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omments3.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226"/>
  <workbookPr codeName="ThisWorkbook"/>
  <mc:AlternateContent xmlns:mc="http://schemas.openxmlformats.org/markup-compatibility/2006">
    <mc:Choice Requires="x15">
      <x15ac:absPath xmlns:x15ac="http://schemas.microsoft.com/office/spreadsheetml/2010/11/ac" url="J:\Projects\NAGA\81201 - NAGA Fleet Assessment and Evaluation Tool 2018\4.0 Analysis &amp; Calculations\"/>
    </mc:Choice>
  </mc:AlternateContent>
  <xr:revisionPtr revIDLastSave="0" documentId="13_ncr:1_{5EBADEE6-9EE8-4DD8-9CDB-73BF6E330BB5}" xr6:coauthVersionLast="32" xr6:coauthVersionMax="32" xr10:uidLastSave="{00000000-0000-0000-0000-000000000000}"/>
  <workbookProtection workbookAlgorithmName="SHA-512" workbookHashValue="B+ZI7IdkRnchu6vrt4L1Cp9uxk4pQ9Gs40qVspx5+6RkiJdC5p6SkPBGqooDhrgxgaAoJSTQ92cebJ895lnOsQ==" workbookSaltValue="T8wlx65Cg+Tc+aUnTXIcpg==" workbookSpinCount="100000" lockStructure="1"/>
  <bookViews>
    <workbookView xWindow="0" yWindow="0" windowWidth="28800" windowHeight="11985" xr2:uid="{E0C4484C-D07C-407D-BC1B-B430ADFCB740}"/>
  </bookViews>
  <sheets>
    <sheet name="Cover" sheetId="5" r:id="rId1"/>
    <sheet name="Data Input" sheetId="14" r:id="rId2"/>
    <sheet name="Fleet Performance Summary" sheetId="15" r:id="rId3"/>
    <sheet name="Peformance Tracking Sheet" sheetId="16" r:id="rId4"/>
    <sheet name="Vehicle Comparison" sheetId="7" r:id="rId5"/>
    <sheet name="Ref Charging" sheetId="13" state="hidden" r:id="rId6"/>
    <sheet name="Scenario data" sheetId="17" state="hidden" r:id="rId7"/>
    <sheet name="comp" sheetId="8" state="hidden" r:id="rId8"/>
    <sheet name="GHG factors" sheetId="2" r:id="rId9"/>
    <sheet name="Ref Vehicles" sheetId="6" r:id="rId10"/>
    <sheet name="Dropdowns" sheetId="4" state="hidden" r:id="rId11"/>
    <sheet name="NZ" sheetId="10" state="hidden" r:id="rId12"/>
  </sheets>
  <definedNames>
    <definedName name="AnnualKMs">'Vehicle Comparison'!$C$15</definedName>
    <definedName name="ATOdep">comp!$P$14:$Y$21</definedName>
    <definedName name="BioD_GHG">'GHG factors'!$D$15</definedName>
    <definedName name="Blank">Dropdowns!$E$34</definedName>
    <definedName name="campaspe">#REF!</definedName>
    <definedName name="CNG_GHG">'GHG factors'!$D$22</definedName>
    <definedName name="declinerate">Dropdowns!$J$21</definedName>
    <definedName name="Diesel_GHG">'GHG factors'!$D$12</definedName>
    <definedName name="DieselPriceL">'Vehicle Comparison'!$C$18</definedName>
    <definedName name="Dtax">Dropdowns!$G$16:$H$17</definedName>
    <definedName name="DVdep">Dropdowns!$H$17</definedName>
    <definedName name="estInsurance">'Vehicle Comparison'!$C$23</definedName>
    <definedName name="Ethanol_GHG">'GHG factors'!$D$14</definedName>
    <definedName name="GBGA_rawdata">#REF!</definedName>
    <definedName name="GBGAcouncils">#REF!</definedName>
    <definedName name="GBGAcouncils_">#REF!</definedName>
    <definedName name="GHGFActors">'GHG factors'!$B$10:$E$36</definedName>
    <definedName name="GovDisc">'Ref Vehicles'!$G$8</definedName>
    <definedName name="Graph1">'Vehicle Comparison'!$B$66</definedName>
    <definedName name="Graph2">'Vehicle Comparison'!$H$66</definedName>
    <definedName name="Graph3">'Vehicle Comparison'!$B$82</definedName>
    <definedName name="Graph4">'Vehicle Comparison'!$H$88</definedName>
    <definedName name="Graph5">'Vehicle Comparison'!$B$109</definedName>
    <definedName name="Graph6">'Vehicle Comparison'!$H$109</definedName>
    <definedName name="Graph7">'Vehicle Comparison'!$B$136</definedName>
    <definedName name="Graphs">'Peformance Tracking Sheet'!$A$105</definedName>
    <definedName name="indigo">#REF!</definedName>
    <definedName name="LEASE">Dropdowns!$G$12</definedName>
    <definedName name="LeasePercEst">'Ref Vehicles'!$B$90</definedName>
    <definedName name="LEASEveh">'Ref Vehicles'!$B$49:$AF$83</definedName>
    <definedName name="LNG_GHG">'GHG factors'!$D$23</definedName>
    <definedName name="Location">'Vehicle Comparison'!$C$24</definedName>
    <definedName name="LPG_GHG">'GHG factors'!$D$13</definedName>
    <definedName name="MaintenanceCosts">comp!$AH$14:$AN$21</definedName>
    <definedName name="mansfield">#REF!</definedName>
    <definedName name="MinATO">comp!$E$29</definedName>
    <definedName name="MinNoRes">comp!$E$45</definedName>
    <definedName name="MinNZ">comp!$E$37</definedName>
    <definedName name="mitchell">#REF!</definedName>
    <definedName name="moira">#REF!</definedName>
    <definedName name="murrindindi">#REF!</definedName>
    <definedName name="NSWelec_GHG">'GHG factors'!$D$30</definedName>
    <definedName name="NTelec_GHG">'GHG factors'!$D$36</definedName>
    <definedName name="NZres">comp!$Z$15:$AF$21</definedName>
    <definedName name="OWN">Dropdowns!$G$11</definedName>
    <definedName name="OWNvehs">'Ref Vehicles'!$B$15:$AF$46</definedName>
    <definedName name="QLDelec_GHG">'GHG factors'!$D$32</definedName>
    <definedName name="RE_GHG">'GHG factors'!$D$29</definedName>
    <definedName name="rego">'Ref Vehicles'!$AA$6</definedName>
    <definedName name="SAelec_GHG">'GHG factors'!$D$33</definedName>
    <definedName name="shepparton">#REF!</definedName>
    <definedName name="SLdep">Dropdowns!$H$16</definedName>
    <definedName name="strathbogie">#REF!</definedName>
    <definedName name="T15T1000">'Data Input'!$T$15:$T$28</definedName>
    <definedName name="TASelec_GHG">'GHG factors'!$D$35</definedName>
    <definedName name="test">'Ref Vehicles'!$L$9</definedName>
    <definedName name="ULP_EF">'GHG factors'!$E$11</definedName>
    <definedName name="ULP_GHG">'GHG factors'!$D$11</definedName>
    <definedName name="ULPpriceL">'Vehicle Comparison'!$C$17</definedName>
    <definedName name="VICelec_GHG">'GHG factors'!$D$31</definedName>
    <definedName name="WAelec_GHG">'GHG factors'!$D$34</definedName>
    <definedName name="wangaratta">#REF!</definedName>
    <definedName name="wodonga">#REF!</definedName>
    <definedName name="YRSkept">'Vehicle Comparison'!$C$16</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93" i="15" l="1"/>
  <c r="B92" i="15"/>
  <c r="AA779" i="14"/>
  <c r="AB779" i="14"/>
  <c r="AA780" i="14"/>
  <c r="AB780" i="14"/>
  <c r="AA781" i="14"/>
  <c r="AB781" i="14"/>
  <c r="AA782" i="14"/>
  <c r="AB782" i="14"/>
  <c r="AA783" i="14"/>
  <c r="AB783" i="14"/>
  <c r="AA784" i="14"/>
  <c r="AB784" i="14"/>
  <c r="AA785" i="14"/>
  <c r="AB785" i="14"/>
  <c r="AA786" i="14"/>
  <c r="AB786" i="14"/>
  <c r="AA787" i="14"/>
  <c r="AB787" i="14"/>
  <c r="AA788" i="14"/>
  <c r="AB788" i="14"/>
  <c r="AA789" i="14"/>
  <c r="AB789" i="14"/>
  <c r="AA790" i="14"/>
  <c r="AB790" i="14"/>
  <c r="AA791" i="14"/>
  <c r="AB791" i="14"/>
  <c r="AA792" i="14"/>
  <c r="AB792" i="14"/>
  <c r="AA793" i="14"/>
  <c r="AB793" i="14"/>
  <c r="AA794" i="14"/>
  <c r="AB794" i="14"/>
  <c r="AA795" i="14"/>
  <c r="AB795" i="14"/>
  <c r="AA796" i="14"/>
  <c r="AB796" i="14"/>
  <c r="AA797" i="14"/>
  <c r="AB797" i="14"/>
  <c r="AA798" i="14"/>
  <c r="AB798" i="14"/>
  <c r="AA799" i="14"/>
  <c r="AB799" i="14"/>
  <c r="AA800" i="14"/>
  <c r="AB800" i="14"/>
  <c r="AA801" i="14"/>
  <c r="AB801" i="14"/>
  <c r="AA802" i="14"/>
  <c r="AB802" i="14"/>
  <c r="AA803" i="14"/>
  <c r="AB803" i="14"/>
  <c r="AA804" i="14"/>
  <c r="AB804" i="14"/>
  <c r="AA805" i="14"/>
  <c r="AB805" i="14"/>
  <c r="AA806" i="14"/>
  <c r="AB806" i="14"/>
  <c r="AA807" i="14"/>
  <c r="AB807" i="14"/>
  <c r="AA808" i="14"/>
  <c r="AB808" i="14"/>
  <c r="AA809" i="14"/>
  <c r="AB809" i="14"/>
  <c r="AA810" i="14"/>
  <c r="AB810" i="14"/>
  <c r="AA811" i="14"/>
  <c r="AB811" i="14"/>
  <c r="AA812" i="14"/>
  <c r="AB812" i="14"/>
  <c r="AA813" i="14"/>
  <c r="AB813" i="14"/>
  <c r="AA814" i="14"/>
  <c r="AB814" i="14"/>
  <c r="AA815" i="14"/>
  <c r="AB815" i="14"/>
  <c r="AA816" i="14"/>
  <c r="AB816" i="14"/>
  <c r="AA817" i="14"/>
  <c r="AB817" i="14"/>
  <c r="AA818" i="14"/>
  <c r="AB818" i="14"/>
  <c r="AA819" i="14"/>
  <c r="AB819" i="14"/>
  <c r="AA820" i="14"/>
  <c r="AB820" i="14"/>
  <c r="AA821" i="14"/>
  <c r="AB821" i="14"/>
  <c r="AA822" i="14"/>
  <c r="AB822" i="14"/>
  <c r="AA823" i="14"/>
  <c r="AB823" i="14"/>
  <c r="AA824" i="14"/>
  <c r="AB824" i="14"/>
  <c r="AA825" i="14"/>
  <c r="AB825" i="14"/>
  <c r="AA826" i="14"/>
  <c r="AB826" i="14"/>
  <c r="AA827" i="14"/>
  <c r="AB827" i="14"/>
  <c r="AA828" i="14"/>
  <c r="AB828" i="14"/>
  <c r="AA829" i="14"/>
  <c r="AB829" i="14"/>
  <c r="AA830" i="14"/>
  <c r="AB830" i="14"/>
  <c r="AA831" i="14"/>
  <c r="AB831" i="14"/>
  <c r="AA832" i="14"/>
  <c r="AB832" i="14"/>
  <c r="AA833" i="14"/>
  <c r="AB833" i="14"/>
  <c r="AA834" i="14"/>
  <c r="AB834" i="14"/>
  <c r="AA835" i="14"/>
  <c r="AB835" i="14"/>
  <c r="AA836" i="14"/>
  <c r="AB836" i="14"/>
  <c r="AA837" i="14"/>
  <c r="AB837" i="14"/>
  <c r="AA838" i="14"/>
  <c r="AB838" i="14"/>
  <c r="AA839" i="14"/>
  <c r="AB839" i="14"/>
  <c r="AA840" i="14"/>
  <c r="AB840" i="14"/>
  <c r="AA841" i="14"/>
  <c r="AB841" i="14"/>
  <c r="AA842" i="14"/>
  <c r="AB842" i="14"/>
  <c r="AA843" i="14"/>
  <c r="AB843" i="14"/>
  <c r="AA844" i="14"/>
  <c r="AB844" i="14"/>
  <c r="AA845" i="14"/>
  <c r="AB845" i="14"/>
  <c r="AA846" i="14"/>
  <c r="AB846" i="14"/>
  <c r="AA847" i="14"/>
  <c r="AB847" i="14"/>
  <c r="AA848" i="14"/>
  <c r="AB848" i="14"/>
  <c r="AA849" i="14"/>
  <c r="AB849" i="14"/>
  <c r="AA850" i="14"/>
  <c r="AB850" i="14"/>
  <c r="AA851" i="14"/>
  <c r="AB851" i="14"/>
  <c r="AA852" i="14"/>
  <c r="AB852" i="14"/>
  <c r="AA853" i="14"/>
  <c r="AB853" i="14"/>
  <c r="AA854" i="14"/>
  <c r="AB854" i="14"/>
  <c r="AA855" i="14"/>
  <c r="AB855" i="14"/>
  <c r="AA856" i="14"/>
  <c r="AB856" i="14"/>
  <c r="AA857" i="14"/>
  <c r="AB857" i="14"/>
  <c r="AA858" i="14"/>
  <c r="AB858" i="14"/>
  <c r="AA859" i="14"/>
  <c r="AB859" i="14"/>
  <c r="AA860" i="14"/>
  <c r="AB860" i="14"/>
  <c r="AA861" i="14"/>
  <c r="AB861" i="14"/>
  <c r="AA862" i="14"/>
  <c r="AB862" i="14"/>
  <c r="AA863" i="14"/>
  <c r="AB863" i="14"/>
  <c r="AA864" i="14"/>
  <c r="AB864" i="14"/>
  <c r="AA865" i="14"/>
  <c r="AB865" i="14"/>
  <c r="AA866" i="14"/>
  <c r="AB866" i="14"/>
  <c r="AA867" i="14"/>
  <c r="AB867" i="14"/>
  <c r="AA868" i="14"/>
  <c r="AB868" i="14"/>
  <c r="AA869" i="14"/>
  <c r="AB869" i="14"/>
  <c r="AA870" i="14"/>
  <c r="AB870" i="14"/>
  <c r="AA871" i="14"/>
  <c r="AB871" i="14"/>
  <c r="AA872" i="14"/>
  <c r="AB872" i="14"/>
  <c r="AA873" i="14"/>
  <c r="AB873" i="14"/>
  <c r="AA874" i="14"/>
  <c r="AB874" i="14"/>
  <c r="AA875" i="14"/>
  <c r="AB875" i="14"/>
  <c r="AA876" i="14"/>
  <c r="AB876" i="14"/>
  <c r="AA877" i="14"/>
  <c r="AB877" i="14"/>
  <c r="AA878" i="14"/>
  <c r="AB878" i="14"/>
  <c r="AA879" i="14"/>
  <c r="AB879" i="14"/>
  <c r="AA880" i="14"/>
  <c r="AB880" i="14"/>
  <c r="AA881" i="14"/>
  <c r="AB881" i="14"/>
  <c r="AA882" i="14"/>
  <c r="AB882" i="14"/>
  <c r="AA883" i="14"/>
  <c r="AB883" i="14"/>
  <c r="AA884" i="14"/>
  <c r="AB884" i="14"/>
  <c r="AA885" i="14"/>
  <c r="AB885" i="14"/>
  <c r="AA886" i="14"/>
  <c r="AB886" i="14"/>
  <c r="AA887" i="14"/>
  <c r="AB887" i="14"/>
  <c r="AA888" i="14"/>
  <c r="AB888" i="14"/>
  <c r="AA889" i="14"/>
  <c r="AB889" i="14"/>
  <c r="AA890" i="14"/>
  <c r="AB890" i="14"/>
  <c r="AA891" i="14"/>
  <c r="AB891" i="14"/>
  <c r="AA892" i="14"/>
  <c r="AB892" i="14"/>
  <c r="AA893" i="14"/>
  <c r="AB893" i="14"/>
  <c r="AA894" i="14"/>
  <c r="AB894" i="14"/>
  <c r="AA895" i="14"/>
  <c r="AB895" i="14"/>
  <c r="AA896" i="14"/>
  <c r="AB896" i="14"/>
  <c r="AA897" i="14"/>
  <c r="AB897" i="14"/>
  <c r="AA898" i="14"/>
  <c r="AB898" i="14"/>
  <c r="AA899" i="14"/>
  <c r="AB899" i="14"/>
  <c r="AA900" i="14"/>
  <c r="AB900" i="14"/>
  <c r="AA901" i="14"/>
  <c r="AB901" i="14"/>
  <c r="AA902" i="14"/>
  <c r="AB902" i="14"/>
  <c r="AA903" i="14"/>
  <c r="AB903" i="14"/>
  <c r="AA904" i="14"/>
  <c r="AB904" i="14"/>
  <c r="AA905" i="14"/>
  <c r="AB905" i="14"/>
  <c r="AA906" i="14"/>
  <c r="AB906" i="14"/>
  <c r="AA907" i="14"/>
  <c r="AB907" i="14"/>
  <c r="AA908" i="14"/>
  <c r="AB908" i="14"/>
  <c r="AA909" i="14"/>
  <c r="AB909" i="14"/>
  <c r="AA910" i="14"/>
  <c r="AB910" i="14"/>
  <c r="AA911" i="14"/>
  <c r="AB911" i="14"/>
  <c r="AA912" i="14"/>
  <c r="AB912" i="14"/>
  <c r="AA913" i="14"/>
  <c r="AB913" i="14"/>
  <c r="AA914" i="14"/>
  <c r="AB914" i="14"/>
  <c r="AA915" i="14"/>
  <c r="AB915" i="14"/>
  <c r="AA916" i="14"/>
  <c r="AB916" i="14"/>
  <c r="AA917" i="14"/>
  <c r="AB917" i="14"/>
  <c r="AA918" i="14"/>
  <c r="AB918" i="14"/>
  <c r="AA919" i="14"/>
  <c r="AB919" i="14"/>
  <c r="AA920" i="14"/>
  <c r="AB920" i="14"/>
  <c r="AA921" i="14"/>
  <c r="AB921" i="14"/>
  <c r="AA922" i="14"/>
  <c r="AB922" i="14"/>
  <c r="AA923" i="14"/>
  <c r="AB923" i="14"/>
  <c r="AA924" i="14"/>
  <c r="AB924" i="14"/>
  <c r="AA925" i="14"/>
  <c r="AB925" i="14"/>
  <c r="AA926" i="14"/>
  <c r="AB926" i="14"/>
  <c r="AA927" i="14"/>
  <c r="AB927" i="14"/>
  <c r="AA928" i="14"/>
  <c r="AB928" i="14"/>
  <c r="AA929" i="14"/>
  <c r="AB929" i="14"/>
  <c r="AA930" i="14"/>
  <c r="AB930" i="14"/>
  <c r="AA931" i="14"/>
  <c r="AB931" i="14"/>
  <c r="AA932" i="14"/>
  <c r="AB932" i="14"/>
  <c r="AA933" i="14"/>
  <c r="AB933" i="14"/>
  <c r="AA934" i="14"/>
  <c r="AB934" i="14"/>
  <c r="AA935" i="14"/>
  <c r="AB935" i="14"/>
  <c r="AA936" i="14"/>
  <c r="AB936" i="14"/>
  <c r="AA937" i="14"/>
  <c r="AB937" i="14"/>
  <c r="AA938" i="14"/>
  <c r="AB938" i="14"/>
  <c r="AA939" i="14"/>
  <c r="AB939" i="14"/>
  <c r="AA940" i="14"/>
  <c r="AB940" i="14"/>
  <c r="AA941" i="14"/>
  <c r="AB941" i="14"/>
  <c r="AA942" i="14"/>
  <c r="AB942" i="14"/>
  <c r="AA943" i="14"/>
  <c r="AB943" i="14"/>
  <c r="AA944" i="14"/>
  <c r="AB944" i="14"/>
  <c r="AA945" i="14"/>
  <c r="AB945" i="14"/>
  <c r="AA946" i="14"/>
  <c r="AB946" i="14"/>
  <c r="AA947" i="14"/>
  <c r="AB947" i="14"/>
  <c r="AA948" i="14"/>
  <c r="AB948" i="14"/>
  <c r="AA949" i="14"/>
  <c r="AB949" i="14"/>
  <c r="AA950" i="14"/>
  <c r="AB950" i="14"/>
  <c r="AA951" i="14"/>
  <c r="AB951" i="14"/>
  <c r="AA952" i="14"/>
  <c r="AB952" i="14"/>
  <c r="AA953" i="14"/>
  <c r="AB953" i="14"/>
  <c r="AA954" i="14"/>
  <c r="AB954" i="14"/>
  <c r="AA955" i="14"/>
  <c r="AB955" i="14"/>
  <c r="AA956" i="14"/>
  <c r="AB956" i="14"/>
  <c r="AA957" i="14"/>
  <c r="AB957" i="14"/>
  <c r="AA958" i="14"/>
  <c r="AB958" i="14"/>
  <c r="AA959" i="14"/>
  <c r="AB959" i="14"/>
  <c r="AA960" i="14"/>
  <c r="AB960" i="14"/>
  <c r="AA961" i="14"/>
  <c r="AB961" i="14"/>
  <c r="AA962" i="14"/>
  <c r="AB962" i="14"/>
  <c r="AA963" i="14"/>
  <c r="AB963" i="14"/>
  <c r="AA964" i="14"/>
  <c r="AB964" i="14"/>
  <c r="AA965" i="14"/>
  <c r="AB965" i="14"/>
  <c r="AA966" i="14"/>
  <c r="AB966" i="14"/>
  <c r="AA967" i="14"/>
  <c r="AB967" i="14"/>
  <c r="AA968" i="14"/>
  <c r="AB968" i="14"/>
  <c r="AA969" i="14"/>
  <c r="AB969" i="14"/>
  <c r="AA970" i="14"/>
  <c r="AB970" i="14"/>
  <c r="AA971" i="14"/>
  <c r="AB971" i="14"/>
  <c r="AA972" i="14"/>
  <c r="AB972" i="14"/>
  <c r="AA973" i="14"/>
  <c r="AB973" i="14"/>
  <c r="AA974" i="14"/>
  <c r="AB974" i="14"/>
  <c r="AA975" i="14"/>
  <c r="AB975" i="14"/>
  <c r="AA976" i="14"/>
  <c r="AB976" i="14"/>
  <c r="AA977" i="14"/>
  <c r="AB977" i="14"/>
  <c r="AA978" i="14"/>
  <c r="AB978" i="14"/>
  <c r="AA979" i="14"/>
  <c r="AB979" i="14"/>
  <c r="AA980" i="14"/>
  <c r="AB980" i="14"/>
  <c r="AA981" i="14"/>
  <c r="AB981" i="14"/>
  <c r="AA982" i="14"/>
  <c r="AB982" i="14"/>
  <c r="AA983" i="14"/>
  <c r="AB983" i="14"/>
  <c r="AA984" i="14"/>
  <c r="AB984" i="14"/>
  <c r="AA985" i="14"/>
  <c r="AB985" i="14"/>
  <c r="AA986" i="14"/>
  <c r="AB986" i="14"/>
  <c r="AA987" i="14"/>
  <c r="AB987" i="14"/>
  <c r="AA988" i="14"/>
  <c r="AB988" i="14"/>
  <c r="AA989" i="14"/>
  <c r="AB989" i="14"/>
  <c r="AA990" i="14"/>
  <c r="AB990" i="14"/>
  <c r="AA991" i="14"/>
  <c r="AB991" i="14"/>
  <c r="AA992" i="14"/>
  <c r="AB992" i="14"/>
  <c r="AA993" i="14"/>
  <c r="AB993" i="14"/>
  <c r="AA994" i="14"/>
  <c r="AB994" i="14"/>
  <c r="AA995" i="14"/>
  <c r="AB995" i="14"/>
  <c r="AA996" i="14"/>
  <c r="AB996" i="14"/>
  <c r="AA997" i="14"/>
  <c r="AB997" i="14"/>
  <c r="AA998" i="14"/>
  <c r="AB998" i="14"/>
  <c r="AA999" i="14"/>
  <c r="AB999" i="14"/>
  <c r="AB19" i="14"/>
  <c r="AB20" i="14"/>
  <c r="AB21" i="14"/>
  <c r="AB22" i="14"/>
  <c r="AB23" i="14"/>
  <c r="AB24" i="14"/>
  <c r="AB25" i="14"/>
  <c r="AB26" i="14"/>
  <c r="AB27" i="14"/>
  <c r="AB28" i="14"/>
  <c r="AB29" i="14"/>
  <c r="AB30" i="14"/>
  <c r="AB31" i="14"/>
  <c r="AB32" i="14"/>
  <c r="AB33" i="14"/>
  <c r="AB34" i="14"/>
  <c r="AB35" i="14"/>
  <c r="AB36" i="14"/>
  <c r="AB37" i="14"/>
  <c r="AB38" i="14"/>
  <c r="AB39" i="14"/>
  <c r="AB40" i="14"/>
  <c r="AB41" i="14"/>
  <c r="AB42" i="14"/>
  <c r="AB43" i="14"/>
  <c r="AB44" i="14"/>
  <c r="AB45" i="14"/>
  <c r="AB46" i="14"/>
  <c r="AB47" i="14"/>
  <c r="AB48" i="14"/>
  <c r="AB49" i="14"/>
  <c r="AB50" i="14"/>
  <c r="AB51" i="14"/>
  <c r="AB52" i="14"/>
  <c r="AB53" i="14"/>
  <c r="AB54" i="14"/>
  <c r="AB55" i="14"/>
  <c r="AB56" i="14"/>
  <c r="AB57" i="14"/>
  <c r="AB58" i="14"/>
  <c r="AB59" i="14"/>
  <c r="AB60" i="14"/>
  <c r="AB61" i="14"/>
  <c r="AB62" i="14"/>
  <c r="AB63" i="14"/>
  <c r="AB64" i="14"/>
  <c r="AB65" i="14"/>
  <c r="AB66" i="14"/>
  <c r="AB67" i="14"/>
  <c r="AB68" i="14"/>
  <c r="AB69" i="14"/>
  <c r="AB70" i="14"/>
  <c r="AB71" i="14"/>
  <c r="AB72" i="14"/>
  <c r="AB73" i="14"/>
  <c r="AB74" i="14"/>
  <c r="AB75" i="14"/>
  <c r="AB76" i="14"/>
  <c r="AB77" i="14"/>
  <c r="AB78" i="14"/>
  <c r="AB79" i="14"/>
  <c r="AB80" i="14"/>
  <c r="AB81" i="14"/>
  <c r="AB82" i="14"/>
  <c r="AB83" i="14"/>
  <c r="AB84" i="14"/>
  <c r="AB85" i="14"/>
  <c r="AB86" i="14"/>
  <c r="AB87" i="14"/>
  <c r="AB88" i="14"/>
  <c r="AB89" i="14"/>
  <c r="AB90" i="14"/>
  <c r="AB91" i="14"/>
  <c r="AB92" i="14"/>
  <c r="AB93" i="14"/>
  <c r="AB94" i="14"/>
  <c r="AB95" i="14"/>
  <c r="AB96" i="14"/>
  <c r="AB97" i="14"/>
  <c r="AB98" i="14"/>
  <c r="AB99" i="14"/>
  <c r="AB100" i="14"/>
  <c r="AB101" i="14"/>
  <c r="AB102" i="14"/>
  <c r="AB103" i="14"/>
  <c r="AB104" i="14"/>
  <c r="AB105" i="14"/>
  <c r="AB106" i="14"/>
  <c r="AB107" i="14"/>
  <c r="AB108" i="14"/>
  <c r="AB109" i="14"/>
  <c r="AB110" i="14"/>
  <c r="AB111" i="14"/>
  <c r="AB112" i="14"/>
  <c r="AB113" i="14"/>
  <c r="AB114" i="14"/>
  <c r="AB115" i="14"/>
  <c r="AB116" i="14"/>
  <c r="AB117" i="14"/>
  <c r="AB118" i="14"/>
  <c r="AB119" i="14"/>
  <c r="AB120" i="14"/>
  <c r="AB121" i="14"/>
  <c r="AB122" i="14"/>
  <c r="AB123" i="14"/>
  <c r="AB124" i="14"/>
  <c r="AB125" i="14"/>
  <c r="AB126" i="14"/>
  <c r="AB127" i="14"/>
  <c r="AB128" i="14"/>
  <c r="AB129" i="14"/>
  <c r="AB130" i="14"/>
  <c r="AB131" i="14"/>
  <c r="AB132" i="14"/>
  <c r="AB133" i="14"/>
  <c r="AB134" i="14"/>
  <c r="AB135" i="14"/>
  <c r="AB136" i="14"/>
  <c r="AB137" i="14"/>
  <c r="AB138" i="14"/>
  <c r="AB139" i="14"/>
  <c r="AB140" i="14"/>
  <c r="AB141" i="14"/>
  <c r="AB142" i="14"/>
  <c r="AB143" i="14"/>
  <c r="AB144" i="14"/>
  <c r="AB145" i="14"/>
  <c r="AB146" i="14"/>
  <c r="AB147" i="14"/>
  <c r="AB148" i="14"/>
  <c r="AB149" i="14"/>
  <c r="AB150" i="14"/>
  <c r="AB151" i="14"/>
  <c r="AB152" i="14"/>
  <c r="AB153" i="14"/>
  <c r="AB154" i="14"/>
  <c r="AB155" i="14"/>
  <c r="AB156" i="14"/>
  <c r="AB157" i="14"/>
  <c r="AB158" i="14"/>
  <c r="AB159" i="14"/>
  <c r="AB160" i="14"/>
  <c r="AB161" i="14"/>
  <c r="AB162" i="14"/>
  <c r="AB163" i="14"/>
  <c r="AB164" i="14"/>
  <c r="AB165" i="14"/>
  <c r="AB166" i="14"/>
  <c r="AB167" i="14"/>
  <c r="AB168" i="14"/>
  <c r="AB169" i="14"/>
  <c r="AB170" i="14"/>
  <c r="AB171" i="14"/>
  <c r="AB172" i="14"/>
  <c r="AB173" i="14"/>
  <c r="AB174" i="14"/>
  <c r="AB175" i="14"/>
  <c r="AB176" i="14"/>
  <c r="AB177" i="14"/>
  <c r="AB178" i="14"/>
  <c r="AB179" i="14"/>
  <c r="AB180" i="14"/>
  <c r="AB181" i="14"/>
  <c r="AB182" i="14"/>
  <c r="AB183" i="14"/>
  <c r="AB184" i="14"/>
  <c r="AB185" i="14"/>
  <c r="AB186" i="14"/>
  <c r="AB187" i="14"/>
  <c r="AB188" i="14"/>
  <c r="AB189" i="14"/>
  <c r="AB190" i="14"/>
  <c r="AB191" i="14"/>
  <c r="AB192" i="14"/>
  <c r="AB193" i="14"/>
  <c r="AB194" i="14"/>
  <c r="AB195" i="14"/>
  <c r="AB196" i="14"/>
  <c r="AB197" i="14"/>
  <c r="AB198" i="14"/>
  <c r="AB199" i="14"/>
  <c r="AB200" i="14"/>
  <c r="AB201" i="14"/>
  <c r="AB202" i="14"/>
  <c r="AB203" i="14"/>
  <c r="AB204" i="14"/>
  <c r="AB205" i="14"/>
  <c r="AB206" i="14"/>
  <c r="AB207" i="14"/>
  <c r="AB208" i="14"/>
  <c r="AB209" i="14"/>
  <c r="AB210" i="14"/>
  <c r="AB211" i="14"/>
  <c r="AB212" i="14"/>
  <c r="AB213" i="14"/>
  <c r="AB214" i="14"/>
  <c r="AB215" i="14"/>
  <c r="AB216" i="14"/>
  <c r="AB217" i="14"/>
  <c r="AB218" i="14"/>
  <c r="AB219" i="14"/>
  <c r="AB220" i="14"/>
  <c r="AB221" i="14"/>
  <c r="AB222" i="14"/>
  <c r="AB223" i="14"/>
  <c r="AB224" i="14"/>
  <c r="AB225" i="14"/>
  <c r="AB226" i="14"/>
  <c r="AB227" i="14"/>
  <c r="AB228" i="14"/>
  <c r="AB229" i="14"/>
  <c r="AB230" i="14"/>
  <c r="AB231" i="14"/>
  <c r="AB232" i="14"/>
  <c r="AB233" i="14"/>
  <c r="AB234" i="14"/>
  <c r="AB235" i="14"/>
  <c r="AB236" i="14"/>
  <c r="AB237" i="14"/>
  <c r="AB238" i="14"/>
  <c r="AB239" i="14"/>
  <c r="AB240" i="14"/>
  <c r="AB241" i="14"/>
  <c r="AB242" i="14"/>
  <c r="AB243" i="14"/>
  <c r="AB244" i="14"/>
  <c r="AB245" i="14"/>
  <c r="AB246" i="14"/>
  <c r="AB247" i="14"/>
  <c r="AB248" i="14"/>
  <c r="AB249" i="14"/>
  <c r="AB250" i="14"/>
  <c r="AB251" i="14"/>
  <c r="AB252" i="14"/>
  <c r="AB253" i="14"/>
  <c r="AB254" i="14"/>
  <c r="AB255" i="14"/>
  <c r="AB256" i="14"/>
  <c r="AB257" i="14"/>
  <c r="AB258" i="14"/>
  <c r="AB259" i="14"/>
  <c r="AB260" i="14"/>
  <c r="AB261" i="14"/>
  <c r="AB262" i="14"/>
  <c r="AB263" i="14"/>
  <c r="AB264" i="14"/>
  <c r="AB265" i="14"/>
  <c r="AB266" i="14"/>
  <c r="AB267" i="14"/>
  <c r="AB268" i="14"/>
  <c r="AB269" i="14"/>
  <c r="AB270" i="14"/>
  <c r="AB271" i="14"/>
  <c r="AB272" i="14"/>
  <c r="AB273" i="14"/>
  <c r="AB274" i="14"/>
  <c r="AB275" i="14"/>
  <c r="AB276" i="14"/>
  <c r="AB277" i="14"/>
  <c r="AB278" i="14"/>
  <c r="AB279" i="14"/>
  <c r="AB280" i="14"/>
  <c r="AB281" i="14"/>
  <c r="AB282" i="14"/>
  <c r="AB283" i="14"/>
  <c r="AB284" i="14"/>
  <c r="AB285" i="14"/>
  <c r="AB286" i="14"/>
  <c r="AB287" i="14"/>
  <c r="AB288" i="14"/>
  <c r="AB289" i="14"/>
  <c r="AB290" i="14"/>
  <c r="AB291" i="14"/>
  <c r="AB292" i="14"/>
  <c r="AB293" i="14"/>
  <c r="AB294" i="14"/>
  <c r="AB295" i="14"/>
  <c r="AB296" i="14"/>
  <c r="AB297" i="14"/>
  <c r="AB298" i="14"/>
  <c r="AB299" i="14"/>
  <c r="AB300" i="14"/>
  <c r="AB301" i="14"/>
  <c r="AB302" i="14"/>
  <c r="AB303" i="14"/>
  <c r="AB304" i="14"/>
  <c r="AB305" i="14"/>
  <c r="AB306" i="14"/>
  <c r="AB307" i="14"/>
  <c r="AB308" i="14"/>
  <c r="AB309" i="14"/>
  <c r="AB310" i="14"/>
  <c r="AB311" i="14"/>
  <c r="AB312" i="14"/>
  <c r="AB313" i="14"/>
  <c r="AB314" i="14"/>
  <c r="AB315" i="14"/>
  <c r="AB316" i="14"/>
  <c r="AB317" i="14"/>
  <c r="AB318" i="14"/>
  <c r="AB319" i="14"/>
  <c r="AB320" i="14"/>
  <c r="AB321" i="14"/>
  <c r="AB322" i="14"/>
  <c r="AB323" i="14"/>
  <c r="AB324" i="14"/>
  <c r="AB325" i="14"/>
  <c r="AB326" i="14"/>
  <c r="AB327" i="14"/>
  <c r="AB328" i="14"/>
  <c r="AB329" i="14"/>
  <c r="AB330" i="14"/>
  <c r="AB331" i="14"/>
  <c r="AB332" i="14"/>
  <c r="AB333" i="14"/>
  <c r="AB334" i="14"/>
  <c r="AB335" i="14"/>
  <c r="AB336" i="14"/>
  <c r="AB337" i="14"/>
  <c r="AB338" i="14"/>
  <c r="AB339" i="14"/>
  <c r="AB340" i="14"/>
  <c r="AB341" i="14"/>
  <c r="AB342" i="14"/>
  <c r="AB343" i="14"/>
  <c r="AB344" i="14"/>
  <c r="AB345" i="14"/>
  <c r="AB346" i="14"/>
  <c r="AB347" i="14"/>
  <c r="AB348" i="14"/>
  <c r="AB349" i="14"/>
  <c r="AB350" i="14"/>
  <c r="AB351" i="14"/>
  <c r="AB352" i="14"/>
  <c r="AB353" i="14"/>
  <c r="AB354" i="14"/>
  <c r="AB355" i="14"/>
  <c r="AB356" i="14"/>
  <c r="AB357" i="14"/>
  <c r="AB358" i="14"/>
  <c r="AB359" i="14"/>
  <c r="AB360" i="14"/>
  <c r="AB361" i="14"/>
  <c r="AB362" i="14"/>
  <c r="AB363" i="14"/>
  <c r="AB364" i="14"/>
  <c r="AB365" i="14"/>
  <c r="AB366" i="14"/>
  <c r="AB367" i="14"/>
  <c r="AB368" i="14"/>
  <c r="AB369" i="14"/>
  <c r="AB370" i="14"/>
  <c r="AB371" i="14"/>
  <c r="AB372" i="14"/>
  <c r="AB373" i="14"/>
  <c r="AB374" i="14"/>
  <c r="AB375" i="14"/>
  <c r="AB376" i="14"/>
  <c r="AB377" i="14"/>
  <c r="AB378" i="14"/>
  <c r="AB379" i="14"/>
  <c r="AB380" i="14"/>
  <c r="AB381" i="14"/>
  <c r="AB382" i="14"/>
  <c r="AB383" i="14"/>
  <c r="AB384" i="14"/>
  <c r="AB385" i="14"/>
  <c r="AB386" i="14"/>
  <c r="AB387" i="14"/>
  <c r="AB388" i="14"/>
  <c r="AB389" i="14"/>
  <c r="AB390" i="14"/>
  <c r="AB391" i="14"/>
  <c r="AB392" i="14"/>
  <c r="AB393" i="14"/>
  <c r="AB394" i="14"/>
  <c r="AB395" i="14"/>
  <c r="AB396" i="14"/>
  <c r="AB397" i="14"/>
  <c r="AB398" i="14"/>
  <c r="AB399" i="14"/>
  <c r="AB400" i="14"/>
  <c r="AB401" i="14"/>
  <c r="AB402" i="14"/>
  <c r="AB403" i="14"/>
  <c r="AB404" i="14"/>
  <c r="AB405" i="14"/>
  <c r="AB406" i="14"/>
  <c r="AB407" i="14"/>
  <c r="AB408" i="14"/>
  <c r="AB409" i="14"/>
  <c r="AB410" i="14"/>
  <c r="AB411" i="14"/>
  <c r="AB412" i="14"/>
  <c r="AB413" i="14"/>
  <c r="AB414" i="14"/>
  <c r="AB415" i="14"/>
  <c r="AB416" i="14"/>
  <c r="AB417" i="14"/>
  <c r="AB418" i="14"/>
  <c r="AB419" i="14"/>
  <c r="AB420" i="14"/>
  <c r="AB421" i="14"/>
  <c r="AB422" i="14"/>
  <c r="AB423" i="14"/>
  <c r="AB424" i="14"/>
  <c r="AB425" i="14"/>
  <c r="AB426" i="14"/>
  <c r="AB427" i="14"/>
  <c r="AB428" i="14"/>
  <c r="AB429" i="14"/>
  <c r="AB430" i="14"/>
  <c r="AB431" i="14"/>
  <c r="AB432" i="14"/>
  <c r="AB433" i="14"/>
  <c r="AB434" i="14"/>
  <c r="AB435" i="14"/>
  <c r="AB436" i="14"/>
  <c r="AB437" i="14"/>
  <c r="AB438" i="14"/>
  <c r="AB439" i="14"/>
  <c r="AB440" i="14"/>
  <c r="AB441" i="14"/>
  <c r="AB442" i="14"/>
  <c r="AB443" i="14"/>
  <c r="AB444" i="14"/>
  <c r="AB445" i="14"/>
  <c r="AB446" i="14"/>
  <c r="AB447" i="14"/>
  <c r="AB448" i="14"/>
  <c r="AB449" i="14"/>
  <c r="AB450" i="14"/>
  <c r="AB451" i="14"/>
  <c r="AB452" i="14"/>
  <c r="AB453" i="14"/>
  <c r="AB454" i="14"/>
  <c r="AB455" i="14"/>
  <c r="AB456" i="14"/>
  <c r="AB457" i="14"/>
  <c r="AB458" i="14"/>
  <c r="AB459" i="14"/>
  <c r="AB460" i="14"/>
  <c r="AB461" i="14"/>
  <c r="AB462" i="14"/>
  <c r="AB463" i="14"/>
  <c r="AB464" i="14"/>
  <c r="AB465" i="14"/>
  <c r="AB466" i="14"/>
  <c r="AB467" i="14"/>
  <c r="AB468" i="14"/>
  <c r="AB469" i="14"/>
  <c r="AB470" i="14"/>
  <c r="AB471" i="14"/>
  <c r="AB472" i="14"/>
  <c r="AB473" i="14"/>
  <c r="AB474" i="14"/>
  <c r="AB475" i="14"/>
  <c r="AB476" i="14"/>
  <c r="AB477" i="14"/>
  <c r="AB478" i="14"/>
  <c r="AB479" i="14"/>
  <c r="AB480" i="14"/>
  <c r="AB481" i="14"/>
  <c r="AB482" i="14"/>
  <c r="AB483" i="14"/>
  <c r="AB484" i="14"/>
  <c r="AB485" i="14"/>
  <c r="AB486" i="14"/>
  <c r="AB487" i="14"/>
  <c r="AB488" i="14"/>
  <c r="AB489" i="14"/>
  <c r="AB490" i="14"/>
  <c r="AB491" i="14"/>
  <c r="AB492" i="14"/>
  <c r="AB493" i="14"/>
  <c r="AB494" i="14"/>
  <c r="AB495" i="14"/>
  <c r="AB496" i="14"/>
  <c r="AB497" i="14"/>
  <c r="AB498" i="14"/>
  <c r="AB499" i="14"/>
  <c r="AB500" i="14"/>
  <c r="AB501" i="14"/>
  <c r="AB502" i="14"/>
  <c r="AB503" i="14"/>
  <c r="AB504" i="14"/>
  <c r="AB505" i="14"/>
  <c r="AB506" i="14"/>
  <c r="AB507" i="14"/>
  <c r="AB508" i="14"/>
  <c r="AB509" i="14"/>
  <c r="AB510" i="14"/>
  <c r="AB511" i="14"/>
  <c r="AB512" i="14"/>
  <c r="AB513" i="14"/>
  <c r="AB514" i="14"/>
  <c r="AB515" i="14"/>
  <c r="AB516" i="14"/>
  <c r="AB517" i="14"/>
  <c r="AB518" i="14"/>
  <c r="AB519" i="14"/>
  <c r="AB520" i="14"/>
  <c r="AB521" i="14"/>
  <c r="AB522" i="14"/>
  <c r="AB523" i="14"/>
  <c r="AB524" i="14"/>
  <c r="AB525" i="14"/>
  <c r="AB526" i="14"/>
  <c r="AB527" i="14"/>
  <c r="AB528" i="14"/>
  <c r="AB529" i="14"/>
  <c r="AB530" i="14"/>
  <c r="AB531" i="14"/>
  <c r="AB532" i="14"/>
  <c r="AB533" i="14"/>
  <c r="AB534" i="14"/>
  <c r="AB535" i="14"/>
  <c r="AB536" i="14"/>
  <c r="AB537" i="14"/>
  <c r="AB538" i="14"/>
  <c r="AB539" i="14"/>
  <c r="AB540" i="14"/>
  <c r="AB541" i="14"/>
  <c r="AB542" i="14"/>
  <c r="AB543" i="14"/>
  <c r="AB544" i="14"/>
  <c r="AB545" i="14"/>
  <c r="AB546" i="14"/>
  <c r="AB547" i="14"/>
  <c r="AB548" i="14"/>
  <c r="AB549" i="14"/>
  <c r="AB550" i="14"/>
  <c r="AB551" i="14"/>
  <c r="AB552" i="14"/>
  <c r="AB553" i="14"/>
  <c r="AB554" i="14"/>
  <c r="AB555" i="14"/>
  <c r="AB556" i="14"/>
  <c r="AB557" i="14"/>
  <c r="AB558" i="14"/>
  <c r="AB559" i="14"/>
  <c r="AB560" i="14"/>
  <c r="AB561" i="14"/>
  <c r="AB562" i="14"/>
  <c r="AB563" i="14"/>
  <c r="AB564" i="14"/>
  <c r="AB565" i="14"/>
  <c r="AB566" i="14"/>
  <c r="AB567" i="14"/>
  <c r="AB568" i="14"/>
  <c r="AB569" i="14"/>
  <c r="AB570" i="14"/>
  <c r="AB571" i="14"/>
  <c r="AB572" i="14"/>
  <c r="AB573" i="14"/>
  <c r="AB574" i="14"/>
  <c r="AB575" i="14"/>
  <c r="AB576" i="14"/>
  <c r="AB577" i="14"/>
  <c r="AB578" i="14"/>
  <c r="AB579" i="14"/>
  <c r="AB580" i="14"/>
  <c r="AB581" i="14"/>
  <c r="AB582" i="14"/>
  <c r="AB583" i="14"/>
  <c r="AB584" i="14"/>
  <c r="AB585" i="14"/>
  <c r="AB586" i="14"/>
  <c r="AB587" i="14"/>
  <c r="AB588" i="14"/>
  <c r="AB589" i="14"/>
  <c r="AB590" i="14"/>
  <c r="AB591" i="14"/>
  <c r="AB592" i="14"/>
  <c r="AB593" i="14"/>
  <c r="AB594" i="14"/>
  <c r="AB595" i="14"/>
  <c r="AB596" i="14"/>
  <c r="AB597" i="14"/>
  <c r="AB598" i="14"/>
  <c r="AB599" i="14"/>
  <c r="AB600" i="14"/>
  <c r="AB601" i="14"/>
  <c r="AB602" i="14"/>
  <c r="AB603" i="14"/>
  <c r="AB604" i="14"/>
  <c r="AB605" i="14"/>
  <c r="AB606" i="14"/>
  <c r="AB607" i="14"/>
  <c r="AB608" i="14"/>
  <c r="AB609" i="14"/>
  <c r="AB610" i="14"/>
  <c r="AB611" i="14"/>
  <c r="AB612" i="14"/>
  <c r="AB613" i="14"/>
  <c r="AB614" i="14"/>
  <c r="AB615" i="14"/>
  <c r="AB616" i="14"/>
  <c r="AB617" i="14"/>
  <c r="AB618" i="14"/>
  <c r="AB619" i="14"/>
  <c r="AB620" i="14"/>
  <c r="AB621" i="14"/>
  <c r="AB622" i="14"/>
  <c r="AB623" i="14"/>
  <c r="AB624" i="14"/>
  <c r="AB625" i="14"/>
  <c r="AB626" i="14"/>
  <c r="AB627" i="14"/>
  <c r="AB628" i="14"/>
  <c r="AB629" i="14"/>
  <c r="AB630" i="14"/>
  <c r="AB631" i="14"/>
  <c r="AB632" i="14"/>
  <c r="AB633" i="14"/>
  <c r="AB634" i="14"/>
  <c r="AB635" i="14"/>
  <c r="AB636" i="14"/>
  <c r="AB637" i="14"/>
  <c r="AB638" i="14"/>
  <c r="AB639" i="14"/>
  <c r="AB640" i="14"/>
  <c r="AB641" i="14"/>
  <c r="AB642" i="14"/>
  <c r="AB643" i="14"/>
  <c r="AB644" i="14"/>
  <c r="AB645" i="14"/>
  <c r="AB646" i="14"/>
  <c r="AB647" i="14"/>
  <c r="AB648" i="14"/>
  <c r="AB649" i="14"/>
  <c r="AB650" i="14"/>
  <c r="AB651" i="14"/>
  <c r="AB652" i="14"/>
  <c r="AB653" i="14"/>
  <c r="AB654" i="14"/>
  <c r="AB655" i="14"/>
  <c r="AB656" i="14"/>
  <c r="AB657" i="14"/>
  <c r="AB658" i="14"/>
  <c r="AB659" i="14"/>
  <c r="AB660" i="14"/>
  <c r="AB661" i="14"/>
  <c r="AB662" i="14"/>
  <c r="AB663" i="14"/>
  <c r="AB664" i="14"/>
  <c r="AB665" i="14"/>
  <c r="AB666" i="14"/>
  <c r="AB667" i="14"/>
  <c r="AB668" i="14"/>
  <c r="AB669" i="14"/>
  <c r="AB670" i="14"/>
  <c r="AB671" i="14"/>
  <c r="AB672" i="14"/>
  <c r="AB673" i="14"/>
  <c r="AB674" i="14"/>
  <c r="AB675" i="14"/>
  <c r="AB676" i="14"/>
  <c r="AB677" i="14"/>
  <c r="AB678" i="14"/>
  <c r="AB679" i="14"/>
  <c r="AB680" i="14"/>
  <c r="AB681" i="14"/>
  <c r="AB682" i="14"/>
  <c r="AB683" i="14"/>
  <c r="AB684" i="14"/>
  <c r="AB685" i="14"/>
  <c r="AB686" i="14"/>
  <c r="AB687" i="14"/>
  <c r="AB688" i="14"/>
  <c r="AB689" i="14"/>
  <c r="AB690" i="14"/>
  <c r="AB691" i="14"/>
  <c r="AB692" i="14"/>
  <c r="AB693" i="14"/>
  <c r="AB694" i="14"/>
  <c r="AB695" i="14"/>
  <c r="AB696" i="14"/>
  <c r="AB697" i="14"/>
  <c r="AB698" i="14"/>
  <c r="AB699" i="14"/>
  <c r="AB700" i="14"/>
  <c r="AB701" i="14"/>
  <c r="AB702" i="14"/>
  <c r="AB703" i="14"/>
  <c r="AB704" i="14"/>
  <c r="AB705" i="14"/>
  <c r="AB706" i="14"/>
  <c r="AB707" i="14"/>
  <c r="AB708" i="14"/>
  <c r="AB709" i="14"/>
  <c r="AB710" i="14"/>
  <c r="AB711" i="14"/>
  <c r="AB712" i="14"/>
  <c r="AB713" i="14"/>
  <c r="AB714" i="14"/>
  <c r="AB715" i="14"/>
  <c r="AB716" i="14"/>
  <c r="AB717" i="14"/>
  <c r="AB718" i="14"/>
  <c r="AB719" i="14"/>
  <c r="AB720" i="14"/>
  <c r="AB721" i="14"/>
  <c r="AB722" i="14"/>
  <c r="AB723" i="14"/>
  <c r="AB724" i="14"/>
  <c r="AB725" i="14"/>
  <c r="AB726" i="14"/>
  <c r="AB727" i="14"/>
  <c r="AB728" i="14"/>
  <c r="AB729" i="14"/>
  <c r="AB730" i="14"/>
  <c r="AB731" i="14"/>
  <c r="AB732" i="14"/>
  <c r="AB733" i="14"/>
  <c r="AB734" i="14"/>
  <c r="AB735" i="14"/>
  <c r="AB736" i="14"/>
  <c r="AB737" i="14"/>
  <c r="AB738" i="14"/>
  <c r="AB739" i="14"/>
  <c r="AB740" i="14"/>
  <c r="AB741" i="14"/>
  <c r="AB742" i="14"/>
  <c r="AB743" i="14"/>
  <c r="AB744" i="14"/>
  <c r="AB745" i="14"/>
  <c r="AB746" i="14"/>
  <c r="AB747" i="14"/>
  <c r="AB748" i="14"/>
  <c r="AB749" i="14"/>
  <c r="AB750" i="14"/>
  <c r="AB751" i="14"/>
  <c r="AB752" i="14"/>
  <c r="AB753" i="14"/>
  <c r="AB754" i="14"/>
  <c r="AB755" i="14"/>
  <c r="AB756" i="14"/>
  <c r="AB757" i="14"/>
  <c r="AB758" i="14"/>
  <c r="AB759" i="14"/>
  <c r="AB760" i="14"/>
  <c r="AB761" i="14"/>
  <c r="AB762" i="14"/>
  <c r="AB763" i="14"/>
  <c r="AB764" i="14"/>
  <c r="AB765" i="14"/>
  <c r="AB766" i="14"/>
  <c r="AB767" i="14"/>
  <c r="AB768" i="14"/>
  <c r="AB769" i="14"/>
  <c r="AB770" i="14"/>
  <c r="AB771" i="14"/>
  <c r="AB772" i="14"/>
  <c r="AB773" i="14"/>
  <c r="AB774" i="14"/>
  <c r="AB775" i="14"/>
  <c r="AB776" i="14"/>
  <c r="AB777" i="14"/>
  <c r="AB778" i="14"/>
  <c r="AB15" i="14"/>
  <c r="AB16" i="14"/>
  <c r="AB17" i="14"/>
  <c r="Q15" i="14"/>
  <c r="Q16" i="14"/>
  <c r="Q17" i="14"/>
  <c r="Q18" i="14"/>
  <c r="Q19" i="14"/>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C5" i="17"/>
  <c r="C4" i="17"/>
  <c r="AD16" i="14"/>
  <c r="AD17" i="14"/>
  <c r="AD18" i="14"/>
  <c r="AD19" i="14"/>
  <c r="AD20" i="14"/>
  <c r="AD21" i="14"/>
  <c r="AD22" i="14"/>
  <c r="AD23" i="14"/>
  <c r="AD24" i="14"/>
  <c r="AD25" i="14"/>
  <c r="AD26" i="14"/>
  <c r="AD27" i="14"/>
  <c r="AD28" i="14"/>
  <c r="AD29" i="14"/>
  <c r="AD30" i="14"/>
  <c r="AD31" i="14"/>
  <c r="AD32" i="14"/>
  <c r="AD33" i="14"/>
  <c r="AD34" i="14"/>
  <c r="AD35" i="14"/>
  <c r="AD36" i="14"/>
  <c r="AD37" i="14"/>
  <c r="AD38" i="14"/>
  <c r="AD39" i="14"/>
  <c r="AD40" i="14"/>
  <c r="AD41" i="14"/>
  <c r="AD42" i="14"/>
  <c r="AD43" i="14"/>
  <c r="AD44" i="14"/>
  <c r="AD45" i="14"/>
  <c r="AD46" i="14"/>
  <c r="AD47" i="14"/>
  <c r="AD48" i="14"/>
  <c r="AD49" i="14"/>
  <c r="AD50" i="14"/>
  <c r="AD51" i="14"/>
  <c r="AD52" i="14"/>
  <c r="AD53" i="14"/>
  <c r="AD54" i="14"/>
  <c r="AD55" i="14"/>
  <c r="AD56" i="14"/>
  <c r="AD57" i="14"/>
  <c r="AD58" i="14"/>
  <c r="AD59" i="14"/>
  <c r="AD60" i="14"/>
  <c r="AD61" i="14"/>
  <c r="AD62" i="14"/>
  <c r="AD63" i="14"/>
  <c r="AD64" i="14"/>
  <c r="AD65" i="14"/>
  <c r="AD66" i="14"/>
  <c r="AD67" i="14"/>
  <c r="AD68" i="14"/>
  <c r="AD69" i="14"/>
  <c r="AD70" i="14"/>
  <c r="AD71" i="14"/>
  <c r="AD72" i="14"/>
  <c r="AD73" i="14"/>
  <c r="AD74" i="14"/>
  <c r="AD75" i="14"/>
  <c r="AD76" i="14"/>
  <c r="AD77" i="14"/>
  <c r="AD78" i="14"/>
  <c r="AD79" i="14"/>
  <c r="AD80" i="14"/>
  <c r="AD81" i="14"/>
  <c r="AD82" i="14"/>
  <c r="AD83" i="14"/>
  <c r="AD84" i="14"/>
  <c r="AD85" i="14"/>
  <c r="AD86" i="14"/>
  <c r="AD87" i="14"/>
  <c r="AD88" i="14"/>
  <c r="AD89" i="14"/>
  <c r="AD90" i="14"/>
  <c r="AD91" i="14"/>
  <c r="AD92" i="14"/>
  <c r="AD93" i="14"/>
  <c r="AD94" i="14"/>
  <c r="AD95" i="14"/>
  <c r="AD96" i="14"/>
  <c r="AD97" i="14"/>
  <c r="AD98" i="14"/>
  <c r="AD99" i="14"/>
  <c r="AD100" i="14"/>
  <c r="AD101" i="14"/>
  <c r="AD102" i="14"/>
  <c r="AD103" i="14"/>
  <c r="AD104" i="14"/>
  <c r="AD105" i="14"/>
  <c r="AD106" i="14"/>
  <c r="AD107" i="14"/>
  <c r="AD108" i="14"/>
  <c r="AD109" i="14"/>
  <c r="AD110" i="14"/>
  <c r="AD111" i="14"/>
  <c r="AD112" i="14"/>
  <c r="AD113" i="14"/>
  <c r="AD114" i="14"/>
  <c r="AD115" i="14"/>
  <c r="AD116" i="14"/>
  <c r="AD117" i="14"/>
  <c r="AD118" i="14"/>
  <c r="AD119" i="14"/>
  <c r="AD120" i="14"/>
  <c r="AD121" i="14"/>
  <c r="AD122" i="14"/>
  <c r="AD123" i="14"/>
  <c r="AD124" i="14"/>
  <c r="AD125" i="14"/>
  <c r="AD126" i="14"/>
  <c r="AD127" i="14"/>
  <c r="AD128" i="14"/>
  <c r="AD129" i="14"/>
  <c r="AD130" i="14"/>
  <c r="AD131" i="14"/>
  <c r="AD132" i="14"/>
  <c r="AD133" i="14"/>
  <c r="AD134" i="14"/>
  <c r="AD135" i="14"/>
  <c r="AD136" i="14"/>
  <c r="AD137" i="14"/>
  <c r="AD138" i="14"/>
  <c r="AD139" i="14"/>
  <c r="AD140" i="14"/>
  <c r="AD141" i="14"/>
  <c r="AD142" i="14"/>
  <c r="AD143" i="14"/>
  <c r="AD144" i="14"/>
  <c r="AD145" i="14"/>
  <c r="AD146" i="14"/>
  <c r="AD147" i="14"/>
  <c r="AD148" i="14"/>
  <c r="AD149" i="14"/>
  <c r="AD150" i="14"/>
  <c r="AD151" i="14"/>
  <c r="AD152" i="14"/>
  <c r="AD153" i="14"/>
  <c r="AD154" i="14"/>
  <c r="AD155" i="14"/>
  <c r="AD156" i="14"/>
  <c r="AD157" i="14"/>
  <c r="AD158" i="14"/>
  <c r="AD159" i="14"/>
  <c r="AD160" i="14"/>
  <c r="AD161" i="14"/>
  <c r="AD162" i="14"/>
  <c r="AD163" i="14"/>
  <c r="AD164" i="14"/>
  <c r="AD165" i="14"/>
  <c r="AD166" i="14"/>
  <c r="AD167" i="14"/>
  <c r="AD168" i="14"/>
  <c r="AD169" i="14"/>
  <c r="AD170" i="14"/>
  <c r="AD171" i="14"/>
  <c r="AD172" i="14"/>
  <c r="AD173" i="14"/>
  <c r="AD174" i="14"/>
  <c r="AD175" i="14"/>
  <c r="AD176" i="14"/>
  <c r="AD177" i="14"/>
  <c r="AD178" i="14"/>
  <c r="AD179" i="14"/>
  <c r="AD180" i="14"/>
  <c r="AD181" i="14"/>
  <c r="AD182" i="14"/>
  <c r="AD183" i="14"/>
  <c r="AD184" i="14"/>
  <c r="AD185" i="14"/>
  <c r="AD186" i="14"/>
  <c r="AD187" i="14"/>
  <c r="AD188" i="14"/>
  <c r="AD189" i="14"/>
  <c r="AD190" i="14"/>
  <c r="AD191" i="14"/>
  <c r="AD192" i="14"/>
  <c r="AD193" i="14"/>
  <c r="AD194" i="14"/>
  <c r="AD195" i="14"/>
  <c r="AD196" i="14"/>
  <c r="AD197" i="14"/>
  <c r="AD198" i="14"/>
  <c r="AD199" i="14"/>
  <c r="AD200" i="14"/>
  <c r="AD201" i="14"/>
  <c r="AD202" i="14"/>
  <c r="AD203" i="14"/>
  <c r="AD204" i="14"/>
  <c r="AD205" i="14"/>
  <c r="AD206" i="14"/>
  <c r="AD207" i="14"/>
  <c r="AD208" i="14"/>
  <c r="AD209" i="14"/>
  <c r="AD210" i="14"/>
  <c r="AD211" i="14"/>
  <c r="AD212" i="14"/>
  <c r="AD213" i="14"/>
  <c r="AD214" i="14"/>
  <c r="AD215" i="14"/>
  <c r="AD216" i="14"/>
  <c r="AD217" i="14"/>
  <c r="AD218" i="14"/>
  <c r="AD219" i="14"/>
  <c r="AD220" i="14"/>
  <c r="AD221" i="14"/>
  <c r="AD222" i="14"/>
  <c r="AD223" i="14"/>
  <c r="AD224" i="14"/>
  <c r="AD225" i="14"/>
  <c r="AD226" i="14"/>
  <c r="AD227" i="14"/>
  <c r="AD228" i="14"/>
  <c r="AD229" i="14"/>
  <c r="AD230" i="14"/>
  <c r="AD231" i="14"/>
  <c r="AD232" i="14"/>
  <c r="AD233" i="14"/>
  <c r="AD234" i="14"/>
  <c r="AD235" i="14"/>
  <c r="AD236" i="14"/>
  <c r="AD237" i="14"/>
  <c r="AD238" i="14"/>
  <c r="AD239" i="14"/>
  <c r="AD240" i="14"/>
  <c r="AD241" i="14"/>
  <c r="AD242" i="14"/>
  <c r="AD243" i="14"/>
  <c r="AD244" i="14"/>
  <c r="AD245" i="14"/>
  <c r="AD246" i="14"/>
  <c r="AD247" i="14"/>
  <c r="AD248" i="14"/>
  <c r="AD249" i="14"/>
  <c r="AD250" i="14"/>
  <c r="AD251" i="14"/>
  <c r="AD252" i="14"/>
  <c r="AD253" i="14"/>
  <c r="AD254" i="14"/>
  <c r="AD255" i="14"/>
  <c r="AD256" i="14"/>
  <c r="AD257" i="14"/>
  <c r="AD258" i="14"/>
  <c r="AD259" i="14"/>
  <c r="AD260" i="14"/>
  <c r="AD261" i="14"/>
  <c r="AD262" i="14"/>
  <c r="AD263" i="14"/>
  <c r="AD264" i="14"/>
  <c r="AD265" i="14"/>
  <c r="AD266" i="14"/>
  <c r="AD267" i="14"/>
  <c r="AD268" i="14"/>
  <c r="AD269" i="14"/>
  <c r="AD270" i="14"/>
  <c r="AD271" i="14"/>
  <c r="AD272" i="14"/>
  <c r="AD273" i="14"/>
  <c r="AD274" i="14"/>
  <c r="AD275" i="14"/>
  <c r="AD276" i="14"/>
  <c r="AD277" i="14"/>
  <c r="AD278" i="14"/>
  <c r="AD279" i="14"/>
  <c r="AD280" i="14"/>
  <c r="AD281" i="14"/>
  <c r="AD282" i="14"/>
  <c r="AD283" i="14"/>
  <c r="AD284" i="14"/>
  <c r="AD285" i="14"/>
  <c r="AD286" i="14"/>
  <c r="AD287" i="14"/>
  <c r="AD288" i="14"/>
  <c r="AD289" i="14"/>
  <c r="AD290" i="14"/>
  <c r="AD291" i="14"/>
  <c r="AD292" i="14"/>
  <c r="AD293" i="14"/>
  <c r="AD294" i="14"/>
  <c r="AD295" i="14"/>
  <c r="AD296" i="14"/>
  <c r="AD297" i="14"/>
  <c r="AD298" i="14"/>
  <c r="AD299" i="14"/>
  <c r="AD300" i="14"/>
  <c r="AD301" i="14"/>
  <c r="AD302" i="14"/>
  <c r="AD303" i="14"/>
  <c r="AD304" i="14"/>
  <c r="AD305" i="14"/>
  <c r="AD306" i="14"/>
  <c r="AD307" i="14"/>
  <c r="AD308" i="14"/>
  <c r="AD309" i="14"/>
  <c r="AD310" i="14"/>
  <c r="AD311" i="14"/>
  <c r="AD312" i="14"/>
  <c r="AD313" i="14"/>
  <c r="AD314" i="14"/>
  <c r="AD315" i="14"/>
  <c r="AD316" i="14"/>
  <c r="AD317" i="14"/>
  <c r="AD318" i="14"/>
  <c r="AD319" i="14"/>
  <c r="AD320" i="14"/>
  <c r="AD321" i="14"/>
  <c r="AD322" i="14"/>
  <c r="AD323" i="14"/>
  <c r="AD324" i="14"/>
  <c r="AD325" i="14"/>
  <c r="AD326" i="14"/>
  <c r="AD327" i="14"/>
  <c r="AD328" i="14"/>
  <c r="AD329" i="14"/>
  <c r="AD330" i="14"/>
  <c r="AD331" i="14"/>
  <c r="AD332" i="14"/>
  <c r="AD333" i="14"/>
  <c r="AD334" i="14"/>
  <c r="AD335" i="14"/>
  <c r="AD336" i="14"/>
  <c r="AD337" i="14"/>
  <c r="AD338" i="14"/>
  <c r="AD339" i="14"/>
  <c r="AD340" i="14"/>
  <c r="AD341" i="14"/>
  <c r="AD342" i="14"/>
  <c r="AD343" i="14"/>
  <c r="AD344" i="14"/>
  <c r="AD345" i="14"/>
  <c r="AD346" i="14"/>
  <c r="AD347" i="14"/>
  <c r="AD348" i="14"/>
  <c r="AD349" i="14"/>
  <c r="AD350" i="14"/>
  <c r="AD351" i="14"/>
  <c r="AD352" i="14"/>
  <c r="AD353" i="14"/>
  <c r="AD354" i="14"/>
  <c r="AD355" i="14"/>
  <c r="AD356" i="14"/>
  <c r="AD357" i="14"/>
  <c r="AD358" i="14"/>
  <c r="AD359" i="14"/>
  <c r="AD360" i="14"/>
  <c r="AD361" i="14"/>
  <c r="AD362" i="14"/>
  <c r="AD363" i="14"/>
  <c r="AD364" i="14"/>
  <c r="AD365" i="14"/>
  <c r="AD366" i="14"/>
  <c r="AD367" i="14"/>
  <c r="AD368" i="14"/>
  <c r="AD369" i="14"/>
  <c r="AD370" i="14"/>
  <c r="AD371" i="14"/>
  <c r="AD372" i="14"/>
  <c r="AD373" i="14"/>
  <c r="AD374" i="14"/>
  <c r="AD375" i="14"/>
  <c r="AD376" i="14"/>
  <c r="AD377" i="14"/>
  <c r="AD378" i="14"/>
  <c r="AD379" i="14"/>
  <c r="AD380" i="14"/>
  <c r="AD381" i="14"/>
  <c r="AD382" i="14"/>
  <c r="AD383" i="14"/>
  <c r="AD384" i="14"/>
  <c r="AD385" i="14"/>
  <c r="AD386" i="14"/>
  <c r="AD387" i="14"/>
  <c r="AD388" i="14"/>
  <c r="AD389" i="14"/>
  <c r="AD390" i="14"/>
  <c r="AD391" i="14"/>
  <c r="AD392" i="14"/>
  <c r="AD393" i="14"/>
  <c r="AD394" i="14"/>
  <c r="AD395" i="14"/>
  <c r="AD396" i="14"/>
  <c r="AD397" i="14"/>
  <c r="AD398" i="14"/>
  <c r="AD399" i="14"/>
  <c r="AD400" i="14"/>
  <c r="AD401" i="14"/>
  <c r="AD402" i="14"/>
  <c r="AD403" i="14"/>
  <c r="AD404" i="14"/>
  <c r="AD405" i="14"/>
  <c r="AD406" i="14"/>
  <c r="AD407" i="14"/>
  <c r="AD408" i="14"/>
  <c r="AD409" i="14"/>
  <c r="AD410" i="14"/>
  <c r="AD411" i="14"/>
  <c r="AD412" i="14"/>
  <c r="AD413" i="14"/>
  <c r="AD414" i="14"/>
  <c r="AD415" i="14"/>
  <c r="AD416" i="14"/>
  <c r="AD417" i="14"/>
  <c r="AD418" i="14"/>
  <c r="AD419" i="14"/>
  <c r="AD420" i="14"/>
  <c r="AD421" i="14"/>
  <c r="AD422" i="14"/>
  <c r="AD423" i="14"/>
  <c r="AD424" i="14"/>
  <c r="AD425" i="14"/>
  <c r="AD426" i="14"/>
  <c r="AD427" i="14"/>
  <c r="AD428" i="14"/>
  <c r="AD429" i="14"/>
  <c r="AD430" i="14"/>
  <c r="AD431" i="14"/>
  <c r="AD432" i="14"/>
  <c r="AD433" i="14"/>
  <c r="AD434" i="14"/>
  <c r="AD435" i="14"/>
  <c r="AD436" i="14"/>
  <c r="AD437" i="14"/>
  <c r="AD438" i="14"/>
  <c r="AD439" i="14"/>
  <c r="AD440" i="14"/>
  <c r="AD441" i="14"/>
  <c r="AD442" i="14"/>
  <c r="AD443" i="14"/>
  <c r="AD444" i="14"/>
  <c r="AD445" i="14"/>
  <c r="AD446" i="14"/>
  <c r="AD447" i="14"/>
  <c r="AD448" i="14"/>
  <c r="AD449" i="14"/>
  <c r="AD450" i="14"/>
  <c r="AD451" i="14"/>
  <c r="AD452" i="14"/>
  <c r="AD453" i="14"/>
  <c r="AD454" i="14"/>
  <c r="AD455" i="14"/>
  <c r="AD456" i="14"/>
  <c r="AD457" i="14"/>
  <c r="AD458" i="14"/>
  <c r="AD459" i="14"/>
  <c r="AD460" i="14"/>
  <c r="AD461" i="14"/>
  <c r="AD462" i="14"/>
  <c r="AD463" i="14"/>
  <c r="AD464" i="14"/>
  <c r="AD465" i="14"/>
  <c r="AD466" i="14"/>
  <c r="AD467" i="14"/>
  <c r="AD468" i="14"/>
  <c r="AD469" i="14"/>
  <c r="AD470" i="14"/>
  <c r="AD471" i="14"/>
  <c r="AD472" i="14"/>
  <c r="AD473" i="14"/>
  <c r="AD474" i="14"/>
  <c r="AD475" i="14"/>
  <c r="AD476" i="14"/>
  <c r="AD477" i="14"/>
  <c r="AD478" i="14"/>
  <c r="AD479" i="14"/>
  <c r="AD480" i="14"/>
  <c r="AD481" i="14"/>
  <c r="AD482" i="14"/>
  <c r="AD483" i="14"/>
  <c r="AD484" i="14"/>
  <c r="AD485" i="14"/>
  <c r="AD486" i="14"/>
  <c r="AD487" i="14"/>
  <c r="AD488" i="14"/>
  <c r="AD489" i="14"/>
  <c r="AD490" i="14"/>
  <c r="AD491" i="14"/>
  <c r="AD492" i="14"/>
  <c r="AD493" i="14"/>
  <c r="AD494" i="14"/>
  <c r="AD495" i="14"/>
  <c r="AD496" i="14"/>
  <c r="AD497" i="14"/>
  <c r="AD498" i="14"/>
  <c r="AD499" i="14"/>
  <c r="AD500" i="14"/>
  <c r="AD501" i="14"/>
  <c r="AD502" i="14"/>
  <c r="AD503" i="14"/>
  <c r="AD504" i="14"/>
  <c r="AD505" i="14"/>
  <c r="AD506" i="14"/>
  <c r="AD507" i="14"/>
  <c r="AD508" i="14"/>
  <c r="AD509" i="14"/>
  <c r="AD510" i="14"/>
  <c r="AD511" i="14"/>
  <c r="AD512" i="14"/>
  <c r="AD513" i="14"/>
  <c r="AD514" i="14"/>
  <c r="AD515" i="14"/>
  <c r="AD516" i="14"/>
  <c r="AD517" i="14"/>
  <c r="AD518" i="14"/>
  <c r="AD519" i="14"/>
  <c r="AD520" i="14"/>
  <c r="AD521" i="14"/>
  <c r="AD522" i="14"/>
  <c r="AD523" i="14"/>
  <c r="AD524" i="14"/>
  <c r="AD525" i="14"/>
  <c r="AD526" i="14"/>
  <c r="AD527" i="14"/>
  <c r="AD528" i="14"/>
  <c r="AD529" i="14"/>
  <c r="AD530" i="14"/>
  <c r="AD531" i="14"/>
  <c r="AD532" i="14"/>
  <c r="AD533" i="14"/>
  <c r="AD534" i="14"/>
  <c r="AD535" i="14"/>
  <c r="AD536" i="14"/>
  <c r="AD537" i="14"/>
  <c r="AD538" i="14"/>
  <c r="AD539" i="14"/>
  <c r="AD540" i="14"/>
  <c r="AD541" i="14"/>
  <c r="AD542" i="14"/>
  <c r="AD543" i="14"/>
  <c r="AD544" i="14"/>
  <c r="AD545" i="14"/>
  <c r="AD546" i="14"/>
  <c r="AD547" i="14"/>
  <c r="AD548" i="14"/>
  <c r="AD549" i="14"/>
  <c r="AD550" i="14"/>
  <c r="AD551" i="14"/>
  <c r="AD552" i="14"/>
  <c r="AD553" i="14"/>
  <c r="AD554" i="14"/>
  <c r="AD555" i="14"/>
  <c r="AD556" i="14"/>
  <c r="AD557" i="14"/>
  <c r="AD558" i="14"/>
  <c r="AD559" i="14"/>
  <c r="AD560" i="14"/>
  <c r="AD561" i="14"/>
  <c r="AD562" i="14"/>
  <c r="AD563" i="14"/>
  <c r="AD564" i="14"/>
  <c r="AD565" i="14"/>
  <c r="AD566" i="14"/>
  <c r="AD567" i="14"/>
  <c r="AD568" i="14"/>
  <c r="AD569" i="14"/>
  <c r="AD570" i="14"/>
  <c r="AD571" i="14"/>
  <c r="AD572" i="14"/>
  <c r="AD573" i="14"/>
  <c r="AD574" i="14"/>
  <c r="AD575" i="14"/>
  <c r="AD576" i="14"/>
  <c r="AD577" i="14"/>
  <c r="AD578" i="14"/>
  <c r="AD579" i="14"/>
  <c r="AD580" i="14"/>
  <c r="AD581" i="14"/>
  <c r="AD582" i="14"/>
  <c r="AD583" i="14"/>
  <c r="AD584" i="14"/>
  <c r="AD585" i="14"/>
  <c r="AD586" i="14"/>
  <c r="AD587" i="14"/>
  <c r="AD588" i="14"/>
  <c r="AD589" i="14"/>
  <c r="AD590" i="14"/>
  <c r="AD591" i="14"/>
  <c r="AD592" i="14"/>
  <c r="AD593" i="14"/>
  <c r="AD594" i="14"/>
  <c r="AD595" i="14"/>
  <c r="AD596" i="14"/>
  <c r="AD597" i="14"/>
  <c r="AD598" i="14"/>
  <c r="AD599" i="14"/>
  <c r="AD600" i="14"/>
  <c r="AD601" i="14"/>
  <c r="AD602" i="14"/>
  <c r="AD603" i="14"/>
  <c r="AD604" i="14"/>
  <c r="AD605" i="14"/>
  <c r="AD606" i="14"/>
  <c r="AD607" i="14"/>
  <c r="AD608" i="14"/>
  <c r="AD609" i="14"/>
  <c r="AD610" i="14"/>
  <c r="AD611" i="14"/>
  <c r="AD612" i="14"/>
  <c r="AD613" i="14"/>
  <c r="AD614" i="14"/>
  <c r="AD615" i="14"/>
  <c r="AD616" i="14"/>
  <c r="AD617" i="14"/>
  <c r="AD618" i="14"/>
  <c r="AD619" i="14"/>
  <c r="AD620" i="14"/>
  <c r="AD621" i="14"/>
  <c r="AD622" i="14"/>
  <c r="AD623" i="14"/>
  <c r="AD624" i="14"/>
  <c r="AD625" i="14"/>
  <c r="AD626" i="14"/>
  <c r="AD627" i="14"/>
  <c r="AD628" i="14"/>
  <c r="AD629" i="14"/>
  <c r="AD630" i="14"/>
  <c r="AD631" i="14"/>
  <c r="AD632" i="14"/>
  <c r="AD633" i="14"/>
  <c r="AD634" i="14"/>
  <c r="AD635" i="14"/>
  <c r="AD636" i="14"/>
  <c r="AD637" i="14"/>
  <c r="AD638" i="14"/>
  <c r="AD639" i="14"/>
  <c r="AD640" i="14"/>
  <c r="AD641" i="14"/>
  <c r="AD642" i="14"/>
  <c r="AD643" i="14"/>
  <c r="AD644" i="14"/>
  <c r="AD645" i="14"/>
  <c r="AD646" i="14"/>
  <c r="AD647" i="14"/>
  <c r="AD648" i="14"/>
  <c r="AD649" i="14"/>
  <c r="AD650" i="14"/>
  <c r="AD651" i="14"/>
  <c r="AD652" i="14"/>
  <c r="AD653" i="14"/>
  <c r="AD654" i="14"/>
  <c r="AD655" i="14"/>
  <c r="AD656" i="14"/>
  <c r="AD657" i="14"/>
  <c r="AD658" i="14"/>
  <c r="AD659" i="14"/>
  <c r="AD660" i="14"/>
  <c r="AD661" i="14"/>
  <c r="AD662" i="14"/>
  <c r="AD663" i="14"/>
  <c r="AD664" i="14"/>
  <c r="AD665" i="14"/>
  <c r="AD666" i="14"/>
  <c r="AD667" i="14"/>
  <c r="AD668" i="14"/>
  <c r="AD669" i="14"/>
  <c r="AD670" i="14"/>
  <c r="AD671" i="14"/>
  <c r="AD672" i="14"/>
  <c r="AD673" i="14"/>
  <c r="AD674" i="14"/>
  <c r="AD675" i="14"/>
  <c r="AD676" i="14"/>
  <c r="AD677" i="14"/>
  <c r="AD678" i="14"/>
  <c r="AD679" i="14"/>
  <c r="AD680" i="14"/>
  <c r="AD681" i="14"/>
  <c r="AD682" i="14"/>
  <c r="AD683" i="14"/>
  <c r="AD684" i="14"/>
  <c r="AD685" i="14"/>
  <c r="AD686" i="14"/>
  <c r="AD687" i="14"/>
  <c r="AD688" i="14"/>
  <c r="AD689" i="14"/>
  <c r="AD690" i="14"/>
  <c r="AD691" i="14"/>
  <c r="AD692" i="14"/>
  <c r="AD693" i="14"/>
  <c r="AD694" i="14"/>
  <c r="AD695" i="14"/>
  <c r="AD696" i="14"/>
  <c r="AD697" i="14"/>
  <c r="AD698" i="14"/>
  <c r="AD699" i="14"/>
  <c r="AD700" i="14"/>
  <c r="AD701" i="14"/>
  <c r="AD702" i="14"/>
  <c r="AD703" i="14"/>
  <c r="AD704" i="14"/>
  <c r="AD705" i="14"/>
  <c r="AD706" i="14"/>
  <c r="AD707" i="14"/>
  <c r="AD708" i="14"/>
  <c r="AD709" i="14"/>
  <c r="AD710" i="14"/>
  <c r="AD711" i="14"/>
  <c r="AD712" i="14"/>
  <c r="AD713" i="14"/>
  <c r="AD714" i="14"/>
  <c r="AD715" i="14"/>
  <c r="AD716" i="14"/>
  <c r="AD717" i="14"/>
  <c r="AD718" i="14"/>
  <c r="AD719" i="14"/>
  <c r="AD720" i="14"/>
  <c r="AD721" i="14"/>
  <c r="AD722" i="14"/>
  <c r="AD723" i="14"/>
  <c r="AD724" i="14"/>
  <c r="AD725" i="14"/>
  <c r="AD726" i="14"/>
  <c r="AD727" i="14"/>
  <c r="AD728" i="14"/>
  <c r="AD729" i="14"/>
  <c r="AD730" i="14"/>
  <c r="AD731" i="14"/>
  <c r="AD732" i="14"/>
  <c r="AD733" i="14"/>
  <c r="AD734" i="14"/>
  <c r="AD735" i="14"/>
  <c r="AD736" i="14"/>
  <c r="AD737" i="14"/>
  <c r="AD738" i="14"/>
  <c r="AD739" i="14"/>
  <c r="AD740" i="14"/>
  <c r="AD741" i="14"/>
  <c r="AD742" i="14"/>
  <c r="AD743" i="14"/>
  <c r="AD744" i="14"/>
  <c r="AD745" i="14"/>
  <c r="AD746" i="14"/>
  <c r="AD747" i="14"/>
  <c r="AD748" i="14"/>
  <c r="AD749" i="14"/>
  <c r="AD750" i="14"/>
  <c r="AD751" i="14"/>
  <c r="AD752" i="14"/>
  <c r="AD753" i="14"/>
  <c r="AD754" i="14"/>
  <c r="AD755" i="14"/>
  <c r="AD756" i="14"/>
  <c r="AD757" i="14"/>
  <c r="AD758" i="14"/>
  <c r="AD759" i="14"/>
  <c r="AD760" i="14"/>
  <c r="AD761" i="14"/>
  <c r="AD762" i="14"/>
  <c r="AD763" i="14"/>
  <c r="AD764" i="14"/>
  <c r="AD765" i="14"/>
  <c r="AD766" i="14"/>
  <c r="AD767" i="14"/>
  <c r="AD768" i="14"/>
  <c r="AD769" i="14"/>
  <c r="AD770" i="14"/>
  <c r="AD771" i="14"/>
  <c r="AD772" i="14"/>
  <c r="AD773" i="14"/>
  <c r="AD774" i="14"/>
  <c r="AD775" i="14"/>
  <c r="AD776" i="14"/>
  <c r="AD777" i="14"/>
  <c r="AD778" i="14"/>
  <c r="AD779" i="14"/>
  <c r="AD780" i="14"/>
  <c r="AD781" i="14"/>
  <c r="AD782" i="14"/>
  <c r="AD783" i="14"/>
  <c r="AD784" i="14"/>
  <c r="AD785" i="14"/>
  <c r="AD786" i="14"/>
  <c r="AD787" i="14"/>
  <c r="AD788" i="14"/>
  <c r="AD789" i="14"/>
  <c r="AD790" i="14"/>
  <c r="AD791" i="14"/>
  <c r="AD792" i="14"/>
  <c r="AD793" i="14"/>
  <c r="AD794" i="14"/>
  <c r="AD795" i="14"/>
  <c r="AD796" i="14"/>
  <c r="AD797" i="14"/>
  <c r="AD798" i="14"/>
  <c r="AD799" i="14"/>
  <c r="AD800" i="14"/>
  <c r="AD801" i="14"/>
  <c r="AD802" i="14"/>
  <c r="AD803" i="14"/>
  <c r="AD804" i="14"/>
  <c r="AD805" i="14"/>
  <c r="AD806" i="14"/>
  <c r="AD807" i="14"/>
  <c r="AD808" i="14"/>
  <c r="AD809" i="14"/>
  <c r="AD810" i="14"/>
  <c r="AD811" i="14"/>
  <c r="AD812" i="14"/>
  <c r="AD813" i="14"/>
  <c r="AD814" i="14"/>
  <c r="AD815" i="14"/>
  <c r="AD816" i="14"/>
  <c r="AD817" i="14"/>
  <c r="AD818" i="14"/>
  <c r="AD819" i="14"/>
  <c r="AD820" i="14"/>
  <c r="AD821" i="14"/>
  <c r="AD822" i="14"/>
  <c r="AD823" i="14"/>
  <c r="AD824" i="14"/>
  <c r="AD825" i="14"/>
  <c r="AD826" i="14"/>
  <c r="AD827" i="14"/>
  <c r="AD828" i="14"/>
  <c r="AD829" i="14"/>
  <c r="AD830" i="14"/>
  <c r="AD831" i="14"/>
  <c r="AD832" i="14"/>
  <c r="AD833" i="14"/>
  <c r="AD834" i="14"/>
  <c r="AD835" i="14"/>
  <c r="AD836" i="14"/>
  <c r="AD837" i="14"/>
  <c r="AD838" i="14"/>
  <c r="AD839" i="14"/>
  <c r="AD840" i="14"/>
  <c r="AD841" i="14"/>
  <c r="AD842" i="14"/>
  <c r="AD843" i="14"/>
  <c r="AD844" i="14"/>
  <c r="AD845" i="14"/>
  <c r="AD846" i="14"/>
  <c r="AD847" i="14"/>
  <c r="AD848" i="14"/>
  <c r="AD849" i="14"/>
  <c r="AD850" i="14"/>
  <c r="AD851" i="14"/>
  <c r="AD852" i="14"/>
  <c r="AD853" i="14"/>
  <c r="AD854" i="14"/>
  <c r="AD855" i="14"/>
  <c r="AD856" i="14"/>
  <c r="AD857" i="14"/>
  <c r="AD858" i="14"/>
  <c r="AD859" i="14"/>
  <c r="AD860" i="14"/>
  <c r="AD861" i="14"/>
  <c r="AD862" i="14"/>
  <c r="AD863" i="14"/>
  <c r="AD864" i="14"/>
  <c r="AD865" i="14"/>
  <c r="AD866" i="14"/>
  <c r="AD867" i="14"/>
  <c r="AD868" i="14"/>
  <c r="AD869" i="14"/>
  <c r="AD870" i="14"/>
  <c r="AD871" i="14"/>
  <c r="AD872" i="14"/>
  <c r="AD873" i="14"/>
  <c r="AD874" i="14"/>
  <c r="AD875" i="14"/>
  <c r="AD876" i="14"/>
  <c r="AD877" i="14"/>
  <c r="AD878" i="14"/>
  <c r="AD879" i="14"/>
  <c r="AD880" i="14"/>
  <c r="AD881" i="14"/>
  <c r="AD882" i="14"/>
  <c r="AD883" i="14"/>
  <c r="AD884" i="14"/>
  <c r="AD885" i="14"/>
  <c r="AD886" i="14"/>
  <c r="AD887" i="14"/>
  <c r="AD888" i="14"/>
  <c r="AD889" i="14"/>
  <c r="AD890" i="14"/>
  <c r="AD891" i="14"/>
  <c r="AD892" i="14"/>
  <c r="AD893" i="14"/>
  <c r="AD894" i="14"/>
  <c r="AD895" i="14"/>
  <c r="AD896" i="14"/>
  <c r="AD897" i="14"/>
  <c r="AD898" i="14"/>
  <c r="AD899" i="14"/>
  <c r="AD900" i="14"/>
  <c r="AD901" i="14"/>
  <c r="AD902" i="14"/>
  <c r="AD903" i="14"/>
  <c r="AD904" i="14"/>
  <c r="AD905" i="14"/>
  <c r="AD906" i="14"/>
  <c r="AD907" i="14"/>
  <c r="AD908" i="14"/>
  <c r="AD909" i="14"/>
  <c r="AD910" i="14"/>
  <c r="AD911" i="14"/>
  <c r="AD912" i="14"/>
  <c r="AD913" i="14"/>
  <c r="AD914" i="14"/>
  <c r="AD915" i="14"/>
  <c r="AD916" i="14"/>
  <c r="AD917" i="14"/>
  <c r="AD918" i="14"/>
  <c r="AD919" i="14"/>
  <c r="AD920" i="14"/>
  <c r="AD921" i="14"/>
  <c r="AD922" i="14"/>
  <c r="AD923" i="14"/>
  <c r="AD924" i="14"/>
  <c r="AD925" i="14"/>
  <c r="AD926" i="14"/>
  <c r="AD927" i="14"/>
  <c r="AD928" i="14"/>
  <c r="AD929" i="14"/>
  <c r="AD930" i="14"/>
  <c r="AD931" i="14"/>
  <c r="AD932" i="14"/>
  <c r="AD933" i="14"/>
  <c r="AD934" i="14"/>
  <c r="AD935" i="14"/>
  <c r="AD936" i="14"/>
  <c r="AD937" i="14"/>
  <c r="AD938" i="14"/>
  <c r="AD939" i="14"/>
  <c r="AD940" i="14"/>
  <c r="AD941" i="14"/>
  <c r="AD942" i="14"/>
  <c r="AD943" i="14"/>
  <c r="AD944" i="14"/>
  <c r="AD945" i="14"/>
  <c r="AD946" i="14"/>
  <c r="AD947" i="14"/>
  <c r="AD948" i="14"/>
  <c r="AD949" i="14"/>
  <c r="AD950" i="14"/>
  <c r="AD951" i="14"/>
  <c r="AD952" i="14"/>
  <c r="AD953" i="14"/>
  <c r="AD954" i="14"/>
  <c r="AD955" i="14"/>
  <c r="AD956" i="14"/>
  <c r="AD957" i="14"/>
  <c r="AD958" i="14"/>
  <c r="AD959" i="14"/>
  <c r="AD960" i="14"/>
  <c r="AD961" i="14"/>
  <c r="AD962" i="14"/>
  <c r="AD963" i="14"/>
  <c r="AD964" i="14"/>
  <c r="AD965" i="14"/>
  <c r="AD966" i="14"/>
  <c r="AD967" i="14"/>
  <c r="AD968" i="14"/>
  <c r="AD969" i="14"/>
  <c r="AD970" i="14"/>
  <c r="AD971" i="14"/>
  <c r="AD972" i="14"/>
  <c r="AD973" i="14"/>
  <c r="AD974" i="14"/>
  <c r="AD975" i="14"/>
  <c r="AD976" i="14"/>
  <c r="AD977" i="14"/>
  <c r="AD978" i="14"/>
  <c r="AD979" i="14"/>
  <c r="AD980" i="14"/>
  <c r="AD981" i="14"/>
  <c r="AD982" i="14"/>
  <c r="AD983" i="14"/>
  <c r="AD984" i="14"/>
  <c r="AD985" i="14"/>
  <c r="AD986" i="14"/>
  <c r="AD987" i="14"/>
  <c r="AD988" i="14"/>
  <c r="AD989" i="14"/>
  <c r="AD990" i="14"/>
  <c r="AD991" i="14"/>
  <c r="AD992" i="14"/>
  <c r="AD993" i="14"/>
  <c r="AD994" i="14"/>
  <c r="AD995" i="14"/>
  <c r="AD996" i="14"/>
  <c r="AD997" i="14"/>
  <c r="AD998" i="14"/>
  <c r="AD999" i="14"/>
  <c r="AD15" i="14"/>
  <c r="AF20" i="14" l="1"/>
  <c r="B98" i="15" l="1"/>
  <c r="D16" i="2" l="1"/>
  <c r="X82" i="14" l="1"/>
  <c r="D21" i="2"/>
  <c r="E21" i="2"/>
  <c r="C21" i="2"/>
  <c r="D20" i="2"/>
  <c r="E20" i="2"/>
  <c r="C20" i="2"/>
  <c r="D19" i="2"/>
  <c r="E19" i="2"/>
  <c r="C19" i="2"/>
  <c r="D18" i="2"/>
  <c r="E18" i="2"/>
  <c r="C18" i="2"/>
  <c r="D17" i="2"/>
  <c r="E17" i="2"/>
  <c r="C17" i="2"/>
  <c r="B17" i="15"/>
  <c r="B20" i="15"/>
  <c r="B18" i="15"/>
  <c r="B16" i="15"/>
  <c r="B19" i="15"/>
  <c r="B56" i="15"/>
  <c r="Z170" i="14" l="1"/>
  <c r="Z171" i="14"/>
  <c r="Z172" i="14"/>
  <c r="Z173" i="14"/>
  <c r="Z174" i="14"/>
  <c r="Z175" i="14"/>
  <c r="Z176" i="14"/>
  <c r="Z177" i="14"/>
  <c r="Z178" i="14"/>
  <c r="Z179" i="14"/>
  <c r="Z180" i="14"/>
  <c r="Z181" i="14"/>
  <c r="Z182" i="14"/>
  <c r="Z183" i="14"/>
  <c r="Z184" i="14"/>
  <c r="Z185" i="14"/>
  <c r="Z186" i="14"/>
  <c r="Z187" i="14"/>
  <c r="Z188" i="14"/>
  <c r="Z189" i="14"/>
  <c r="Z190" i="14"/>
  <c r="Z191" i="14"/>
  <c r="Z192" i="14"/>
  <c r="Z193" i="14"/>
  <c r="Z194" i="14"/>
  <c r="Z195" i="14"/>
  <c r="Z196" i="14"/>
  <c r="Z197" i="14"/>
  <c r="Z198" i="14"/>
  <c r="Z199" i="14"/>
  <c r="Z200" i="14"/>
  <c r="Z201" i="14"/>
  <c r="Z202" i="14"/>
  <c r="Z203" i="14"/>
  <c r="Z204" i="14"/>
  <c r="Z205" i="14"/>
  <c r="Z206" i="14"/>
  <c r="Z207" i="14"/>
  <c r="Z208" i="14"/>
  <c r="Z209" i="14"/>
  <c r="Z210" i="14"/>
  <c r="Z211" i="14"/>
  <c r="Z212" i="14"/>
  <c r="Z213" i="14"/>
  <c r="Z214" i="14"/>
  <c r="Z215" i="14"/>
  <c r="Z216" i="14"/>
  <c r="Z217" i="14"/>
  <c r="Z218" i="14"/>
  <c r="Z219" i="14"/>
  <c r="Z220" i="14"/>
  <c r="Z221" i="14"/>
  <c r="Z222" i="14"/>
  <c r="Z223" i="14"/>
  <c r="Z224" i="14"/>
  <c r="Z225" i="14"/>
  <c r="Z226" i="14"/>
  <c r="Z227" i="14"/>
  <c r="Z228" i="14"/>
  <c r="Z229" i="14"/>
  <c r="Z230" i="14"/>
  <c r="Z231" i="14"/>
  <c r="Z232" i="14"/>
  <c r="Z233" i="14"/>
  <c r="Z234" i="14"/>
  <c r="Z235" i="14"/>
  <c r="Z236" i="14"/>
  <c r="Z237" i="14"/>
  <c r="Z238" i="14"/>
  <c r="Z239" i="14"/>
  <c r="Z240" i="14"/>
  <c r="Z241" i="14"/>
  <c r="Z242" i="14"/>
  <c r="Z243" i="14"/>
  <c r="Z244" i="14"/>
  <c r="Z245" i="14"/>
  <c r="Z246" i="14"/>
  <c r="Z247" i="14"/>
  <c r="Z248" i="14"/>
  <c r="Z249" i="14"/>
  <c r="Z250" i="14"/>
  <c r="Z251" i="14"/>
  <c r="Z252" i="14"/>
  <c r="Z253" i="14"/>
  <c r="Z254" i="14"/>
  <c r="Z255" i="14"/>
  <c r="Z256" i="14"/>
  <c r="Z257" i="14"/>
  <c r="Z258" i="14"/>
  <c r="Z259" i="14"/>
  <c r="Z260" i="14"/>
  <c r="Z261" i="14"/>
  <c r="Z262" i="14"/>
  <c r="Z263" i="14"/>
  <c r="Z264" i="14"/>
  <c r="Z265" i="14"/>
  <c r="Z266" i="14"/>
  <c r="Z267" i="14"/>
  <c r="Z268" i="14"/>
  <c r="Z269" i="14"/>
  <c r="Z270" i="14"/>
  <c r="Z271" i="14"/>
  <c r="Z272" i="14"/>
  <c r="Z273" i="14"/>
  <c r="Z274" i="14"/>
  <c r="Z275" i="14"/>
  <c r="Z276" i="14"/>
  <c r="Z277" i="14"/>
  <c r="Z278" i="14"/>
  <c r="Z279" i="14"/>
  <c r="Z280" i="14"/>
  <c r="Z281" i="14"/>
  <c r="Z282" i="14"/>
  <c r="Z283" i="14"/>
  <c r="Z284" i="14"/>
  <c r="Z285" i="14"/>
  <c r="Z286" i="14"/>
  <c r="Z287" i="14"/>
  <c r="Z288" i="14"/>
  <c r="Z289" i="14"/>
  <c r="Z290" i="14"/>
  <c r="Z291" i="14"/>
  <c r="Z292" i="14"/>
  <c r="Z293" i="14"/>
  <c r="Z294" i="14"/>
  <c r="Z295" i="14"/>
  <c r="Z296" i="14"/>
  <c r="Z297" i="14"/>
  <c r="Z298" i="14"/>
  <c r="Z299" i="14"/>
  <c r="Z300" i="14"/>
  <c r="Z301" i="14"/>
  <c r="Z302" i="14"/>
  <c r="Z303" i="14"/>
  <c r="Z304" i="14"/>
  <c r="Z305" i="14"/>
  <c r="Z306" i="14"/>
  <c r="Z307" i="14"/>
  <c r="Z308" i="14"/>
  <c r="Z309" i="14"/>
  <c r="Z310" i="14"/>
  <c r="Z311" i="14"/>
  <c r="Z312" i="14"/>
  <c r="Z313" i="14"/>
  <c r="Z314" i="14"/>
  <c r="Z315" i="14"/>
  <c r="Z316" i="14"/>
  <c r="Z317" i="14"/>
  <c r="Z318" i="14"/>
  <c r="Z319" i="14"/>
  <c r="Z320" i="14"/>
  <c r="Z321" i="14"/>
  <c r="Z322" i="14"/>
  <c r="Z323" i="14"/>
  <c r="Z324" i="14"/>
  <c r="Z325" i="14"/>
  <c r="Z326" i="14"/>
  <c r="Z327" i="14"/>
  <c r="Z328" i="14"/>
  <c r="Z329" i="14"/>
  <c r="Z330" i="14"/>
  <c r="Z331" i="14"/>
  <c r="Z332" i="14"/>
  <c r="Z333" i="14"/>
  <c r="Z334" i="14"/>
  <c r="Z335" i="14"/>
  <c r="Z336" i="14"/>
  <c r="Z337" i="14"/>
  <c r="Z338" i="14"/>
  <c r="Z339" i="14"/>
  <c r="Z340" i="14"/>
  <c r="Z341" i="14"/>
  <c r="Z342" i="14"/>
  <c r="Z343" i="14"/>
  <c r="Z344" i="14"/>
  <c r="Z345" i="14"/>
  <c r="Z346" i="14"/>
  <c r="Z347" i="14"/>
  <c r="Z348" i="14"/>
  <c r="Z349" i="14"/>
  <c r="Z350" i="14"/>
  <c r="Z351" i="14"/>
  <c r="Z352" i="14"/>
  <c r="Z353" i="14"/>
  <c r="Z354" i="14"/>
  <c r="Z355" i="14"/>
  <c r="Z356" i="14"/>
  <c r="Z357" i="14"/>
  <c r="Z358" i="14"/>
  <c r="Z359" i="14"/>
  <c r="Z360" i="14"/>
  <c r="Z361" i="14"/>
  <c r="Z362" i="14"/>
  <c r="Z363" i="14"/>
  <c r="Z364" i="14"/>
  <c r="Z365" i="14"/>
  <c r="Z366" i="14"/>
  <c r="Z367" i="14"/>
  <c r="Z368" i="14"/>
  <c r="Z369" i="14"/>
  <c r="Z370" i="14"/>
  <c r="Z371" i="14"/>
  <c r="Z372" i="14"/>
  <c r="Z373" i="14"/>
  <c r="Z374" i="14"/>
  <c r="Z375" i="14"/>
  <c r="Z376" i="14"/>
  <c r="Z377" i="14"/>
  <c r="Z378" i="14"/>
  <c r="Z379" i="14"/>
  <c r="Z380" i="14"/>
  <c r="Z381" i="14"/>
  <c r="Z382" i="14"/>
  <c r="Z383" i="14"/>
  <c r="Z384" i="14"/>
  <c r="Z385" i="14"/>
  <c r="Z386" i="14"/>
  <c r="Z387" i="14"/>
  <c r="Z388" i="14"/>
  <c r="Z389" i="14"/>
  <c r="Z390" i="14"/>
  <c r="Z391" i="14"/>
  <c r="Z392" i="14"/>
  <c r="Z393" i="14"/>
  <c r="Z394" i="14"/>
  <c r="Z395" i="14"/>
  <c r="Z396" i="14"/>
  <c r="Z397" i="14"/>
  <c r="Z398" i="14"/>
  <c r="Z399" i="14"/>
  <c r="Z400" i="14"/>
  <c r="Z401" i="14"/>
  <c r="Z402" i="14"/>
  <c r="Z403" i="14"/>
  <c r="Z404" i="14"/>
  <c r="Z405" i="14"/>
  <c r="Z406" i="14"/>
  <c r="Z407" i="14"/>
  <c r="Z408" i="14"/>
  <c r="Z409" i="14"/>
  <c r="Z410" i="14"/>
  <c r="Z411" i="14"/>
  <c r="Z412" i="14"/>
  <c r="Z413" i="14"/>
  <c r="Z414" i="14"/>
  <c r="Z415" i="14"/>
  <c r="Z416" i="14"/>
  <c r="Z417" i="14"/>
  <c r="Z418" i="14"/>
  <c r="Z419" i="14"/>
  <c r="Z420" i="14"/>
  <c r="Z421" i="14"/>
  <c r="Z422" i="14"/>
  <c r="Z423" i="14"/>
  <c r="Z424" i="14"/>
  <c r="Z425" i="14"/>
  <c r="Z426" i="14"/>
  <c r="Z427" i="14"/>
  <c r="Z428" i="14"/>
  <c r="Z429" i="14"/>
  <c r="Z430" i="14"/>
  <c r="Z431" i="14"/>
  <c r="Z432" i="14"/>
  <c r="Z433" i="14"/>
  <c r="Z434" i="14"/>
  <c r="Z435" i="14"/>
  <c r="Z436" i="14"/>
  <c r="Z437" i="14"/>
  <c r="Z438" i="14"/>
  <c r="Z439" i="14"/>
  <c r="Z440" i="14"/>
  <c r="Z441" i="14"/>
  <c r="Z442" i="14"/>
  <c r="Z443" i="14"/>
  <c r="Z444" i="14"/>
  <c r="Z445" i="14"/>
  <c r="Z446" i="14"/>
  <c r="Z447" i="14"/>
  <c r="Z448" i="14"/>
  <c r="Z449" i="14"/>
  <c r="Z450" i="14"/>
  <c r="Z451" i="14"/>
  <c r="Z452" i="14"/>
  <c r="Z453" i="14"/>
  <c r="Z454" i="14"/>
  <c r="Z455" i="14"/>
  <c r="Z456" i="14"/>
  <c r="Z457" i="14"/>
  <c r="Z458" i="14"/>
  <c r="Z459" i="14"/>
  <c r="Z460" i="14"/>
  <c r="Z461" i="14"/>
  <c r="Z462" i="14"/>
  <c r="Z463" i="14"/>
  <c r="Z464" i="14"/>
  <c r="Z465" i="14"/>
  <c r="Z466" i="14"/>
  <c r="Z467" i="14"/>
  <c r="Z468" i="14"/>
  <c r="Z469" i="14"/>
  <c r="Z470" i="14"/>
  <c r="Z471" i="14"/>
  <c r="Z472" i="14"/>
  <c r="Z473" i="14"/>
  <c r="Z474" i="14"/>
  <c r="Z475" i="14"/>
  <c r="Z476" i="14"/>
  <c r="Z477" i="14"/>
  <c r="Z478" i="14"/>
  <c r="Z479" i="14"/>
  <c r="Z480" i="14"/>
  <c r="Z481" i="14"/>
  <c r="Z482" i="14"/>
  <c r="Z483" i="14"/>
  <c r="Z484" i="14"/>
  <c r="Z485" i="14"/>
  <c r="Z486" i="14"/>
  <c r="Z487" i="14"/>
  <c r="Z488" i="14"/>
  <c r="Z489" i="14"/>
  <c r="Z490" i="14"/>
  <c r="Z491" i="14"/>
  <c r="Z492" i="14"/>
  <c r="Z493" i="14"/>
  <c r="Z494" i="14"/>
  <c r="Z495" i="14"/>
  <c r="Z496" i="14"/>
  <c r="Z497" i="14"/>
  <c r="Z498" i="14"/>
  <c r="Z499" i="14"/>
  <c r="Z500" i="14"/>
  <c r="Z501" i="14"/>
  <c r="Z502" i="14"/>
  <c r="Z503" i="14"/>
  <c r="Z504" i="14"/>
  <c r="Z505" i="14"/>
  <c r="Z506" i="14"/>
  <c r="Z507" i="14"/>
  <c r="Z508" i="14"/>
  <c r="Z509" i="14"/>
  <c r="Z510" i="14"/>
  <c r="Z511" i="14"/>
  <c r="Z512" i="14"/>
  <c r="Z513" i="14"/>
  <c r="Z514" i="14"/>
  <c r="Z515" i="14"/>
  <c r="Z516" i="14"/>
  <c r="Z517" i="14"/>
  <c r="Z518" i="14"/>
  <c r="Z519" i="14"/>
  <c r="Z520" i="14"/>
  <c r="Z521" i="14"/>
  <c r="Z522" i="14"/>
  <c r="Z523" i="14"/>
  <c r="Z524" i="14"/>
  <c r="Z525" i="14"/>
  <c r="Z526" i="14"/>
  <c r="Z527" i="14"/>
  <c r="Z528" i="14"/>
  <c r="Z529" i="14"/>
  <c r="Z530" i="14"/>
  <c r="Z531" i="14"/>
  <c r="Z532" i="14"/>
  <c r="Z533" i="14"/>
  <c r="Z534" i="14"/>
  <c r="Z535" i="14"/>
  <c r="Z536" i="14"/>
  <c r="Z537" i="14"/>
  <c r="Z538" i="14"/>
  <c r="Z539" i="14"/>
  <c r="Z540" i="14"/>
  <c r="Z541" i="14"/>
  <c r="Z542" i="14"/>
  <c r="Z543" i="14"/>
  <c r="Z544" i="14"/>
  <c r="Z545" i="14"/>
  <c r="Z546" i="14"/>
  <c r="Z547" i="14"/>
  <c r="Z548" i="14"/>
  <c r="Z549" i="14"/>
  <c r="Z550" i="14"/>
  <c r="Z551" i="14"/>
  <c r="Z552" i="14"/>
  <c r="Z553" i="14"/>
  <c r="Z554" i="14"/>
  <c r="Z555" i="14"/>
  <c r="Z556" i="14"/>
  <c r="Z557" i="14"/>
  <c r="Z558" i="14"/>
  <c r="Z559" i="14"/>
  <c r="Z560" i="14"/>
  <c r="Z561" i="14"/>
  <c r="Z562" i="14"/>
  <c r="Z563" i="14"/>
  <c r="Z564" i="14"/>
  <c r="Z565" i="14"/>
  <c r="Z566" i="14"/>
  <c r="Z567" i="14"/>
  <c r="Z568" i="14"/>
  <c r="Z569" i="14"/>
  <c r="Z570" i="14"/>
  <c r="Z571" i="14"/>
  <c r="Z572" i="14"/>
  <c r="Z573" i="14"/>
  <c r="Z574" i="14"/>
  <c r="Z575" i="14"/>
  <c r="Z576" i="14"/>
  <c r="Z577" i="14"/>
  <c r="Z578" i="14"/>
  <c r="Z579" i="14"/>
  <c r="Z580" i="14"/>
  <c r="Z581" i="14"/>
  <c r="Z582" i="14"/>
  <c r="Z583" i="14"/>
  <c r="Z584" i="14"/>
  <c r="Z585" i="14"/>
  <c r="Z586" i="14"/>
  <c r="Z587" i="14"/>
  <c r="Z588" i="14"/>
  <c r="Z589" i="14"/>
  <c r="Z590" i="14"/>
  <c r="Z591" i="14"/>
  <c r="Z592" i="14"/>
  <c r="Z593" i="14"/>
  <c r="Z594" i="14"/>
  <c r="Z595" i="14"/>
  <c r="Z596" i="14"/>
  <c r="Z597" i="14"/>
  <c r="Z598" i="14"/>
  <c r="Z599" i="14"/>
  <c r="Z600" i="14"/>
  <c r="Z601" i="14"/>
  <c r="Z602" i="14"/>
  <c r="Z603" i="14"/>
  <c r="Z604" i="14"/>
  <c r="Z605" i="14"/>
  <c r="Z606" i="14"/>
  <c r="Z607" i="14"/>
  <c r="Z608" i="14"/>
  <c r="Z609" i="14"/>
  <c r="Z610" i="14"/>
  <c r="Z611" i="14"/>
  <c r="Z612" i="14"/>
  <c r="Z613" i="14"/>
  <c r="Z614" i="14"/>
  <c r="Z615" i="14"/>
  <c r="Z616" i="14"/>
  <c r="Z617" i="14"/>
  <c r="Z618" i="14"/>
  <c r="Z619" i="14"/>
  <c r="Z620" i="14"/>
  <c r="Z621" i="14"/>
  <c r="Z622" i="14"/>
  <c r="Z623" i="14"/>
  <c r="Z624" i="14"/>
  <c r="Z625" i="14"/>
  <c r="Z626" i="14"/>
  <c r="Z627" i="14"/>
  <c r="Z628" i="14"/>
  <c r="Z629" i="14"/>
  <c r="Z630" i="14"/>
  <c r="Z631" i="14"/>
  <c r="Z632" i="14"/>
  <c r="Z633" i="14"/>
  <c r="Z634" i="14"/>
  <c r="Z635" i="14"/>
  <c r="Z636" i="14"/>
  <c r="Z637" i="14"/>
  <c r="Z638" i="14"/>
  <c r="Z639" i="14"/>
  <c r="Z640" i="14"/>
  <c r="Z641" i="14"/>
  <c r="Z642" i="14"/>
  <c r="Z643" i="14"/>
  <c r="Z644" i="14"/>
  <c r="Z645" i="14"/>
  <c r="Z646" i="14"/>
  <c r="Z647" i="14"/>
  <c r="Z648" i="14"/>
  <c r="Z649" i="14"/>
  <c r="Z650" i="14"/>
  <c r="Z651" i="14"/>
  <c r="Z652" i="14"/>
  <c r="Z653" i="14"/>
  <c r="Z654" i="14"/>
  <c r="Z655" i="14"/>
  <c r="Z656" i="14"/>
  <c r="Z657" i="14"/>
  <c r="Z658" i="14"/>
  <c r="Z659" i="14"/>
  <c r="Z660" i="14"/>
  <c r="Z661" i="14"/>
  <c r="Z662" i="14"/>
  <c r="Z663" i="14"/>
  <c r="Z664" i="14"/>
  <c r="Z665" i="14"/>
  <c r="Z666" i="14"/>
  <c r="Z667" i="14"/>
  <c r="Z668" i="14"/>
  <c r="Z669" i="14"/>
  <c r="Z670" i="14"/>
  <c r="Z671" i="14"/>
  <c r="Z672" i="14"/>
  <c r="Z673" i="14"/>
  <c r="Z674" i="14"/>
  <c r="Z675" i="14"/>
  <c r="Z676" i="14"/>
  <c r="Z677" i="14"/>
  <c r="Z678" i="14"/>
  <c r="Z679" i="14"/>
  <c r="Z680" i="14"/>
  <c r="Z681" i="14"/>
  <c r="Z682" i="14"/>
  <c r="Z683" i="14"/>
  <c r="Z684" i="14"/>
  <c r="Z685" i="14"/>
  <c r="Z686" i="14"/>
  <c r="Z687" i="14"/>
  <c r="Z688" i="14"/>
  <c r="Z689" i="14"/>
  <c r="Z690" i="14"/>
  <c r="Z691" i="14"/>
  <c r="Z692" i="14"/>
  <c r="Z693" i="14"/>
  <c r="Z694" i="14"/>
  <c r="Z695" i="14"/>
  <c r="Z696" i="14"/>
  <c r="Z697" i="14"/>
  <c r="Z698" i="14"/>
  <c r="Z699" i="14"/>
  <c r="Z700" i="14"/>
  <c r="Z701" i="14"/>
  <c r="Z702" i="14"/>
  <c r="Z703" i="14"/>
  <c r="Z704" i="14"/>
  <c r="Z705" i="14"/>
  <c r="Z706" i="14"/>
  <c r="Z707" i="14"/>
  <c r="Z708" i="14"/>
  <c r="Z709" i="14"/>
  <c r="Z710" i="14"/>
  <c r="Z711" i="14"/>
  <c r="Z712" i="14"/>
  <c r="Z713" i="14"/>
  <c r="Z714" i="14"/>
  <c r="Z715" i="14"/>
  <c r="Z716" i="14"/>
  <c r="Z717" i="14"/>
  <c r="Z718" i="14"/>
  <c r="Z719" i="14"/>
  <c r="Z720" i="14"/>
  <c r="Z721" i="14"/>
  <c r="Z722" i="14"/>
  <c r="Z723" i="14"/>
  <c r="Z724" i="14"/>
  <c r="Z725" i="14"/>
  <c r="Z726" i="14"/>
  <c r="Z727" i="14"/>
  <c r="Z728" i="14"/>
  <c r="Z729" i="14"/>
  <c r="Z730" i="14"/>
  <c r="Z731" i="14"/>
  <c r="Z732" i="14"/>
  <c r="Z733" i="14"/>
  <c r="Z734" i="14"/>
  <c r="Z735" i="14"/>
  <c r="Z736" i="14"/>
  <c r="Z737" i="14"/>
  <c r="Z738" i="14"/>
  <c r="Z739" i="14"/>
  <c r="Z740" i="14"/>
  <c r="Z741" i="14"/>
  <c r="Z742" i="14"/>
  <c r="Z743" i="14"/>
  <c r="Z744" i="14"/>
  <c r="Z745" i="14"/>
  <c r="Z746" i="14"/>
  <c r="Z747" i="14"/>
  <c r="Z748" i="14"/>
  <c r="Z749" i="14"/>
  <c r="Z750" i="14"/>
  <c r="Z751" i="14"/>
  <c r="Z752" i="14"/>
  <c r="Z753" i="14"/>
  <c r="Z754" i="14"/>
  <c r="Z755" i="14"/>
  <c r="Z756" i="14"/>
  <c r="Z757" i="14"/>
  <c r="Z758" i="14"/>
  <c r="Z759" i="14"/>
  <c r="Z760" i="14"/>
  <c r="Z761" i="14"/>
  <c r="Z762" i="14"/>
  <c r="Z763" i="14"/>
  <c r="Z764" i="14"/>
  <c r="Z765" i="14"/>
  <c r="Z766" i="14"/>
  <c r="Z767" i="14"/>
  <c r="Z768" i="14"/>
  <c r="Z769" i="14"/>
  <c r="Z770" i="14"/>
  <c r="Z771" i="14"/>
  <c r="Z772" i="14"/>
  <c r="Z773" i="14"/>
  <c r="Z774" i="14"/>
  <c r="Z775" i="14"/>
  <c r="Z776" i="14"/>
  <c r="Z777" i="14"/>
  <c r="Z778" i="14"/>
  <c r="Z779" i="14"/>
  <c r="Z780" i="14"/>
  <c r="Z781" i="14"/>
  <c r="Z782" i="14"/>
  <c r="Z783" i="14"/>
  <c r="Z784" i="14"/>
  <c r="Z785" i="14"/>
  <c r="Z786" i="14"/>
  <c r="Z787" i="14"/>
  <c r="Z788" i="14"/>
  <c r="Z789" i="14"/>
  <c r="Z790" i="14"/>
  <c r="Z791" i="14"/>
  <c r="Z792" i="14"/>
  <c r="Z793" i="14"/>
  <c r="Z794" i="14"/>
  <c r="Z795" i="14"/>
  <c r="Z796" i="14"/>
  <c r="Z797" i="14"/>
  <c r="Z798" i="14"/>
  <c r="Z799" i="14"/>
  <c r="Z800" i="14"/>
  <c r="Z801" i="14"/>
  <c r="Z802" i="14"/>
  <c r="Z803" i="14"/>
  <c r="Z804" i="14"/>
  <c r="Z805" i="14"/>
  <c r="Z806" i="14"/>
  <c r="Z807" i="14"/>
  <c r="Z808" i="14"/>
  <c r="Z809" i="14"/>
  <c r="Z810" i="14"/>
  <c r="Z811" i="14"/>
  <c r="Z812" i="14"/>
  <c r="Z813" i="14"/>
  <c r="Z814" i="14"/>
  <c r="Z815" i="14"/>
  <c r="Z816" i="14"/>
  <c r="Z817" i="14"/>
  <c r="Z818" i="14"/>
  <c r="Z819" i="14"/>
  <c r="Z820" i="14"/>
  <c r="Z821" i="14"/>
  <c r="Z822" i="14"/>
  <c r="Z823" i="14"/>
  <c r="Z824" i="14"/>
  <c r="Z825" i="14"/>
  <c r="Z826" i="14"/>
  <c r="Z827" i="14"/>
  <c r="Z828" i="14"/>
  <c r="Z829" i="14"/>
  <c r="Z830" i="14"/>
  <c r="Z831" i="14"/>
  <c r="Z832" i="14"/>
  <c r="Z833" i="14"/>
  <c r="Z834" i="14"/>
  <c r="Z835" i="14"/>
  <c r="Z836" i="14"/>
  <c r="Z837" i="14"/>
  <c r="Z838" i="14"/>
  <c r="Z839" i="14"/>
  <c r="Z840" i="14"/>
  <c r="Z841" i="14"/>
  <c r="Z842" i="14"/>
  <c r="Z843" i="14"/>
  <c r="Z844" i="14"/>
  <c r="Z845" i="14"/>
  <c r="Z846" i="14"/>
  <c r="Z847" i="14"/>
  <c r="Z848" i="14"/>
  <c r="Z849" i="14"/>
  <c r="Z850" i="14"/>
  <c r="Z851" i="14"/>
  <c r="Z852" i="14"/>
  <c r="Z853" i="14"/>
  <c r="Z854" i="14"/>
  <c r="Z855" i="14"/>
  <c r="Z856" i="14"/>
  <c r="Z857" i="14"/>
  <c r="Z858" i="14"/>
  <c r="Z859" i="14"/>
  <c r="Z860" i="14"/>
  <c r="Z861" i="14"/>
  <c r="Z862" i="14"/>
  <c r="Z863" i="14"/>
  <c r="Z864" i="14"/>
  <c r="Z865" i="14"/>
  <c r="Z866" i="14"/>
  <c r="Z867" i="14"/>
  <c r="Z868" i="14"/>
  <c r="Z869" i="14"/>
  <c r="Z870" i="14"/>
  <c r="Z871" i="14"/>
  <c r="Z872" i="14"/>
  <c r="Z873" i="14"/>
  <c r="Z874" i="14"/>
  <c r="Z875" i="14"/>
  <c r="Z876" i="14"/>
  <c r="Z877" i="14"/>
  <c r="Z878" i="14"/>
  <c r="Z879" i="14"/>
  <c r="Z880" i="14"/>
  <c r="Z881" i="14"/>
  <c r="Z882" i="14"/>
  <c r="Z883" i="14"/>
  <c r="Z884" i="14"/>
  <c r="Z885" i="14"/>
  <c r="Z886" i="14"/>
  <c r="Z887" i="14"/>
  <c r="Z888" i="14"/>
  <c r="Z889" i="14"/>
  <c r="Z890" i="14"/>
  <c r="Z891" i="14"/>
  <c r="Z892" i="14"/>
  <c r="Z893" i="14"/>
  <c r="Z894" i="14"/>
  <c r="Z895" i="14"/>
  <c r="Z896" i="14"/>
  <c r="Z897" i="14"/>
  <c r="Z898" i="14"/>
  <c r="Z899" i="14"/>
  <c r="Z900" i="14"/>
  <c r="Z901" i="14"/>
  <c r="Z902" i="14"/>
  <c r="Z903" i="14"/>
  <c r="Z904" i="14"/>
  <c r="Z905" i="14"/>
  <c r="Z906" i="14"/>
  <c r="Z907" i="14"/>
  <c r="Z908" i="14"/>
  <c r="Z909" i="14"/>
  <c r="Z910" i="14"/>
  <c r="Z911" i="14"/>
  <c r="Z912" i="14"/>
  <c r="Z913" i="14"/>
  <c r="Z914" i="14"/>
  <c r="Z915" i="14"/>
  <c r="Z916" i="14"/>
  <c r="Z917" i="14"/>
  <c r="Z918" i="14"/>
  <c r="Z919" i="14"/>
  <c r="Z920" i="14"/>
  <c r="Z921" i="14"/>
  <c r="Z922" i="14"/>
  <c r="Z923" i="14"/>
  <c r="Z924" i="14"/>
  <c r="Z925" i="14"/>
  <c r="Z926" i="14"/>
  <c r="Z927" i="14"/>
  <c r="Z928" i="14"/>
  <c r="Z929" i="14"/>
  <c r="Z930" i="14"/>
  <c r="Z931" i="14"/>
  <c r="Z932" i="14"/>
  <c r="Z933" i="14"/>
  <c r="Z934" i="14"/>
  <c r="Z935" i="14"/>
  <c r="Z936" i="14"/>
  <c r="Z937" i="14"/>
  <c r="Z938" i="14"/>
  <c r="Z939" i="14"/>
  <c r="Z940" i="14"/>
  <c r="Z941" i="14"/>
  <c r="Z942" i="14"/>
  <c r="Z943" i="14"/>
  <c r="Z944" i="14"/>
  <c r="Z945" i="14"/>
  <c r="Z946" i="14"/>
  <c r="Z947" i="14"/>
  <c r="Z948" i="14"/>
  <c r="Z949" i="14"/>
  <c r="Z950" i="14"/>
  <c r="Z951" i="14"/>
  <c r="Z952" i="14"/>
  <c r="Z953" i="14"/>
  <c r="Z954" i="14"/>
  <c r="Z955" i="14"/>
  <c r="Z956" i="14"/>
  <c r="Z957" i="14"/>
  <c r="Z958" i="14"/>
  <c r="Z959" i="14"/>
  <c r="Z960" i="14"/>
  <c r="Z961" i="14"/>
  <c r="Z962" i="14"/>
  <c r="Z963" i="14"/>
  <c r="Z964" i="14"/>
  <c r="Z965" i="14"/>
  <c r="Z966" i="14"/>
  <c r="Z967" i="14"/>
  <c r="Z968" i="14"/>
  <c r="Z969" i="14"/>
  <c r="Z970" i="14"/>
  <c r="Z971" i="14"/>
  <c r="Z972" i="14"/>
  <c r="Z973" i="14"/>
  <c r="Z974" i="14"/>
  <c r="Z975" i="14"/>
  <c r="Z976" i="14"/>
  <c r="Z977" i="14"/>
  <c r="Z978" i="14"/>
  <c r="Z979" i="14"/>
  <c r="Z980" i="14"/>
  <c r="Z981" i="14"/>
  <c r="Z982" i="14"/>
  <c r="Z983" i="14"/>
  <c r="Z984" i="14"/>
  <c r="Z985" i="14"/>
  <c r="Z986" i="14"/>
  <c r="Z987" i="14"/>
  <c r="Z988" i="14"/>
  <c r="Z989" i="14"/>
  <c r="Z990" i="14"/>
  <c r="Z991" i="14"/>
  <c r="Z992" i="14"/>
  <c r="Z993" i="14"/>
  <c r="Z994" i="14"/>
  <c r="Z995" i="14"/>
  <c r="Z996" i="14"/>
  <c r="Z997" i="14"/>
  <c r="Z998" i="14"/>
  <c r="Z999" i="14"/>
  <c r="Z165" i="14"/>
  <c r="Z166" i="14"/>
  <c r="Z167" i="14"/>
  <c r="Z168" i="14"/>
  <c r="Z169" i="14"/>
  <c r="X170" i="14"/>
  <c r="X171" i="14"/>
  <c r="AH171" i="14" s="1"/>
  <c r="X172" i="14"/>
  <c r="X173" i="14"/>
  <c r="X174" i="14"/>
  <c r="X175" i="14"/>
  <c r="AH175" i="14" s="1"/>
  <c r="X176" i="14"/>
  <c r="X177" i="14"/>
  <c r="X178" i="14"/>
  <c r="X179" i="14"/>
  <c r="AH179" i="14" s="1"/>
  <c r="X180" i="14"/>
  <c r="AH180" i="14" s="1"/>
  <c r="X181" i="14"/>
  <c r="X182" i="14"/>
  <c r="X183" i="14"/>
  <c r="AH183" i="14" s="1"/>
  <c r="X184" i="14"/>
  <c r="AH184" i="14" s="1"/>
  <c r="X185" i="14"/>
  <c r="X186" i="14"/>
  <c r="X187" i="14"/>
  <c r="AH187" i="14" s="1"/>
  <c r="X188" i="14"/>
  <c r="X189" i="14"/>
  <c r="X190" i="14"/>
  <c r="X191" i="14"/>
  <c r="AH191" i="14" s="1"/>
  <c r="X192" i="14"/>
  <c r="X193" i="14"/>
  <c r="X194" i="14"/>
  <c r="X195" i="14"/>
  <c r="AH195" i="14" s="1"/>
  <c r="X196" i="14"/>
  <c r="AH196" i="14" s="1"/>
  <c r="X197" i="14"/>
  <c r="X198" i="14"/>
  <c r="X199" i="14"/>
  <c r="AH199" i="14" s="1"/>
  <c r="X200" i="14"/>
  <c r="AH200" i="14" s="1"/>
  <c r="X201" i="14"/>
  <c r="X202" i="14"/>
  <c r="X203" i="14"/>
  <c r="AH203" i="14" s="1"/>
  <c r="X204" i="14"/>
  <c r="X205" i="14"/>
  <c r="X206" i="14"/>
  <c r="X207" i="14"/>
  <c r="AH207" i="14" s="1"/>
  <c r="X208" i="14"/>
  <c r="X209" i="14"/>
  <c r="X210" i="14"/>
  <c r="X211" i="14"/>
  <c r="AH211" i="14" s="1"/>
  <c r="X212" i="14"/>
  <c r="AH212" i="14" s="1"/>
  <c r="X213" i="14"/>
  <c r="X214" i="14"/>
  <c r="X215" i="14"/>
  <c r="AH215" i="14" s="1"/>
  <c r="X216" i="14"/>
  <c r="AH216" i="14" s="1"/>
  <c r="X217" i="14"/>
  <c r="X218" i="14"/>
  <c r="X219" i="14"/>
  <c r="AH219" i="14" s="1"/>
  <c r="X220" i="14"/>
  <c r="X221" i="14"/>
  <c r="X222" i="14"/>
  <c r="X223" i="14"/>
  <c r="AH223" i="14" s="1"/>
  <c r="X224" i="14"/>
  <c r="X225" i="14"/>
  <c r="X226" i="14"/>
  <c r="X227" i="14"/>
  <c r="AH227" i="14" s="1"/>
  <c r="X228" i="14"/>
  <c r="AH228" i="14" s="1"/>
  <c r="X229" i="14"/>
  <c r="X230" i="14"/>
  <c r="X231" i="14"/>
  <c r="AH231" i="14" s="1"/>
  <c r="X232" i="14"/>
  <c r="AH232" i="14" s="1"/>
  <c r="X233" i="14"/>
  <c r="X234" i="14"/>
  <c r="X235" i="14"/>
  <c r="AH235" i="14" s="1"/>
  <c r="X236" i="14"/>
  <c r="X237" i="14"/>
  <c r="X238" i="14"/>
  <c r="X239" i="14"/>
  <c r="AH239" i="14" s="1"/>
  <c r="X240" i="14"/>
  <c r="X241" i="14"/>
  <c r="X242" i="14"/>
  <c r="X243" i="14"/>
  <c r="AH243" i="14" s="1"/>
  <c r="X244" i="14"/>
  <c r="AH244" i="14" s="1"/>
  <c r="X245" i="14"/>
  <c r="X246" i="14"/>
  <c r="X247" i="14"/>
  <c r="AH247" i="14" s="1"/>
  <c r="X248" i="14"/>
  <c r="AH248" i="14" s="1"/>
  <c r="X249" i="14"/>
  <c r="X250" i="14"/>
  <c r="X251" i="14"/>
  <c r="AH251" i="14" s="1"/>
  <c r="X252" i="14"/>
  <c r="X253" i="14"/>
  <c r="X254" i="14"/>
  <c r="X255" i="14"/>
  <c r="AH255" i="14" s="1"/>
  <c r="X256" i="14"/>
  <c r="X257" i="14"/>
  <c r="X258" i="14"/>
  <c r="X259" i="14"/>
  <c r="AH259" i="14" s="1"/>
  <c r="X260" i="14"/>
  <c r="AH260" i="14" s="1"/>
  <c r="X261" i="14"/>
  <c r="X262" i="14"/>
  <c r="X263" i="14"/>
  <c r="AH263" i="14" s="1"/>
  <c r="X264" i="14"/>
  <c r="AH264" i="14" s="1"/>
  <c r="X265" i="14"/>
  <c r="X266" i="14"/>
  <c r="X267" i="14"/>
  <c r="AH267" i="14" s="1"/>
  <c r="X268" i="14"/>
  <c r="X269" i="14"/>
  <c r="X270" i="14"/>
  <c r="X271" i="14"/>
  <c r="AH271" i="14" s="1"/>
  <c r="X272" i="14"/>
  <c r="X273" i="14"/>
  <c r="X274" i="14"/>
  <c r="X275" i="14"/>
  <c r="AH275" i="14" s="1"/>
  <c r="X276" i="14"/>
  <c r="AH276" i="14" s="1"/>
  <c r="X277" i="14"/>
  <c r="X278" i="14"/>
  <c r="X279" i="14"/>
  <c r="AH279" i="14" s="1"/>
  <c r="X280" i="14"/>
  <c r="AH280" i="14" s="1"/>
  <c r="X281" i="14"/>
  <c r="X282" i="14"/>
  <c r="X283" i="14"/>
  <c r="AH283" i="14" s="1"/>
  <c r="X284" i="14"/>
  <c r="X285" i="14"/>
  <c r="X286" i="14"/>
  <c r="X287" i="14"/>
  <c r="AH287" i="14" s="1"/>
  <c r="X288" i="14"/>
  <c r="X289" i="14"/>
  <c r="X290" i="14"/>
  <c r="X291" i="14"/>
  <c r="AH291" i="14" s="1"/>
  <c r="X292" i="14"/>
  <c r="AH292" i="14" s="1"/>
  <c r="X293" i="14"/>
  <c r="X294" i="14"/>
  <c r="X295" i="14"/>
  <c r="AH295" i="14" s="1"/>
  <c r="X296" i="14"/>
  <c r="AH296" i="14" s="1"/>
  <c r="X297" i="14"/>
  <c r="X298" i="14"/>
  <c r="X299" i="14"/>
  <c r="AH299" i="14" s="1"/>
  <c r="X300" i="14"/>
  <c r="X301" i="14"/>
  <c r="X302" i="14"/>
  <c r="X303" i="14"/>
  <c r="AH303" i="14" s="1"/>
  <c r="X304" i="14"/>
  <c r="X305" i="14"/>
  <c r="X306" i="14"/>
  <c r="X307" i="14"/>
  <c r="AH307" i="14" s="1"/>
  <c r="X308" i="14"/>
  <c r="AH308" i="14" s="1"/>
  <c r="X309" i="14"/>
  <c r="X310" i="14"/>
  <c r="X311" i="14"/>
  <c r="AH311" i="14" s="1"/>
  <c r="X312" i="14"/>
  <c r="AH312" i="14" s="1"/>
  <c r="X313" i="14"/>
  <c r="X314" i="14"/>
  <c r="X315" i="14"/>
  <c r="AH315" i="14" s="1"/>
  <c r="X316" i="14"/>
  <c r="X317" i="14"/>
  <c r="X318" i="14"/>
  <c r="X319" i="14"/>
  <c r="AH319" i="14" s="1"/>
  <c r="X320" i="14"/>
  <c r="X321" i="14"/>
  <c r="X322" i="14"/>
  <c r="X323" i="14"/>
  <c r="AH323" i="14" s="1"/>
  <c r="X324" i="14"/>
  <c r="AH324" i="14" s="1"/>
  <c r="X325" i="14"/>
  <c r="X326" i="14"/>
  <c r="X327" i="14"/>
  <c r="AH327" i="14" s="1"/>
  <c r="X328" i="14"/>
  <c r="AH328" i="14" s="1"/>
  <c r="X329" i="14"/>
  <c r="X330" i="14"/>
  <c r="X331" i="14"/>
  <c r="AH331" i="14" s="1"/>
  <c r="X332" i="14"/>
  <c r="X333" i="14"/>
  <c r="X334" i="14"/>
  <c r="X335" i="14"/>
  <c r="AH335" i="14" s="1"/>
  <c r="X336" i="14"/>
  <c r="X337" i="14"/>
  <c r="X338" i="14"/>
  <c r="X339" i="14"/>
  <c r="AH339" i="14" s="1"/>
  <c r="X340" i="14"/>
  <c r="AH340" i="14" s="1"/>
  <c r="X341" i="14"/>
  <c r="X342" i="14"/>
  <c r="X343" i="14"/>
  <c r="AH343" i="14" s="1"/>
  <c r="X344" i="14"/>
  <c r="AH344" i="14" s="1"/>
  <c r="X345" i="14"/>
  <c r="X346" i="14"/>
  <c r="X347" i="14"/>
  <c r="AH347" i="14" s="1"/>
  <c r="X348" i="14"/>
  <c r="X349" i="14"/>
  <c r="X350" i="14"/>
  <c r="X351" i="14"/>
  <c r="AH351" i="14" s="1"/>
  <c r="X352" i="14"/>
  <c r="X353" i="14"/>
  <c r="X354" i="14"/>
  <c r="X355" i="14"/>
  <c r="AH355" i="14" s="1"/>
  <c r="X356" i="14"/>
  <c r="AH356" i="14" s="1"/>
  <c r="X357" i="14"/>
  <c r="X358" i="14"/>
  <c r="X359" i="14"/>
  <c r="AH359" i="14" s="1"/>
  <c r="X360" i="14"/>
  <c r="AH360" i="14" s="1"/>
  <c r="X361" i="14"/>
  <c r="X362" i="14"/>
  <c r="X363" i="14"/>
  <c r="AH363" i="14" s="1"/>
  <c r="X364" i="14"/>
  <c r="X365" i="14"/>
  <c r="X366" i="14"/>
  <c r="X367" i="14"/>
  <c r="AH367" i="14" s="1"/>
  <c r="X368" i="14"/>
  <c r="X369" i="14"/>
  <c r="X370" i="14"/>
  <c r="X371" i="14"/>
  <c r="AH371" i="14" s="1"/>
  <c r="X372" i="14"/>
  <c r="AH372" i="14" s="1"/>
  <c r="X373" i="14"/>
  <c r="X374" i="14"/>
  <c r="X375" i="14"/>
  <c r="AH375" i="14" s="1"/>
  <c r="X376" i="14"/>
  <c r="AH376" i="14" s="1"/>
  <c r="X377" i="14"/>
  <c r="X378" i="14"/>
  <c r="X379" i="14"/>
  <c r="AH379" i="14" s="1"/>
  <c r="X380" i="14"/>
  <c r="X381" i="14"/>
  <c r="X382" i="14"/>
  <c r="X383" i="14"/>
  <c r="AH383" i="14" s="1"/>
  <c r="X384" i="14"/>
  <c r="X385" i="14"/>
  <c r="X386" i="14"/>
  <c r="X387" i="14"/>
  <c r="AH387" i="14" s="1"/>
  <c r="X388" i="14"/>
  <c r="AH388" i="14" s="1"/>
  <c r="X389" i="14"/>
  <c r="X390" i="14"/>
  <c r="X391" i="14"/>
  <c r="AH391" i="14" s="1"/>
  <c r="X392" i="14"/>
  <c r="AH392" i="14" s="1"/>
  <c r="X393" i="14"/>
  <c r="X394" i="14"/>
  <c r="X395" i="14"/>
  <c r="AH395" i="14" s="1"/>
  <c r="X396" i="14"/>
  <c r="X397" i="14"/>
  <c r="X398" i="14"/>
  <c r="X399" i="14"/>
  <c r="AH399" i="14" s="1"/>
  <c r="X400" i="14"/>
  <c r="X401" i="14"/>
  <c r="X402" i="14"/>
  <c r="X403" i="14"/>
  <c r="AH403" i="14" s="1"/>
  <c r="X404" i="14"/>
  <c r="AH404" i="14" s="1"/>
  <c r="X405" i="14"/>
  <c r="X406" i="14"/>
  <c r="X407" i="14"/>
  <c r="AH407" i="14" s="1"/>
  <c r="X408" i="14"/>
  <c r="AH408" i="14" s="1"/>
  <c r="X409" i="14"/>
  <c r="X410" i="14"/>
  <c r="X411" i="14"/>
  <c r="AH411" i="14" s="1"/>
  <c r="X412" i="14"/>
  <c r="X413" i="14"/>
  <c r="X414" i="14"/>
  <c r="X415" i="14"/>
  <c r="AH415" i="14" s="1"/>
  <c r="X416" i="14"/>
  <c r="X417" i="14"/>
  <c r="X418" i="14"/>
  <c r="X419" i="14"/>
  <c r="AH419" i="14" s="1"/>
  <c r="X420" i="14"/>
  <c r="AH420" i="14" s="1"/>
  <c r="X421" i="14"/>
  <c r="X422" i="14"/>
  <c r="X423" i="14"/>
  <c r="AH423" i="14" s="1"/>
  <c r="X424" i="14"/>
  <c r="AH424" i="14" s="1"/>
  <c r="X425" i="14"/>
  <c r="X426" i="14"/>
  <c r="X427" i="14"/>
  <c r="AH427" i="14" s="1"/>
  <c r="X428" i="14"/>
  <c r="X429" i="14"/>
  <c r="X430" i="14"/>
  <c r="X431" i="14"/>
  <c r="AH431" i="14" s="1"/>
  <c r="X432" i="14"/>
  <c r="X433" i="14"/>
  <c r="X434" i="14"/>
  <c r="X435" i="14"/>
  <c r="AH435" i="14" s="1"/>
  <c r="X436" i="14"/>
  <c r="AH436" i="14" s="1"/>
  <c r="X437" i="14"/>
  <c r="X438" i="14"/>
  <c r="X439" i="14"/>
  <c r="AH439" i="14" s="1"/>
  <c r="X440" i="14"/>
  <c r="AH440" i="14" s="1"/>
  <c r="X441" i="14"/>
  <c r="X442" i="14"/>
  <c r="X443" i="14"/>
  <c r="AH443" i="14" s="1"/>
  <c r="X444" i="14"/>
  <c r="X445" i="14"/>
  <c r="X446" i="14"/>
  <c r="X447" i="14"/>
  <c r="AH447" i="14" s="1"/>
  <c r="X448" i="14"/>
  <c r="X449" i="14"/>
  <c r="X450" i="14"/>
  <c r="X451" i="14"/>
  <c r="AH451" i="14" s="1"/>
  <c r="X452" i="14"/>
  <c r="AH452" i="14" s="1"/>
  <c r="X453" i="14"/>
  <c r="X454" i="14"/>
  <c r="X455" i="14"/>
  <c r="AH455" i="14" s="1"/>
  <c r="X456" i="14"/>
  <c r="AH456" i="14" s="1"/>
  <c r="X457" i="14"/>
  <c r="X458" i="14"/>
  <c r="X459" i="14"/>
  <c r="AH459" i="14" s="1"/>
  <c r="X460" i="14"/>
  <c r="X461" i="14"/>
  <c r="X462" i="14"/>
  <c r="X463" i="14"/>
  <c r="AH463" i="14" s="1"/>
  <c r="X464" i="14"/>
  <c r="X465" i="14"/>
  <c r="X466" i="14"/>
  <c r="X467" i="14"/>
  <c r="AH467" i="14" s="1"/>
  <c r="X468" i="14"/>
  <c r="AH468" i="14" s="1"/>
  <c r="X469" i="14"/>
  <c r="X470" i="14"/>
  <c r="X471" i="14"/>
  <c r="AH471" i="14" s="1"/>
  <c r="X472" i="14"/>
  <c r="AH472" i="14" s="1"/>
  <c r="X473" i="14"/>
  <c r="X474" i="14"/>
  <c r="X475" i="14"/>
  <c r="AH475" i="14" s="1"/>
  <c r="X476" i="14"/>
  <c r="X477" i="14"/>
  <c r="X478" i="14"/>
  <c r="X479" i="14"/>
  <c r="AH479" i="14" s="1"/>
  <c r="X480" i="14"/>
  <c r="X481" i="14"/>
  <c r="X482" i="14"/>
  <c r="X483" i="14"/>
  <c r="AH483" i="14" s="1"/>
  <c r="X484" i="14"/>
  <c r="AH484" i="14" s="1"/>
  <c r="X485" i="14"/>
  <c r="X486" i="14"/>
  <c r="X487" i="14"/>
  <c r="AH487" i="14" s="1"/>
  <c r="X488" i="14"/>
  <c r="AH488" i="14" s="1"/>
  <c r="X489" i="14"/>
  <c r="X490" i="14"/>
  <c r="X491" i="14"/>
  <c r="AH491" i="14" s="1"/>
  <c r="X492" i="14"/>
  <c r="X493" i="14"/>
  <c r="X494" i="14"/>
  <c r="X495" i="14"/>
  <c r="AH495" i="14" s="1"/>
  <c r="X496" i="14"/>
  <c r="X497" i="14"/>
  <c r="X498" i="14"/>
  <c r="X499" i="14"/>
  <c r="AH499" i="14" s="1"/>
  <c r="X500" i="14"/>
  <c r="AH500" i="14" s="1"/>
  <c r="X501" i="14"/>
  <c r="X502" i="14"/>
  <c r="X503" i="14"/>
  <c r="AH503" i="14" s="1"/>
  <c r="X504" i="14"/>
  <c r="AH504" i="14" s="1"/>
  <c r="X505" i="14"/>
  <c r="X506" i="14"/>
  <c r="X507" i="14"/>
  <c r="AH507" i="14" s="1"/>
  <c r="X508" i="14"/>
  <c r="X509" i="14"/>
  <c r="X510" i="14"/>
  <c r="X511" i="14"/>
  <c r="AH511" i="14" s="1"/>
  <c r="X512" i="14"/>
  <c r="X513" i="14"/>
  <c r="X514" i="14"/>
  <c r="X515" i="14"/>
  <c r="AH515" i="14" s="1"/>
  <c r="X516" i="14"/>
  <c r="AH516" i="14" s="1"/>
  <c r="X517" i="14"/>
  <c r="X518" i="14"/>
  <c r="X519" i="14"/>
  <c r="AH519" i="14" s="1"/>
  <c r="X520" i="14"/>
  <c r="AH520" i="14" s="1"/>
  <c r="X521" i="14"/>
  <c r="X522" i="14"/>
  <c r="X523" i="14"/>
  <c r="AH523" i="14" s="1"/>
  <c r="X524" i="14"/>
  <c r="X525" i="14"/>
  <c r="X526" i="14"/>
  <c r="X527" i="14"/>
  <c r="AH527" i="14" s="1"/>
  <c r="X528" i="14"/>
  <c r="X529" i="14"/>
  <c r="X530" i="14"/>
  <c r="X531" i="14"/>
  <c r="AH531" i="14" s="1"/>
  <c r="X532" i="14"/>
  <c r="AH532" i="14" s="1"/>
  <c r="X533" i="14"/>
  <c r="X534" i="14"/>
  <c r="X535" i="14"/>
  <c r="AH535" i="14" s="1"/>
  <c r="X536" i="14"/>
  <c r="AH536" i="14" s="1"/>
  <c r="X537" i="14"/>
  <c r="X538" i="14"/>
  <c r="X539" i="14"/>
  <c r="AH539" i="14" s="1"/>
  <c r="X540" i="14"/>
  <c r="X541" i="14"/>
  <c r="X542" i="14"/>
  <c r="X543" i="14"/>
  <c r="AH543" i="14" s="1"/>
  <c r="X544" i="14"/>
  <c r="X545" i="14"/>
  <c r="X546" i="14"/>
  <c r="X547" i="14"/>
  <c r="AH547" i="14" s="1"/>
  <c r="X548" i="14"/>
  <c r="AH548" i="14" s="1"/>
  <c r="X549" i="14"/>
  <c r="X550" i="14"/>
  <c r="X551" i="14"/>
  <c r="AH551" i="14" s="1"/>
  <c r="X552" i="14"/>
  <c r="AH552" i="14" s="1"/>
  <c r="X553" i="14"/>
  <c r="X554" i="14"/>
  <c r="X555" i="14"/>
  <c r="AH555" i="14" s="1"/>
  <c r="X556" i="14"/>
  <c r="X557" i="14"/>
  <c r="X558" i="14"/>
  <c r="X559" i="14"/>
  <c r="AH559" i="14" s="1"/>
  <c r="X560" i="14"/>
  <c r="X561" i="14"/>
  <c r="X562" i="14"/>
  <c r="X563" i="14"/>
  <c r="AH563" i="14" s="1"/>
  <c r="X564" i="14"/>
  <c r="AH564" i="14" s="1"/>
  <c r="X565" i="14"/>
  <c r="X566" i="14"/>
  <c r="X567" i="14"/>
  <c r="AH567" i="14" s="1"/>
  <c r="X568" i="14"/>
  <c r="AH568" i="14" s="1"/>
  <c r="X569" i="14"/>
  <c r="X570" i="14"/>
  <c r="X571" i="14"/>
  <c r="AH571" i="14" s="1"/>
  <c r="X572" i="14"/>
  <c r="X573" i="14"/>
  <c r="X574" i="14"/>
  <c r="X575" i="14"/>
  <c r="AH575" i="14" s="1"/>
  <c r="X576" i="14"/>
  <c r="X577" i="14"/>
  <c r="X578" i="14"/>
  <c r="X579" i="14"/>
  <c r="AH579" i="14" s="1"/>
  <c r="X580" i="14"/>
  <c r="AH580" i="14" s="1"/>
  <c r="X581" i="14"/>
  <c r="X582" i="14"/>
  <c r="X583" i="14"/>
  <c r="AH583" i="14" s="1"/>
  <c r="X584" i="14"/>
  <c r="AH584" i="14" s="1"/>
  <c r="X585" i="14"/>
  <c r="X586" i="14"/>
  <c r="X587" i="14"/>
  <c r="AH587" i="14" s="1"/>
  <c r="X588" i="14"/>
  <c r="X589" i="14"/>
  <c r="X590" i="14"/>
  <c r="X591" i="14"/>
  <c r="AH591" i="14" s="1"/>
  <c r="X592" i="14"/>
  <c r="X593" i="14"/>
  <c r="X594" i="14"/>
  <c r="X595" i="14"/>
  <c r="AH595" i="14" s="1"/>
  <c r="X596" i="14"/>
  <c r="AH596" i="14" s="1"/>
  <c r="X597" i="14"/>
  <c r="X598" i="14"/>
  <c r="X599" i="14"/>
  <c r="AH599" i="14" s="1"/>
  <c r="X600" i="14"/>
  <c r="AH600" i="14" s="1"/>
  <c r="X601" i="14"/>
  <c r="X602" i="14"/>
  <c r="X603" i="14"/>
  <c r="AH603" i="14" s="1"/>
  <c r="X604" i="14"/>
  <c r="X605" i="14"/>
  <c r="X606" i="14"/>
  <c r="X607" i="14"/>
  <c r="AH607" i="14" s="1"/>
  <c r="X608" i="14"/>
  <c r="X609" i="14"/>
  <c r="X610" i="14"/>
  <c r="X611" i="14"/>
  <c r="AH611" i="14" s="1"/>
  <c r="X612" i="14"/>
  <c r="AH612" i="14" s="1"/>
  <c r="X613" i="14"/>
  <c r="X614" i="14"/>
  <c r="X615" i="14"/>
  <c r="AH615" i="14" s="1"/>
  <c r="X616" i="14"/>
  <c r="AH616" i="14" s="1"/>
  <c r="X617" i="14"/>
  <c r="X618" i="14"/>
  <c r="X619" i="14"/>
  <c r="AH619" i="14" s="1"/>
  <c r="X620" i="14"/>
  <c r="X621" i="14"/>
  <c r="X622" i="14"/>
  <c r="X623" i="14"/>
  <c r="AH623" i="14" s="1"/>
  <c r="X624" i="14"/>
  <c r="X625" i="14"/>
  <c r="X626" i="14"/>
  <c r="X627" i="14"/>
  <c r="AH627" i="14" s="1"/>
  <c r="X628" i="14"/>
  <c r="AH628" i="14" s="1"/>
  <c r="X629" i="14"/>
  <c r="X630" i="14"/>
  <c r="X631" i="14"/>
  <c r="AH631" i="14" s="1"/>
  <c r="X632" i="14"/>
  <c r="AH632" i="14" s="1"/>
  <c r="X633" i="14"/>
  <c r="X634" i="14"/>
  <c r="X635" i="14"/>
  <c r="AH635" i="14" s="1"/>
  <c r="X636" i="14"/>
  <c r="X637" i="14"/>
  <c r="X638" i="14"/>
  <c r="X639" i="14"/>
  <c r="AH639" i="14" s="1"/>
  <c r="X640" i="14"/>
  <c r="X641" i="14"/>
  <c r="X642" i="14"/>
  <c r="X643" i="14"/>
  <c r="AH643" i="14" s="1"/>
  <c r="X644" i="14"/>
  <c r="AH644" i="14" s="1"/>
  <c r="X645" i="14"/>
  <c r="X646" i="14"/>
  <c r="X647" i="14"/>
  <c r="AH647" i="14" s="1"/>
  <c r="X648" i="14"/>
  <c r="AH648" i="14" s="1"/>
  <c r="X649" i="14"/>
  <c r="X650" i="14"/>
  <c r="X651" i="14"/>
  <c r="AH651" i="14" s="1"/>
  <c r="X652" i="14"/>
  <c r="X653" i="14"/>
  <c r="X654" i="14"/>
  <c r="X655" i="14"/>
  <c r="AH655" i="14" s="1"/>
  <c r="X656" i="14"/>
  <c r="X657" i="14"/>
  <c r="X658" i="14"/>
  <c r="X659" i="14"/>
  <c r="AH659" i="14" s="1"/>
  <c r="X660" i="14"/>
  <c r="AH660" i="14" s="1"/>
  <c r="X661" i="14"/>
  <c r="X662" i="14"/>
  <c r="X663" i="14"/>
  <c r="AH663" i="14" s="1"/>
  <c r="X664" i="14"/>
  <c r="AH664" i="14" s="1"/>
  <c r="X665" i="14"/>
  <c r="X666" i="14"/>
  <c r="X667" i="14"/>
  <c r="AH667" i="14" s="1"/>
  <c r="X668" i="14"/>
  <c r="X669" i="14"/>
  <c r="X670" i="14"/>
  <c r="X671" i="14"/>
  <c r="AH671" i="14" s="1"/>
  <c r="X672" i="14"/>
  <c r="X673" i="14"/>
  <c r="X674" i="14"/>
  <c r="X675" i="14"/>
  <c r="X676" i="14"/>
  <c r="X677" i="14"/>
  <c r="X678" i="14"/>
  <c r="X679" i="14"/>
  <c r="X680" i="14"/>
  <c r="X681" i="14"/>
  <c r="X682" i="14"/>
  <c r="X683" i="14"/>
  <c r="X684" i="14"/>
  <c r="X685" i="14"/>
  <c r="X686" i="14"/>
  <c r="X687" i="14"/>
  <c r="X688" i="14"/>
  <c r="X689" i="14"/>
  <c r="X690" i="14"/>
  <c r="X691" i="14"/>
  <c r="X692" i="14"/>
  <c r="X693" i="14"/>
  <c r="X694" i="14"/>
  <c r="X695" i="14"/>
  <c r="X696" i="14"/>
  <c r="X697" i="14"/>
  <c r="X698" i="14"/>
  <c r="X699" i="14"/>
  <c r="X700" i="14"/>
  <c r="X701" i="14"/>
  <c r="X702" i="14"/>
  <c r="X703" i="14"/>
  <c r="X704" i="14"/>
  <c r="X705" i="14"/>
  <c r="X706" i="14"/>
  <c r="X707" i="14"/>
  <c r="X708" i="14"/>
  <c r="X709" i="14"/>
  <c r="X710" i="14"/>
  <c r="X711" i="14"/>
  <c r="X712" i="14"/>
  <c r="X713" i="14"/>
  <c r="X714" i="14"/>
  <c r="X715" i="14"/>
  <c r="X716" i="14"/>
  <c r="X717" i="14"/>
  <c r="X718" i="14"/>
  <c r="X719" i="14"/>
  <c r="X720" i="14"/>
  <c r="X721" i="14"/>
  <c r="Y721" i="14" s="1"/>
  <c r="AG721" i="14" s="1"/>
  <c r="X722" i="14"/>
  <c r="X723" i="14"/>
  <c r="AH723" i="14" s="1"/>
  <c r="X724" i="14"/>
  <c r="X725" i="14"/>
  <c r="X726" i="14"/>
  <c r="X727" i="14"/>
  <c r="AH727" i="14" s="1"/>
  <c r="X728" i="14"/>
  <c r="X729" i="14"/>
  <c r="X730" i="14"/>
  <c r="X731" i="14"/>
  <c r="AH731" i="14" s="1"/>
  <c r="X732" i="14"/>
  <c r="X733" i="14"/>
  <c r="X734" i="14"/>
  <c r="X735" i="14"/>
  <c r="AH735" i="14" s="1"/>
  <c r="X736" i="14"/>
  <c r="X737" i="14"/>
  <c r="X738" i="14"/>
  <c r="X739" i="14"/>
  <c r="AH739" i="14" s="1"/>
  <c r="X740" i="14"/>
  <c r="X741" i="14"/>
  <c r="X742" i="14"/>
  <c r="X743" i="14"/>
  <c r="AH743" i="14" s="1"/>
  <c r="X744" i="14"/>
  <c r="X745" i="14"/>
  <c r="X746" i="14"/>
  <c r="X747" i="14"/>
  <c r="AH747" i="14" s="1"/>
  <c r="X748" i="14"/>
  <c r="X749" i="14"/>
  <c r="X750" i="14"/>
  <c r="X751" i="14"/>
  <c r="AH751" i="14" s="1"/>
  <c r="X752" i="14"/>
  <c r="X753" i="14"/>
  <c r="X754" i="14"/>
  <c r="X755" i="14"/>
  <c r="AH755" i="14" s="1"/>
  <c r="X756" i="14"/>
  <c r="X757" i="14"/>
  <c r="X758" i="14"/>
  <c r="X759" i="14"/>
  <c r="AH759" i="14" s="1"/>
  <c r="X760" i="14"/>
  <c r="X761" i="14"/>
  <c r="X762" i="14"/>
  <c r="X763" i="14"/>
  <c r="AH763" i="14" s="1"/>
  <c r="X764" i="14"/>
  <c r="X765" i="14"/>
  <c r="X766" i="14"/>
  <c r="X767" i="14"/>
  <c r="AH767" i="14" s="1"/>
  <c r="X768" i="14"/>
  <c r="X769" i="14"/>
  <c r="X770" i="14"/>
  <c r="X771" i="14"/>
  <c r="AH771" i="14" s="1"/>
  <c r="X772" i="14"/>
  <c r="X773" i="14"/>
  <c r="X774" i="14"/>
  <c r="X775" i="14"/>
  <c r="AH775" i="14" s="1"/>
  <c r="X776" i="14"/>
  <c r="X777" i="14"/>
  <c r="X778" i="14"/>
  <c r="X779" i="14"/>
  <c r="AH779" i="14" s="1"/>
  <c r="X780" i="14"/>
  <c r="X781" i="14"/>
  <c r="X782" i="14"/>
  <c r="X783" i="14"/>
  <c r="AH783" i="14" s="1"/>
  <c r="X784" i="14"/>
  <c r="X785" i="14"/>
  <c r="X786" i="14"/>
  <c r="X787" i="14"/>
  <c r="AH787" i="14" s="1"/>
  <c r="X788" i="14"/>
  <c r="X789" i="14"/>
  <c r="X790" i="14"/>
  <c r="X791" i="14"/>
  <c r="AH791" i="14" s="1"/>
  <c r="X792" i="14"/>
  <c r="X793" i="14"/>
  <c r="X794" i="14"/>
  <c r="X795" i="14"/>
  <c r="AH795" i="14" s="1"/>
  <c r="X796" i="14"/>
  <c r="X797" i="14"/>
  <c r="X798" i="14"/>
  <c r="X799" i="14"/>
  <c r="AH799" i="14" s="1"/>
  <c r="X800" i="14"/>
  <c r="X801" i="14"/>
  <c r="X802" i="14"/>
  <c r="X803" i="14"/>
  <c r="AH803" i="14" s="1"/>
  <c r="X804" i="14"/>
  <c r="X805" i="14"/>
  <c r="X806" i="14"/>
  <c r="X807" i="14"/>
  <c r="AH807" i="14" s="1"/>
  <c r="X808" i="14"/>
  <c r="X809" i="14"/>
  <c r="X810" i="14"/>
  <c r="X811" i="14"/>
  <c r="AH811" i="14" s="1"/>
  <c r="X812" i="14"/>
  <c r="X813" i="14"/>
  <c r="X814" i="14"/>
  <c r="X815" i="14"/>
  <c r="AH815" i="14" s="1"/>
  <c r="X816" i="14"/>
  <c r="X817" i="14"/>
  <c r="X818" i="14"/>
  <c r="X819" i="14"/>
  <c r="AH819" i="14" s="1"/>
  <c r="X820" i="14"/>
  <c r="X821" i="14"/>
  <c r="X822" i="14"/>
  <c r="X823" i="14"/>
  <c r="AH823" i="14" s="1"/>
  <c r="X824" i="14"/>
  <c r="X825" i="14"/>
  <c r="X826" i="14"/>
  <c r="X827" i="14"/>
  <c r="AH827" i="14" s="1"/>
  <c r="X828" i="14"/>
  <c r="X829" i="14"/>
  <c r="X830" i="14"/>
  <c r="X831" i="14"/>
  <c r="AH831" i="14" s="1"/>
  <c r="X832" i="14"/>
  <c r="X833" i="14"/>
  <c r="X834" i="14"/>
  <c r="X835" i="14"/>
  <c r="AH835" i="14" s="1"/>
  <c r="X836" i="14"/>
  <c r="X837" i="14"/>
  <c r="X838" i="14"/>
  <c r="X839" i="14"/>
  <c r="AH839" i="14" s="1"/>
  <c r="X840" i="14"/>
  <c r="X841" i="14"/>
  <c r="X842" i="14"/>
  <c r="X843" i="14"/>
  <c r="AH843" i="14" s="1"/>
  <c r="X844" i="14"/>
  <c r="X845" i="14"/>
  <c r="X846" i="14"/>
  <c r="X847" i="14"/>
  <c r="AH847" i="14" s="1"/>
  <c r="X848" i="14"/>
  <c r="X849" i="14"/>
  <c r="X850" i="14"/>
  <c r="X851" i="14"/>
  <c r="AH851" i="14" s="1"/>
  <c r="X852" i="14"/>
  <c r="X853" i="14"/>
  <c r="X854" i="14"/>
  <c r="X855" i="14"/>
  <c r="AH855" i="14" s="1"/>
  <c r="X856" i="14"/>
  <c r="X857" i="14"/>
  <c r="X858" i="14"/>
  <c r="X859" i="14"/>
  <c r="AH859" i="14" s="1"/>
  <c r="X860" i="14"/>
  <c r="X861" i="14"/>
  <c r="X862" i="14"/>
  <c r="X863" i="14"/>
  <c r="AH863" i="14" s="1"/>
  <c r="X864" i="14"/>
  <c r="X865" i="14"/>
  <c r="X866" i="14"/>
  <c r="X867" i="14"/>
  <c r="AH867" i="14" s="1"/>
  <c r="X868" i="14"/>
  <c r="X869" i="14"/>
  <c r="X870" i="14"/>
  <c r="X871" i="14"/>
  <c r="AH871" i="14" s="1"/>
  <c r="X872" i="14"/>
  <c r="X873" i="14"/>
  <c r="X874" i="14"/>
  <c r="X875" i="14"/>
  <c r="AH875" i="14" s="1"/>
  <c r="X876" i="14"/>
  <c r="X877" i="14"/>
  <c r="X878" i="14"/>
  <c r="X879" i="14"/>
  <c r="AH879" i="14" s="1"/>
  <c r="X880" i="14"/>
  <c r="X881" i="14"/>
  <c r="X882" i="14"/>
  <c r="X883" i="14"/>
  <c r="AH883" i="14" s="1"/>
  <c r="X884" i="14"/>
  <c r="X885" i="14"/>
  <c r="X886" i="14"/>
  <c r="X887" i="14"/>
  <c r="AH887" i="14" s="1"/>
  <c r="X888" i="14"/>
  <c r="X889" i="14"/>
  <c r="X890" i="14"/>
  <c r="X891" i="14"/>
  <c r="AH891" i="14" s="1"/>
  <c r="X892" i="14"/>
  <c r="X893" i="14"/>
  <c r="X894" i="14"/>
  <c r="X895" i="14"/>
  <c r="AH895" i="14" s="1"/>
  <c r="X896" i="14"/>
  <c r="X897" i="14"/>
  <c r="X898" i="14"/>
  <c r="X899" i="14"/>
  <c r="AH899" i="14" s="1"/>
  <c r="X900" i="14"/>
  <c r="X901" i="14"/>
  <c r="X902" i="14"/>
  <c r="X903" i="14"/>
  <c r="AH903" i="14" s="1"/>
  <c r="X904" i="14"/>
  <c r="X905" i="14"/>
  <c r="X906" i="14"/>
  <c r="X907" i="14"/>
  <c r="AH907" i="14" s="1"/>
  <c r="X908" i="14"/>
  <c r="X909" i="14"/>
  <c r="X910" i="14"/>
  <c r="X911" i="14"/>
  <c r="AH911" i="14" s="1"/>
  <c r="X912" i="14"/>
  <c r="X913" i="14"/>
  <c r="X914" i="14"/>
  <c r="X915" i="14"/>
  <c r="AH915" i="14" s="1"/>
  <c r="X916" i="14"/>
  <c r="X917" i="14"/>
  <c r="X918" i="14"/>
  <c r="X919" i="14"/>
  <c r="AH919" i="14" s="1"/>
  <c r="X920" i="14"/>
  <c r="X921" i="14"/>
  <c r="X922" i="14"/>
  <c r="X923" i="14"/>
  <c r="AH923" i="14" s="1"/>
  <c r="X924" i="14"/>
  <c r="X925" i="14"/>
  <c r="X926" i="14"/>
  <c r="X927" i="14"/>
  <c r="AH927" i="14" s="1"/>
  <c r="X928" i="14"/>
  <c r="X929" i="14"/>
  <c r="X930" i="14"/>
  <c r="X931" i="14"/>
  <c r="AH931" i="14" s="1"/>
  <c r="X932" i="14"/>
  <c r="X933" i="14"/>
  <c r="X934" i="14"/>
  <c r="X935" i="14"/>
  <c r="AH935" i="14" s="1"/>
  <c r="X936" i="14"/>
  <c r="X937" i="14"/>
  <c r="X938" i="14"/>
  <c r="X939" i="14"/>
  <c r="AH939" i="14" s="1"/>
  <c r="X940" i="14"/>
  <c r="X941" i="14"/>
  <c r="X942" i="14"/>
  <c r="X943" i="14"/>
  <c r="AH943" i="14" s="1"/>
  <c r="X944" i="14"/>
  <c r="X945" i="14"/>
  <c r="X946" i="14"/>
  <c r="X947" i="14"/>
  <c r="AH947" i="14" s="1"/>
  <c r="X948" i="14"/>
  <c r="X949" i="14"/>
  <c r="X950" i="14"/>
  <c r="X951" i="14"/>
  <c r="AH951" i="14" s="1"/>
  <c r="X952" i="14"/>
  <c r="X953" i="14"/>
  <c r="X954" i="14"/>
  <c r="X955" i="14"/>
  <c r="AH955" i="14" s="1"/>
  <c r="X956" i="14"/>
  <c r="X957" i="14"/>
  <c r="X958" i="14"/>
  <c r="X959" i="14"/>
  <c r="AH959" i="14" s="1"/>
  <c r="X960" i="14"/>
  <c r="X961" i="14"/>
  <c r="X962" i="14"/>
  <c r="X963" i="14"/>
  <c r="AH963" i="14" s="1"/>
  <c r="X964" i="14"/>
  <c r="X965" i="14"/>
  <c r="X966" i="14"/>
  <c r="X967" i="14"/>
  <c r="AH967" i="14" s="1"/>
  <c r="X968" i="14"/>
  <c r="X969" i="14"/>
  <c r="X970" i="14"/>
  <c r="X971" i="14"/>
  <c r="AH971" i="14" s="1"/>
  <c r="X972" i="14"/>
  <c r="X973" i="14"/>
  <c r="X974" i="14"/>
  <c r="X975" i="14"/>
  <c r="AH975" i="14" s="1"/>
  <c r="X976" i="14"/>
  <c r="X977" i="14"/>
  <c r="X978" i="14"/>
  <c r="X979" i="14"/>
  <c r="AH979" i="14" s="1"/>
  <c r="X980" i="14"/>
  <c r="X981" i="14"/>
  <c r="X982" i="14"/>
  <c r="X983" i="14"/>
  <c r="AH983" i="14" s="1"/>
  <c r="X984" i="14"/>
  <c r="X985" i="14"/>
  <c r="X986" i="14"/>
  <c r="X987" i="14"/>
  <c r="AH987" i="14" s="1"/>
  <c r="X988" i="14"/>
  <c r="X989" i="14"/>
  <c r="X990" i="14"/>
  <c r="X991" i="14"/>
  <c r="AH991" i="14" s="1"/>
  <c r="X992" i="14"/>
  <c r="X993" i="14"/>
  <c r="X994" i="14"/>
  <c r="X995" i="14"/>
  <c r="AH995" i="14" s="1"/>
  <c r="X996" i="14"/>
  <c r="X997" i="14"/>
  <c r="X998" i="14"/>
  <c r="X999" i="14"/>
  <c r="AH999" i="14" s="1"/>
  <c r="AH1003" i="14"/>
  <c r="AH1007" i="14"/>
  <c r="X169" i="14"/>
  <c r="AH17" i="14"/>
  <c r="AH23" i="14"/>
  <c r="AH25" i="14"/>
  <c r="AH32" i="14"/>
  <c r="AH33" i="14"/>
  <c r="AH35" i="14"/>
  <c r="AH45" i="14"/>
  <c r="AH46" i="14"/>
  <c r="AH52" i="14"/>
  <c r="AH97" i="14"/>
  <c r="AH170" i="14"/>
  <c r="AH172" i="14"/>
  <c r="AH174" i="14"/>
  <c r="AH176" i="14"/>
  <c r="AH178" i="14"/>
  <c r="AH182" i="14"/>
  <c r="AH186" i="14"/>
  <c r="AH188" i="14"/>
  <c r="AH190" i="14"/>
  <c r="AH192" i="14"/>
  <c r="AH194" i="14"/>
  <c r="AH198" i="14"/>
  <c r="AH202" i="14"/>
  <c r="AH204" i="14"/>
  <c r="AH206" i="14"/>
  <c r="AH208" i="14"/>
  <c r="AH210" i="14"/>
  <c r="AH214" i="14"/>
  <c r="AH218" i="14"/>
  <c r="AH220" i="14"/>
  <c r="AH222" i="14"/>
  <c r="AH224" i="14"/>
  <c r="AH226" i="14"/>
  <c r="AH230" i="14"/>
  <c r="AH234" i="14"/>
  <c r="AH236" i="14"/>
  <c r="AH238" i="14"/>
  <c r="AH240" i="14"/>
  <c r="AH242" i="14"/>
  <c r="AH246" i="14"/>
  <c r="AH250" i="14"/>
  <c r="AH252" i="14"/>
  <c r="AH254" i="14"/>
  <c r="AH256" i="14"/>
  <c r="AH258" i="14"/>
  <c r="AH262" i="14"/>
  <c r="AH266" i="14"/>
  <c r="AH268" i="14"/>
  <c r="AH270" i="14"/>
  <c r="AH272" i="14"/>
  <c r="AH274" i="14"/>
  <c r="AH278" i="14"/>
  <c r="AH282" i="14"/>
  <c r="AH284" i="14"/>
  <c r="AH286" i="14"/>
  <c r="AH288" i="14"/>
  <c r="AH290" i="14"/>
  <c r="AH294" i="14"/>
  <c r="AH298" i="14"/>
  <c r="AH300" i="14"/>
  <c r="AH302" i="14"/>
  <c r="AH304" i="14"/>
  <c r="AH306" i="14"/>
  <c r="AH310" i="14"/>
  <c r="AH314" i="14"/>
  <c r="AH316" i="14"/>
  <c r="AH318" i="14"/>
  <c r="AH320" i="14"/>
  <c r="AH322" i="14"/>
  <c r="AH326" i="14"/>
  <c r="AH330" i="14"/>
  <c r="AH332" i="14"/>
  <c r="AH334" i="14"/>
  <c r="AH336" i="14"/>
  <c r="AH338" i="14"/>
  <c r="AH342" i="14"/>
  <c r="AH346" i="14"/>
  <c r="AH348" i="14"/>
  <c r="AH350" i="14"/>
  <c r="AH352" i="14"/>
  <c r="AH354" i="14"/>
  <c r="AH358" i="14"/>
  <c r="AH362" i="14"/>
  <c r="AH364" i="14"/>
  <c r="AH366" i="14"/>
  <c r="AH368" i="14"/>
  <c r="AH370" i="14"/>
  <c r="AH374" i="14"/>
  <c r="AH378" i="14"/>
  <c r="AH380" i="14"/>
  <c r="AH382" i="14"/>
  <c r="AH384" i="14"/>
  <c r="AH386" i="14"/>
  <c r="AH390" i="14"/>
  <c r="AH394" i="14"/>
  <c r="AH396" i="14"/>
  <c r="AH398" i="14"/>
  <c r="AH400" i="14"/>
  <c r="AH402" i="14"/>
  <c r="AH406" i="14"/>
  <c r="AH410" i="14"/>
  <c r="AH412" i="14"/>
  <c r="AH414" i="14"/>
  <c r="AH416" i="14"/>
  <c r="AH418" i="14"/>
  <c r="AH422" i="14"/>
  <c r="AH426" i="14"/>
  <c r="AH428" i="14"/>
  <c r="AH430" i="14"/>
  <c r="AH432" i="14"/>
  <c r="AH434" i="14"/>
  <c r="AH438" i="14"/>
  <c r="AH442" i="14"/>
  <c r="AH444" i="14"/>
  <c r="AH446" i="14"/>
  <c r="AH448" i="14"/>
  <c r="AH450" i="14"/>
  <c r="AH454" i="14"/>
  <c r="AH458" i="14"/>
  <c r="AH460" i="14"/>
  <c r="AH462" i="14"/>
  <c r="AH464" i="14"/>
  <c r="AH466" i="14"/>
  <c r="AH470" i="14"/>
  <c r="AH474" i="14"/>
  <c r="AH476" i="14"/>
  <c r="AH478" i="14"/>
  <c r="AH480" i="14"/>
  <c r="AH482" i="14"/>
  <c r="AH486" i="14"/>
  <c r="AH490" i="14"/>
  <c r="AH492" i="14"/>
  <c r="AH494" i="14"/>
  <c r="AH496" i="14"/>
  <c r="AH498" i="14"/>
  <c r="AH502" i="14"/>
  <c r="AH506" i="14"/>
  <c r="AH508" i="14"/>
  <c r="AH510" i="14"/>
  <c r="AH512" i="14"/>
  <c r="AH514" i="14"/>
  <c r="AH518" i="14"/>
  <c r="AH522" i="14"/>
  <c r="AH524" i="14"/>
  <c r="AH526" i="14"/>
  <c r="AH528" i="14"/>
  <c r="AH530" i="14"/>
  <c r="AH534" i="14"/>
  <c r="AH538" i="14"/>
  <c r="AH540" i="14"/>
  <c r="AH542" i="14"/>
  <c r="AH544" i="14"/>
  <c r="AH546" i="14"/>
  <c r="AH550" i="14"/>
  <c r="AH554" i="14"/>
  <c r="AH556" i="14"/>
  <c r="AH558" i="14"/>
  <c r="AH560" i="14"/>
  <c r="AH562" i="14"/>
  <c r="AH566" i="14"/>
  <c r="AH570" i="14"/>
  <c r="AH572" i="14"/>
  <c r="AH574" i="14"/>
  <c r="AH576" i="14"/>
  <c r="AH578" i="14"/>
  <c r="AH582" i="14"/>
  <c r="AH586" i="14"/>
  <c r="AH588" i="14"/>
  <c r="AH590" i="14"/>
  <c r="AH592" i="14"/>
  <c r="AH594" i="14"/>
  <c r="AH598" i="14"/>
  <c r="AH602" i="14"/>
  <c r="AH604" i="14"/>
  <c r="AH606" i="14"/>
  <c r="AH608" i="14"/>
  <c r="AH610" i="14"/>
  <c r="AH614" i="14"/>
  <c r="AH618" i="14"/>
  <c r="AH620" i="14"/>
  <c r="AH622" i="14"/>
  <c r="AH624" i="14"/>
  <c r="AH626" i="14"/>
  <c r="AH630" i="14"/>
  <c r="AH634" i="14"/>
  <c r="AH636" i="14"/>
  <c r="AH638" i="14"/>
  <c r="AH640" i="14"/>
  <c r="AH642" i="14"/>
  <c r="AH646" i="14"/>
  <c r="AH650" i="14"/>
  <c r="AH652" i="14"/>
  <c r="AH654" i="14"/>
  <c r="AH656" i="14"/>
  <c r="AH658" i="14"/>
  <c r="AH662" i="14"/>
  <c r="AH666" i="14"/>
  <c r="AH668" i="14"/>
  <c r="AH670" i="14"/>
  <c r="AH672" i="14"/>
  <c r="AH674" i="14"/>
  <c r="AH675" i="14"/>
  <c r="AH676" i="14"/>
  <c r="AH678" i="14"/>
  <c r="AH679" i="14"/>
  <c r="AH680" i="14"/>
  <c r="AH682" i="14"/>
  <c r="AH683" i="14"/>
  <c r="AH684" i="14"/>
  <c r="AH686" i="14"/>
  <c r="AH687" i="14"/>
  <c r="AH688" i="14"/>
  <c r="AH690" i="14"/>
  <c r="AH691" i="14"/>
  <c r="AH692" i="14"/>
  <c r="AH694" i="14"/>
  <c r="AH695" i="14"/>
  <c r="AH696" i="14"/>
  <c r="AH698" i="14"/>
  <c r="AH699" i="14"/>
  <c r="AH700" i="14"/>
  <c r="AH702" i="14"/>
  <c r="AH703" i="14"/>
  <c r="AH704" i="14"/>
  <c r="AH706" i="14"/>
  <c r="AH707" i="14"/>
  <c r="AH708" i="14"/>
  <c r="AH710" i="14"/>
  <c r="AH711" i="14"/>
  <c r="AH712" i="14"/>
  <c r="AH714" i="14"/>
  <c r="AH715" i="14"/>
  <c r="AH716" i="14"/>
  <c r="AH718" i="14"/>
  <c r="AH719" i="14"/>
  <c r="AH720" i="14"/>
  <c r="AH722" i="14"/>
  <c r="AH724" i="14"/>
  <c r="AH726" i="14"/>
  <c r="AH728" i="14"/>
  <c r="AH730" i="14"/>
  <c r="AH732" i="14"/>
  <c r="AH734" i="14"/>
  <c r="AH736" i="14"/>
  <c r="AH738" i="14"/>
  <c r="AH740" i="14"/>
  <c r="AH742" i="14"/>
  <c r="AH744" i="14"/>
  <c r="AH746" i="14"/>
  <c r="AH748" i="14"/>
  <c r="AH750" i="14"/>
  <c r="AH752" i="14"/>
  <c r="AH754" i="14"/>
  <c r="AH756" i="14"/>
  <c r="AH758" i="14"/>
  <c r="AH760" i="14"/>
  <c r="AH762" i="14"/>
  <c r="AH764" i="14"/>
  <c r="AH766" i="14"/>
  <c r="AH768" i="14"/>
  <c r="AH770" i="14"/>
  <c r="AH772" i="14"/>
  <c r="AH774" i="14"/>
  <c r="AH776" i="14"/>
  <c r="AH778" i="14"/>
  <c r="AH780" i="14"/>
  <c r="AH782" i="14"/>
  <c r="AH784" i="14"/>
  <c r="AH786" i="14"/>
  <c r="AH788" i="14"/>
  <c r="AH790" i="14"/>
  <c r="AH792" i="14"/>
  <c r="AH794" i="14"/>
  <c r="AH796" i="14"/>
  <c r="AH798" i="14"/>
  <c r="AH800" i="14"/>
  <c r="AH802" i="14"/>
  <c r="AH804" i="14"/>
  <c r="AH806" i="14"/>
  <c r="AH808" i="14"/>
  <c r="AH810" i="14"/>
  <c r="AH812" i="14"/>
  <c r="AH814" i="14"/>
  <c r="AH816" i="14"/>
  <c r="AH818" i="14"/>
  <c r="AH820" i="14"/>
  <c r="AH822" i="14"/>
  <c r="AH824" i="14"/>
  <c r="AH826" i="14"/>
  <c r="AH828" i="14"/>
  <c r="AH830" i="14"/>
  <c r="AH832" i="14"/>
  <c r="AH834" i="14"/>
  <c r="AH836" i="14"/>
  <c r="AH838" i="14"/>
  <c r="AH840" i="14"/>
  <c r="AH842" i="14"/>
  <c r="AH844" i="14"/>
  <c r="AH846" i="14"/>
  <c r="AH848" i="14"/>
  <c r="AH850" i="14"/>
  <c r="AH852" i="14"/>
  <c r="AH854" i="14"/>
  <c r="AH856" i="14"/>
  <c r="AH858" i="14"/>
  <c r="AH860" i="14"/>
  <c r="AH862" i="14"/>
  <c r="AH864" i="14"/>
  <c r="AH866" i="14"/>
  <c r="AH868" i="14"/>
  <c r="AH870" i="14"/>
  <c r="AH872" i="14"/>
  <c r="AH874" i="14"/>
  <c r="AH876" i="14"/>
  <c r="AH878" i="14"/>
  <c r="AH880" i="14"/>
  <c r="AH882" i="14"/>
  <c r="AH884" i="14"/>
  <c r="AH886" i="14"/>
  <c r="AH888" i="14"/>
  <c r="AH890" i="14"/>
  <c r="AH892" i="14"/>
  <c r="AH894" i="14"/>
  <c r="AH896" i="14"/>
  <c r="AH898" i="14"/>
  <c r="AH900" i="14"/>
  <c r="AH902" i="14"/>
  <c r="AH904" i="14"/>
  <c r="AH906" i="14"/>
  <c r="AH908" i="14"/>
  <c r="AH910" i="14"/>
  <c r="AH912" i="14"/>
  <c r="AH914" i="14"/>
  <c r="AH916" i="14"/>
  <c r="AH918" i="14"/>
  <c r="AH920" i="14"/>
  <c r="AH922" i="14"/>
  <c r="AH924" i="14"/>
  <c r="AH926" i="14"/>
  <c r="AH928" i="14"/>
  <c r="AH930" i="14"/>
  <c r="AH932" i="14"/>
  <c r="AH934" i="14"/>
  <c r="AH936" i="14"/>
  <c r="AH938" i="14"/>
  <c r="AH940" i="14"/>
  <c r="AH942" i="14"/>
  <c r="AH944" i="14"/>
  <c r="AH946" i="14"/>
  <c r="AH948" i="14"/>
  <c r="AH950" i="14"/>
  <c r="AH952" i="14"/>
  <c r="AH954" i="14"/>
  <c r="AH956" i="14"/>
  <c r="AH958" i="14"/>
  <c r="AH960" i="14"/>
  <c r="AH962" i="14"/>
  <c r="AH964" i="14"/>
  <c r="AH966" i="14"/>
  <c r="AH968" i="14"/>
  <c r="AH970" i="14"/>
  <c r="AH972" i="14"/>
  <c r="AH974" i="14"/>
  <c r="AH976" i="14"/>
  <c r="AH978" i="14"/>
  <c r="AH980" i="14"/>
  <c r="AH982" i="14"/>
  <c r="AH984" i="14"/>
  <c r="AH986" i="14"/>
  <c r="AH988" i="14"/>
  <c r="AH990" i="14"/>
  <c r="AH992" i="14"/>
  <c r="AH994" i="14"/>
  <c r="AH996" i="14"/>
  <c r="AH998" i="14"/>
  <c r="AH1000" i="14"/>
  <c r="AH1002" i="14"/>
  <c r="AH1004" i="14"/>
  <c r="AH1006" i="14"/>
  <c r="AH1008" i="14"/>
  <c r="Y170" i="14"/>
  <c r="AG170" i="14" s="1"/>
  <c r="Y171" i="14"/>
  <c r="Y172" i="14"/>
  <c r="AG172" i="14" s="1"/>
  <c r="Y174" i="14"/>
  <c r="Y175" i="14"/>
  <c r="AG175" i="14" s="1"/>
  <c r="Y176" i="14"/>
  <c r="AG176" i="14" s="1"/>
  <c r="Y178" i="14"/>
  <c r="AG178" i="14" s="1"/>
  <c r="Y179" i="14"/>
  <c r="AG179" i="14" s="1"/>
  <c r="Y180" i="14"/>
  <c r="AG180" i="14" s="1"/>
  <c r="Y182" i="14"/>
  <c r="Y183" i="14"/>
  <c r="AG183" i="14" s="1"/>
  <c r="Y184" i="14"/>
  <c r="AG184" i="14" s="1"/>
  <c r="Y186" i="14"/>
  <c r="Y187" i="14"/>
  <c r="AG187" i="14" s="1"/>
  <c r="Y188" i="14"/>
  <c r="AG188" i="14" s="1"/>
  <c r="Y190" i="14"/>
  <c r="Y191" i="14"/>
  <c r="AG191" i="14" s="1"/>
  <c r="Y192" i="14"/>
  <c r="AG192" i="14" s="1"/>
  <c r="Y194" i="14"/>
  <c r="Y195" i="14"/>
  <c r="Y196" i="14"/>
  <c r="AG196" i="14" s="1"/>
  <c r="Y198" i="14"/>
  <c r="Y199" i="14"/>
  <c r="AG199" i="14" s="1"/>
  <c r="Y200" i="14"/>
  <c r="AG200" i="14" s="1"/>
  <c r="Y202" i="14"/>
  <c r="AG202" i="14" s="1"/>
  <c r="Y203" i="14"/>
  <c r="AG203" i="14" s="1"/>
  <c r="Y204" i="14"/>
  <c r="AG204" i="14" s="1"/>
  <c r="Y206" i="14"/>
  <c r="Y207" i="14"/>
  <c r="AG207" i="14" s="1"/>
  <c r="Y208" i="14"/>
  <c r="AG208" i="14" s="1"/>
  <c r="Y210" i="14"/>
  <c r="Y211" i="14"/>
  <c r="AG211" i="14" s="1"/>
  <c r="Y212" i="14"/>
  <c r="AG212" i="14" s="1"/>
  <c r="Y214" i="14"/>
  <c r="Y215" i="14"/>
  <c r="AG215" i="14" s="1"/>
  <c r="Y216" i="14"/>
  <c r="AG216" i="14" s="1"/>
  <c r="Y218" i="14"/>
  <c r="AG218" i="14" s="1"/>
  <c r="Y219" i="14"/>
  <c r="AG219" i="14" s="1"/>
  <c r="Y220" i="14"/>
  <c r="AG220" i="14" s="1"/>
  <c r="Y222" i="14"/>
  <c r="Y223" i="14"/>
  <c r="Y224" i="14"/>
  <c r="AG224" i="14" s="1"/>
  <c r="Y226" i="14"/>
  <c r="Y227" i="14"/>
  <c r="AG227" i="14" s="1"/>
  <c r="Y228" i="14"/>
  <c r="AG228" i="14" s="1"/>
  <c r="Y230" i="14"/>
  <c r="AG230" i="14" s="1"/>
  <c r="Y231" i="14"/>
  <c r="AG231" i="14" s="1"/>
  <c r="Y232" i="14"/>
  <c r="AG232" i="14" s="1"/>
  <c r="Y234" i="14"/>
  <c r="Y235" i="14"/>
  <c r="Y236" i="14"/>
  <c r="AG236" i="14" s="1"/>
  <c r="Y238" i="14"/>
  <c r="Y239" i="14"/>
  <c r="AG239" i="14" s="1"/>
  <c r="Y240" i="14"/>
  <c r="AG240" i="14" s="1"/>
  <c r="Y242" i="14"/>
  <c r="AG242" i="14" s="1"/>
  <c r="Y243" i="14"/>
  <c r="AG243" i="14" s="1"/>
  <c r="Y244" i="14"/>
  <c r="AG244" i="14" s="1"/>
  <c r="Y246" i="14"/>
  <c r="Y247" i="14"/>
  <c r="AG247" i="14" s="1"/>
  <c r="Y248" i="14"/>
  <c r="AG248" i="14" s="1"/>
  <c r="Y250" i="14"/>
  <c r="Y251" i="14"/>
  <c r="AG251" i="14" s="1"/>
  <c r="Y252" i="14"/>
  <c r="AG252" i="14" s="1"/>
  <c r="Y254" i="14"/>
  <c r="Y255" i="14"/>
  <c r="AG255" i="14" s="1"/>
  <c r="Y256" i="14"/>
  <c r="AG256" i="14" s="1"/>
  <c r="Y258" i="14"/>
  <c r="AG258" i="14" s="1"/>
  <c r="Y259" i="14"/>
  <c r="Y260" i="14"/>
  <c r="Y262" i="14"/>
  <c r="Y263" i="14"/>
  <c r="AG263" i="14" s="1"/>
  <c r="Y264" i="14"/>
  <c r="AG264" i="14" s="1"/>
  <c r="Y266" i="14"/>
  <c r="Y267" i="14"/>
  <c r="AG267" i="14" s="1"/>
  <c r="Y268" i="14"/>
  <c r="AG268" i="14" s="1"/>
  <c r="Y270" i="14"/>
  <c r="Y271" i="14"/>
  <c r="AG271" i="14" s="1"/>
  <c r="Y272" i="14"/>
  <c r="AG272" i="14" s="1"/>
  <c r="Y274" i="14"/>
  <c r="AG274" i="14" s="1"/>
  <c r="Y275" i="14"/>
  <c r="AG275" i="14" s="1"/>
  <c r="Y276" i="14"/>
  <c r="AG276" i="14" s="1"/>
  <c r="Y278" i="14"/>
  <c r="Y279" i="14"/>
  <c r="AG279" i="14" s="1"/>
  <c r="Y280" i="14"/>
  <c r="AG280" i="14" s="1"/>
  <c r="Y282" i="14"/>
  <c r="Y283" i="14"/>
  <c r="AG283" i="14" s="1"/>
  <c r="Y284" i="14"/>
  <c r="AG284" i="14" s="1"/>
  <c r="Y286" i="14"/>
  <c r="Y287" i="14"/>
  <c r="AG287" i="14" s="1"/>
  <c r="Y288" i="14"/>
  <c r="AG288" i="14" s="1"/>
  <c r="Y290" i="14"/>
  <c r="AG290" i="14" s="1"/>
  <c r="Y291" i="14"/>
  <c r="AG291" i="14" s="1"/>
  <c r="Y292" i="14"/>
  <c r="AG292" i="14" s="1"/>
  <c r="Y294" i="14"/>
  <c r="AG294" i="14" s="1"/>
  <c r="Y295" i="14"/>
  <c r="AG295" i="14" s="1"/>
  <c r="Y296" i="14"/>
  <c r="AG296" i="14" s="1"/>
  <c r="Y298" i="14"/>
  <c r="Y299" i="14"/>
  <c r="AG299" i="14" s="1"/>
  <c r="Y300" i="14"/>
  <c r="AG300" i="14" s="1"/>
  <c r="Y302" i="14"/>
  <c r="Y303" i="14"/>
  <c r="AG303" i="14" s="1"/>
  <c r="Y304" i="14"/>
  <c r="AG304" i="14" s="1"/>
  <c r="Y306" i="14"/>
  <c r="AG306" i="14" s="1"/>
  <c r="Y307" i="14"/>
  <c r="AG307" i="14" s="1"/>
  <c r="Y308" i="14"/>
  <c r="AG308" i="14" s="1"/>
  <c r="Y310" i="14"/>
  <c r="AG310" i="14" s="1"/>
  <c r="Y311" i="14"/>
  <c r="AG311" i="14" s="1"/>
  <c r="Y312" i="14"/>
  <c r="AG312" i="14" s="1"/>
  <c r="Y314" i="14"/>
  <c r="Y315" i="14"/>
  <c r="AG315" i="14" s="1"/>
  <c r="Y316" i="14"/>
  <c r="AG316" i="14" s="1"/>
  <c r="Y318" i="14"/>
  <c r="Y319" i="14"/>
  <c r="AG319" i="14" s="1"/>
  <c r="Y320" i="14"/>
  <c r="AG320" i="14" s="1"/>
  <c r="Y322" i="14"/>
  <c r="AG322" i="14" s="1"/>
  <c r="Y323" i="14"/>
  <c r="AG323" i="14" s="1"/>
  <c r="Y324" i="14"/>
  <c r="AG324" i="14" s="1"/>
  <c r="Y326" i="14"/>
  <c r="Y327" i="14"/>
  <c r="AG327" i="14" s="1"/>
  <c r="Y328" i="14"/>
  <c r="AG328" i="14" s="1"/>
  <c r="Y330" i="14"/>
  <c r="Y331" i="14"/>
  <c r="AG331" i="14" s="1"/>
  <c r="Y332" i="14"/>
  <c r="AG332" i="14" s="1"/>
  <c r="Y334" i="14"/>
  <c r="Y335" i="14"/>
  <c r="AG335" i="14" s="1"/>
  <c r="Y336" i="14"/>
  <c r="AG336" i="14" s="1"/>
  <c r="Y338" i="14"/>
  <c r="AG338" i="14" s="1"/>
  <c r="Y339" i="14"/>
  <c r="AG339" i="14" s="1"/>
  <c r="Y340" i="14"/>
  <c r="AG340" i="14" s="1"/>
  <c r="Y342" i="14"/>
  <c r="Y343" i="14"/>
  <c r="AG343" i="14" s="1"/>
  <c r="Y344" i="14"/>
  <c r="AG344" i="14" s="1"/>
  <c r="Y346" i="14"/>
  <c r="Y347" i="14"/>
  <c r="AG347" i="14" s="1"/>
  <c r="Y348" i="14"/>
  <c r="AG348" i="14" s="1"/>
  <c r="Y350" i="14"/>
  <c r="AG350" i="14" s="1"/>
  <c r="Y351" i="14"/>
  <c r="AG351" i="14" s="1"/>
  <c r="Y352" i="14"/>
  <c r="AG352" i="14" s="1"/>
  <c r="Y354" i="14"/>
  <c r="AG354" i="14" s="1"/>
  <c r="Y355" i="14"/>
  <c r="AG355" i="14" s="1"/>
  <c r="Y356" i="14"/>
  <c r="AG356" i="14" s="1"/>
  <c r="Y358" i="14"/>
  <c r="Y359" i="14"/>
  <c r="AG359" i="14" s="1"/>
  <c r="Y360" i="14"/>
  <c r="AG360" i="14" s="1"/>
  <c r="Y362" i="14"/>
  <c r="Y363" i="14"/>
  <c r="AG363" i="14" s="1"/>
  <c r="Y364" i="14"/>
  <c r="AG364" i="14" s="1"/>
  <c r="Y366" i="14"/>
  <c r="AG366" i="14" s="1"/>
  <c r="Y367" i="14"/>
  <c r="AG367" i="14" s="1"/>
  <c r="Y368" i="14"/>
  <c r="AG368" i="14" s="1"/>
  <c r="Y370" i="14"/>
  <c r="AG370" i="14" s="1"/>
  <c r="Y371" i="14"/>
  <c r="AG371" i="14" s="1"/>
  <c r="Y372" i="14"/>
  <c r="AG372" i="14" s="1"/>
  <c r="Y374" i="14"/>
  <c r="AG374" i="14" s="1"/>
  <c r="Y375" i="14"/>
  <c r="AG375" i="14" s="1"/>
  <c r="Y376" i="14"/>
  <c r="AG376" i="14" s="1"/>
  <c r="Y378" i="14"/>
  <c r="Y379" i="14"/>
  <c r="AG379" i="14" s="1"/>
  <c r="Y380" i="14"/>
  <c r="AG380" i="14" s="1"/>
  <c r="Y382" i="14"/>
  <c r="AG382" i="14" s="1"/>
  <c r="Y383" i="14"/>
  <c r="AG383" i="14" s="1"/>
  <c r="Y384" i="14"/>
  <c r="AG384" i="14" s="1"/>
  <c r="Y386" i="14"/>
  <c r="AG386" i="14" s="1"/>
  <c r="Y387" i="14"/>
  <c r="AG387" i="14" s="1"/>
  <c r="Y388" i="14"/>
  <c r="AG388" i="14" s="1"/>
  <c r="Y390" i="14"/>
  <c r="AG390" i="14" s="1"/>
  <c r="Y391" i="14"/>
  <c r="AG391" i="14" s="1"/>
  <c r="Y392" i="14"/>
  <c r="AG392" i="14" s="1"/>
  <c r="Y394" i="14"/>
  <c r="Y395" i="14"/>
  <c r="AG395" i="14" s="1"/>
  <c r="Y396" i="14"/>
  <c r="AG396" i="14" s="1"/>
  <c r="Y398" i="14"/>
  <c r="AG398" i="14" s="1"/>
  <c r="Y399" i="14"/>
  <c r="AG399" i="14" s="1"/>
  <c r="Y400" i="14"/>
  <c r="AG400" i="14" s="1"/>
  <c r="Y402" i="14"/>
  <c r="AG402" i="14" s="1"/>
  <c r="Y403" i="14"/>
  <c r="AG403" i="14" s="1"/>
  <c r="Y404" i="14"/>
  <c r="AG404" i="14" s="1"/>
  <c r="Y406" i="14"/>
  <c r="Y407" i="14"/>
  <c r="AG407" i="14" s="1"/>
  <c r="Y408" i="14"/>
  <c r="AG408" i="14" s="1"/>
  <c r="Y410" i="14"/>
  <c r="Y411" i="14"/>
  <c r="AG411" i="14" s="1"/>
  <c r="Y412" i="14"/>
  <c r="AG412" i="14" s="1"/>
  <c r="Y414" i="14"/>
  <c r="AG414" i="14" s="1"/>
  <c r="Y415" i="14"/>
  <c r="AG415" i="14" s="1"/>
  <c r="Y416" i="14"/>
  <c r="AG416" i="14" s="1"/>
  <c r="Y418" i="14"/>
  <c r="AG418" i="14" s="1"/>
  <c r="Y419" i="14"/>
  <c r="AG419" i="14" s="1"/>
  <c r="Y420" i="14"/>
  <c r="AG420" i="14" s="1"/>
  <c r="Y422" i="14"/>
  <c r="Y423" i="14"/>
  <c r="AG423" i="14" s="1"/>
  <c r="Y424" i="14"/>
  <c r="AG424" i="14" s="1"/>
  <c r="Y426" i="14"/>
  <c r="Y427" i="14"/>
  <c r="AG427" i="14" s="1"/>
  <c r="Y428" i="14"/>
  <c r="AG428" i="14" s="1"/>
  <c r="Y430" i="14"/>
  <c r="AG430" i="14" s="1"/>
  <c r="Y431" i="14"/>
  <c r="AG431" i="14" s="1"/>
  <c r="Y432" i="14"/>
  <c r="AG432" i="14" s="1"/>
  <c r="Y434" i="14"/>
  <c r="AG434" i="14" s="1"/>
  <c r="Y435" i="14"/>
  <c r="AG435" i="14" s="1"/>
  <c r="Y436" i="14"/>
  <c r="AG436" i="14" s="1"/>
  <c r="Y438" i="14"/>
  <c r="AG438" i="14" s="1"/>
  <c r="Y439" i="14"/>
  <c r="AG439" i="14" s="1"/>
  <c r="Y440" i="14"/>
  <c r="AG440" i="14" s="1"/>
  <c r="Y442" i="14"/>
  <c r="Y443" i="14"/>
  <c r="AG443" i="14" s="1"/>
  <c r="Y444" i="14"/>
  <c r="AG444" i="14" s="1"/>
  <c r="Y446" i="14"/>
  <c r="AG446" i="14" s="1"/>
  <c r="Y447" i="14"/>
  <c r="AG447" i="14" s="1"/>
  <c r="Y448" i="14"/>
  <c r="AG448" i="14" s="1"/>
  <c r="Y450" i="14"/>
  <c r="AG450" i="14" s="1"/>
  <c r="Y451" i="14"/>
  <c r="AG451" i="14" s="1"/>
  <c r="Y452" i="14"/>
  <c r="AG452" i="14" s="1"/>
  <c r="Y454" i="14"/>
  <c r="AG454" i="14" s="1"/>
  <c r="Y455" i="14"/>
  <c r="AG455" i="14" s="1"/>
  <c r="Y456" i="14"/>
  <c r="AG456" i="14" s="1"/>
  <c r="Y458" i="14"/>
  <c r="Y459" i="14"/>
  <c r="AG459" i="14" s="1"/>
  <c r="Y460" i="14"/>
  <c r="AG460" i="14" s="1"/>
  <c r="Y462" i="14"/>
  <c r="AG462" i="14" s="1"/>
  <c r="Y463" i="14"/>
  <c r="AG463" i="14" s="1"/>
  <c r="Y464" i="14"/>
  <c r="AG464" i="14" s="1"/>
  <c r="Y466" i="14"/>
  <c r="AG466" i="14" s="1"/>
  <c r="Y467" i="14"/>
  <c r="AG467" i="14" s="1"/>
  <c r="Y468" i="14"/>
  <c r="AG468" i="14" s="1"/>
  <c r="Y470" i="14"/>
  <c r="Y471" i="14"/>
  <c r="AG471" i="14" s="1"/>
  <c r="Y472" i="14"/>
  <c r="AG472" i="14" s="1"/>
  <c r="Y474" i="14"/>
  <c r="Y475" i="14"/>
  <c r="AG475" i="14" s="1"/>
  <c r="Y476" i="14"/>
  <c r="AG476" i="14" s="1"/>
  <c r="Y478" i="14"/>
  <c r="Y479" i="14"/>
  <c r="AG479" i="14" s="1"/>
  <c r="Y480" i="14"/>
  <c r="AG480" i="14" s="1"/>
  <c r="Y482" i="14"/>
  <c r="AG482" i="14" s="1"/>
  <c r="Y483" i="14"/>
  <c r="AG483" i="14" s="1"/>
  <c r="Y484" i="14"/>
  <c r="AG484" i="14" s="1"/>
  <c r="Y486" i="14"/>
  <c r="Y487" i="14"/>
  <c r="AG487" i="14" s="1"/>
  <c r="Y488" i="14"/>
  <c r="AG488" i="14" s="1"/>
  <c r="Y490" i="14"/>
  <c r="AG490" i="14" s="1"/>
  <c r="Y491" i="14"/>
  <c r="AG491" i="14" s="1"/>
  <c r="Y492" i="14"/>
  <c r="AG492" i="14" s="1"/>
  <c r="Y494" i="14"/>
  <c r="Y495" i="14"/>
  <c r="AG495" i="14" s="1"/>
  <c r="Y496" i="14"/>
  <c r="AG496" i="14" s="1"/>
  <c r="Y498" i="14"/>
  <c r="AG498" i="14" s="1"/>
  <c r="Y499" i="14"/>
  <c r="AG499" i="14" s="1"/>
  <c r="Y500" i="14"/>
  <c r="AG500" i="14" s="1"/>
  <c r="Y502" i="14"/>
  <c r="Y503" i="14"/>
  <c r="AG503" i="14" s="1"/>
  <c r="Y504" i="14"/>
  <c r="AG504" i="14" s="1"/>
  <c r="Y506" i="14"/>
  <c r="AG506" i="14" s="1"/>
  <c r="Y507" i="14"/>
  <c r="AG507" i="14" s="1"/>
  <c r="Y508" i="14"/>
  <c r="AG508" i="14" s="1"/>
  <c r="Y510" i="14"/>
  <c r="Y511" i="14"/>
  <c r="AG511" i="14" s="1"/>
  <c r="Y512" i="14"/>
  <c r="AG512" i="14" s="1"/>
  <c r="Y514" i="14"/>
  <c r="AG514" i="14" s="1"/>
  <c r="Y515" i="14"/>
  <c r="AG515" i="14" s="1"/>
  <c r="Y516" i="14"/>
  <c r="AG516" i="14" s="1"/>
  <c r="Y518" i="14"/>
  <c r="AG518" i="14" s="1"/>
  <c r="Y519" i="14"/>
  <c r="AG519" i="14" s="1"/>
  <c r="Y520" i="14"/>
  <c r="AG520" i="14" s="1"/>
  <c r="Y522" i="14"/>
  <c r="AG522" i="14" s="1"/>
  <c r="Y523" i="14"/>
  <c r="AG523" i="14" s="1"/>
  <c r="Y524" i="14"/>
  <c r="AG524" i="14" s="1"/>
  <c r="Y526" i="14"/>
  <c r="Y527" i="14"/>
  <c r="AG527" i="14" s="1"/>
  <c r="Y528" i="14"/>
  <c r="AG528" i="14" s="1"/>
  <c r="Y530" i="14"/>
  <c r="AG530" i="14" s="1"/>
  <c r="Y531" i="14"/>
  <c r="AG531" i="14" s="1"/>
  <c r="Y532" i="14"/>
  <c r="AG532" i="14" s="1"/>
  <c r="Y534" i="14"/>
  <c r="AG534" i="14" s="1"/>
  <c r="Y535" i="14"/>
  <c r="AG535" i="14" s="1"/>
  <c r="Y536" i="14"/>
  <c r="AG536" i="14" s="1"/>
  <c r="Y538" i="14"/>
  <c r="AG538" i="14" s="1"/>
  <c r="Y539" i="14"/>
  <c r="AG539" i="14" s="1"/>
  <c r="Y540" i="14"/>
  <c r="AG540" i="14" s="1"/>
  <c r="Y542" i="14"/>
  <c r="Y543" i="14"/>
  <c r="AG543" i="14" s="1"/>
  <c r="Y544" i="14"/>
  <c r="AG544" i="14" s="1"/>
  <c r="Y546" i="14"/>
  <c r="AG546" i="14" s="1"/>
  <c r="Y547" i="14"/>
  <c r="Y548" i="14"/>
  <c r="AG548" i="14" s="1"/>
  <c r="Y550" i="14"/>
  <c r="AG550" i="14" s="1"/>
  <c r="Y551" i="14"/>
  <c r="AG551" i="14" s="1"/>
  <c r="Y552" i="14"/>
  <c r="AG552" i="14" s="1"/>
  <c r="Y554" i="14"/>
  <c r="Y555" i="14"/>
  <c r="AG555" i="14" s="1"/>
  <c r="Y556" i="14"/>
  <c r="AG556" i="14" s="1"/>
  <c r="Y558" i="14"/>
  <c r="Y559" i="14"/>
  <c r="Y560" i="14"/>
  <c r="AG560" i="14" s="1"/>
  <c r="Y562" i="14"/>
  <c r="AG562" i="14" s="1"/>
  <c r="Y563" i="14"/>
  <c r="AG563" i="14" s="1"/>
  <c r="Y564" i="14"/>
  <c r="AG564" i="14" s="1"/>
  <c r="Y566" i="14"/>
  <c r="Y567" i="14"/>
  <c r="AG567" i="14" s="1"/>
  <c r="Y568" i="14"/>
  <c r="AG568" i="14" s="1"/>
  <c r="Y570" i="14"/>
  <c r="Y571" i="14"/>
  <c r="AG571" i="14" s="1"/>
  <c r="Y572" i="14"/>
  <c r="AG572" i="14" s="1"/>
  <c r="Y574" i="14"/>
  <c r="AG574" i="14" s="1"/>
  <c r="Y575" i="14"/>
  <c r="AG575" i="14" s="1"/>
  <c r="Y576" i="14"/>
  <c r="AG576" i="14" s="1"/>
  <c r="Y578" i="14"/>
  <c r="AG578" i="14" s="1"/>
  <c r="Y579" i="14"/>
  <c r="AG579" i="14" s="1"/>
  <c r="Y580" i="14"/>
  <c r="AG580" i="14" s="1"/>
  <c r="Y582" i="14"/>
  <c r="Y583" i="14"/>
  <c r="AG583" i="14" s="1"/>
  <c r="Y584" i="14"/>
  <c r="AG584" i="14" s="1"/>
  <c r="Y586" i="14"/>
  <c r="AG586" i="14" s="1"/>
  <c r="Y587" i="14"/>
  <c r="AG587" i="14" s="1"/>
  <c r="Y588" i="14"/>
  <c r="AG588" i="14" s="1"/>
  <c r="Y590" i="14"/>
  <c r="Y591" i="14"/>
  <c r="AG591" i="14" s="1"/>
  <c r="Y592" i="14"/>
  <c r="AG592" i="14" s="1"/>
  <c r="Y594" i="14"/>
  <c r="AG594" i="14" s="1"/>
  <c r="Y595" i="14"/>
  <c r="AG595" i="14" s="1"/>
  <c r="Y596" i="14"/>
  <c r="AG596" i="14" s="1"/>
  <c r="Y598" i="14"/>
  <c r="Y599" i="14"/>
  <c r="AG599" i="14" s="1"/>
  <c r="Y600" i="14"/>
  <c r="AG600" i="14" s="1"/>
  <c r="Y602" i="14"/>
  <c r="AG602" i="14" s="1"/>
  <c r="Y603" i="14"/>
  <c r="AG603" i="14" s="1"/>
  <c r="Y604" i="14"/>
  <c r="AG604" i="14" s="1"/>
  <c r="Y606" i="14"/>
  <c r="Y607" i="14"/>
  <c r="AG607" i="14" s="1"/>
  <c r="Y608" i="14"/>
  <c r="AG608" i="14" s="1"/>
  <c r="Y610" i="14"/>
  <c r="AG610" i="14" s="1"/>
  <c r="Y611" i="14"/>
  <c r="AG611" i="14" s="1"/>
  <c r="Y612" i="14"/>
  <c r="AG612" i="14" s="1"/>
  <c r="Y614" i="14"/>
  <c r="AG614" i="14" s="1"/>
  <c r="Y615" i="14"/>
  <c r="AG615" i="14" s="1"/>
  <c r="Y616" i="14"/>
  <c r="AG616" i="14" s="1"/>
  <c r="Y618" i="14"/>
  <c r="Y619" i="14"/>
  <c r="AG619" i="14" s="1"/>
  <c r="Y620" i="14"/>
  <c r="AG620" i="14" s="1"/>
  <c r="Y622" i="14"/>
  <c r="Y623" i="14"/>
  <c r="AG623" i="14" s="1"/>
  <c r="Y624" i="14"/>
  <c r="AG624" i="14" s="1"/>
  <c r="Y626" i="14"/>
  <c r="AG626" i="14" s="1"/>
  <c r="Y627" i="14"/>
  <c r="AG627" i="14" s="1"/>
  <c r="Y628" i="14"/>
  <c r="AG628" i="14" s="1"/>
  <c r="Y630" i="14"/>
  <c r="AG630" i="14" s="1"/>
  <c r="Y631" i="14"/>
  <c r="AG631" i="14" s="1"/>
  <c r="Y632" i="14"/>
  <c r="AG632" i="14" s="1"/>
  <c r="Y634" i="14"/>
  <c r="Y635" i="14"/>
  <c r="AG635" i="14" s="1"/>
  <c r="Y636" i="14"/>
  <c r="AG636" i="14" s="1"/>
  <c r="Y638" i="14"/>
  <c r="Y639" i="14"/>
  <c r="AG639" i="14" s="1"/>
  <c r="Y640" i="14"/>
  <c r="AG640" i="14" s="1"/>
  <c r="Y642" i="14"/>
  <c r="AG642" i="14" s="1"/>
  <c r="Y643" i="14"/>
  <c r="AG643" i="14" s="1"/>
  <c r="Y644" i="14"/>
  <c r="AG644" i="14" s="1"/>
  <c r="Y646" i="14"/>
  <c r="AG646" i="14" s="1"/>
  <c r="Y647" i="14"/>
  <c r="AG647" i="14" s="1"/>
  <c r="Y648" i="14"/>
  <c r="AG648" i="14" s="1"/>
  <c r="Y650" i="14"/>
  <c r="Y651" i="14"/>
  <c r="AG651" i="14" s="1"/>
  <c r="Y652" i="14"/>
  <c r="AG652" i="14" s="1"/>
  <c r="Y654" i="14"/>
  <c r="Y655" i="14"/>
  <c r="AG655" i="14" s="1"/>
  <c r="Y656" i="14"/>
  <c r="AG656" i="14" s="1"/>
  <c r="Y658" i="14"/>
  <c r="AG658" i="14" s="1"/>
  <c r="Y659" i="14"/>
  <c r="AG659" i="14" s="1"/>
  <c r="Y660" i="14"/>
  <c r="AG660" i="14" s="1"/>
  <c r="Y662" i="14"/>
  <c r="AG662" i="14" s="1"/>
  <c r="Y663" i="14"/>
  <c r="AG663" i="14" s="1"/>
  <c r="Y664" i="14"/>
  <c r="AG664" i="14" s="1"/>
  <c r="Y666" i="14"/>
  <c r="Y667" i="14"/>
  <c r="AG667" i="14" s="1"/>
  <c r="Y668" i="14"/>
  <c r="AG668" i="14" s="1"/>
  <c r="Y670" i="14"/>
  <c r="Y671" i="14"/>
  <c r="AG671" i="14" s="1"/>
  <c r="Y672" i="14"/>
  <c r="AG672" i="14" s="1"/>
  <c r="Y674" i="14"/>
  <c r="AG674" i="14" s="1"/>
  <c r="Y675" i="14"/>
  <c r="AG675" i="14" s="1"/>
  <c r="Y676" i="14"/>
  <c r="AG676" i="14" s="1"/>
  <c r="Y678" i="14"/>
  <c r="AG678" i="14" s="1"/>
  <c r="Y679" i="14"/>
  <c r="AG679" i="14" s="1"/>
  <c r="Y680" i="14"/>
  <c r="AG680" i="14" s="1"/>
  <c r="Y682" i="14"/>
  <c r="Y683" i="14"/>
  <c r="AG683" i="14" s="1"/>
  <c r="Y684" i="14"/>
  <c r="AG684" i="14" s="1"/>
  <c r="Y686" i="14"/>
  <c r="Y687" i="14"/>
  <c r="AG687" i="14" s="1"/>
  <c r="Y688" i="14"/>
  <c r="AG688" i="14" s="1"/>
  <c r="Y690" i="14"/>
  <c r="AG690" i="14" s="1"/>
  <c r="Y691" i="14"/>
  <c r="AG691" i="14" s="1"/>
  <c r="Y692" i="14"/>
  <c r="AG692" i="14" s="1"/>
  <c r="Y694" i="14"/>
  <c r="Y695" i="14"/>
  <c r="AG695" i="14" s="1"/>
  <c r="Y696" i="14"/>
  <c r="AG696" i="14" s="1"/>
  <c r="Y698" i="14"/>
  <c r="Y699" i="14"/>
  <c r="AG699" i="14" s="1"/>
  <c r="Y700" i="14"/>
  <c r="AG700" i="14" s="1"/>
  <c r="Y702" i="14"/>
  <c r="Y703" i="14"/>
  <c r="AG703" i="14" s="1"/>
  <c r="Y704" i="14"/>
  <c r="AG704" i="14" s="1"/>
  <c r="Y706" i="14"/>
  <c r="AG706" i="14" s="1"/>
  <c r="Y707" i="14"/>
  <c r="AG707" i="14" s="1"/>
  <c r="Y708" i="14"/>
  <c r="AG708" i="14" s="1"/>
  <c r="Y710" i="14"/>
  <c r="Y711" i="14"/>
  <c r="AG711" i="14" s="1"/>
  <c r="Y712" i="14"/>
  <c r="AG712" i="14" s="1"/>
  <c r="Y714" i="14"/>
  <c r="Y715" i="14"/>
  <c r="AG715" i="14" s="1"/>
  <c r="Y716" i="14"/>
  <c r="AG716" i="14" s="1"/>
  <c r="Y718" i="14"/>
  <c r="Y719" i="14"/>
  <c r="AG719" i="14" s="1"/>
  <c r="Y720" i="14"/>
  <c r="AG720" i="14" s="1"/>
  <c r="Y722" i="14"/>
  <c r="Y723" i="14"/>
  <c r="AG723" i="14" s="1"/>
  <c r="Y724" i="14"/>
  <c r="AG724" i="14" s="1"/>
  <c r="Y726" i="14"/>
  <c r="Y727" i="14"/>
  <c r="AG727" i="14" s="1"/>
  <c r="Y728" i="14"/>
  <c r="AG728" i="14" s="1"/>
  <c r="Y730" i="14"/>
  <c r="Y731" i="14"/>
  <c r="AG731" i="14" s="1"/>
  <c r="Y732" i="14"/>
  <c r="AG732" i="14" s="1"/>
  <c r="Y734" i="14"/>
  <c r="Y735" i="14"/>
  <c r="AG735" i="14" s="1"/>
  <c r="Y736" i="14"/>
  <c r="AG736" i="14" s="1"/>
  <c r="Y738" i="14"/>
  <c r="Y739" i="14"/>
  <c r="AG739" i="14" s="1"/>
  <c r="Y740" i="14"/>
  <c r="AG740" i="14" s="1"/>
  <c r="Y742" i="14"/>
  <c r="Y743" i="14"/>
  <c r="AG743" i="14" s="1"/>
  <c r="Y744" i="14"/>
  <c r="AG744" i="14" s="1"/>
  <c r="Y746" i="14"/>
  <c r="Y747" i="14"/>
  <c r="AG747" i="14" s="1"/>
  <c r="Y748" i="14"/>
  <c r="AG748" i="14" s="1"/>
  <c r="Y750" i="14"/>
  <c r="Y751" i="14"/>
  <c r="AG751" i="14" s="1"/>
  <c r="Y752" i="14"/>
  <c r="AG752" i="14" s="1"/>
  <c r="Y754" i="14"/>
  <c r="Y755" i="14"/>
  <c r="AG755" i="14" s="1"/>
  <c r="Y756" i="14"/>
  <c r="AG756" i="14" s="1"/>
  <c r="Y758" i="14"/>
  <c r="Y759" i="14"/>
  <c r="AG759" i="14" s="1"/>
  <c r="Y760" i="14"/>
  <c r="AG760" i="14" s="1"/>
  <c r="Y762" i="14"/>
  <c r="Y763" i="14"/>
  <c r="AG763" i="14" s="1"/>
  <c r="Y764" i="14"/>
  <c r="AG764" i="14" s="1"/>
  <c r="Y766" i="14"/>
  <c r="Y767" i="14"/>
  <c r="AG767" i="14" s="1"/>
  <c r="Y768" i="14"/>
  <c r="AG768" i="14" s="1"/>
  <c r="Y770" i="14"/>
  <c r="Y771" i="14"/>
  <c r="AG771" i="14" s="1"/>
  <c r="Y772" i="14"/>
  <c r="AG772" i="14" s="1"/>
  <c r="Y774" i="14"/>
  <c r="Y775" i="14"/>
  <c r="AG775" i="14" s="1"/>
  <c r="Y776" i="14"/>
  <c r="AG776" i="14" s="1"/>
  <c r="Y778" i="14"/>
  <c r="Y779" i="14"/>
  <c r="AG779" i="14" s="1"/>
  <c r="Y780" i="14"/>
  <c r="AG780" i="14" s="1"/>
  <c r="Y782" i="14"/>
  <c r="Y783" i="14"/>
  <c r="AG783" i="14" s="1"/>
  <c r="Y784" i="14"/>
  <c r="AG784" i="14" s="1"/>
  <c r="Y786" i="14"/>
  <c r="Y787" i="14"/>
  <c r="AG787" i="14" s="1"/>
  <c r="Y788" i="14"/>
  <c r="AG788" i="14" s="1"/>
  <c r="Y790" i="14"/>
  <c r="Y791" i="14"/>
  <c r="AG791" i="14" s="1"/>
  <c r="Y792" i="14"/>
  <c r="AG792" i="14" s="1"/>
  <c r="Y794" i="14"/>
  <c r="Y795" i="14"/>
  <c r="AG795" i="14" s="1"/>
  <c r="Y796" i="14"/>
  <c r="AG796" i="14" s="1"/>
  <c r="Y798" i="14"/>
  <c r="Y799" i="14"/>
  <c r="AG799" i="14" s="1"/>
  <c r="Y800" i="14"/>
  <c r="AG800" i="14" s="1"/>
  <c r="Y802" i="14"/>
  <c r="Y803" i="14"/>
  <c r="AG803" i="14" s="1"/>
  <c r="Y804" i="14"/>
  <c r="AG804" i="14" s="1"/>
  <c r="Y806" i="14"/>
  <c r="Y807" i="14"/>
  <c r="AG807" i="14" s="1"/>
  <c r="Y808" i="14"/>
  <c r="AG808" i="14" s="1"/>
  <c r="Y810" i="14"/>
  <c r="Y811" i="14"/>
  <c r="AG811" i="14" s="1"/>
  <c r="Y812" i="14"/>
  <c r="AG812" i="14" s="1"/>
  <c r="Y814" i="14"/>
  <c r="Y815" i="14"/>
  <c r="AG815" i="14" s="1"/>
  <c r="Y816" i="14"/>
  <c r="AG816" i="14" s="1"/>
  <c r="Y818" i="14"/>
  <c r="Y819" i="14"/>
  <c r="AG819" i="14" s="1"/>
  <c r="Y820" i="14"/>
  <c r="AG820" i="14" s="1"/>
  <c r="Y822" i="14"/>
  <c r="AG822" i="14" s="1"/>
  <c r="Y823" i="14"/>
  <c r="AG823" i="14" s="1"/>
  <c r="Y824" i="14"/>
  <c r="AG824" i="14" s="1"/>
  <c r="Y826" i="14"/>
  <c r="Y827" i="14"/>
  <c r="AG827" i="14" s="1"/>
  <c r="Y828" i="14"/>
  <c r="AG828" i="14" s="1"/>
  <c r="Y830" i="14"/>
  <c r="Y831" i="14"/>
  <c r="AG831" i="14" s="1"/>
  <c r="Y832" i="14"/>
  <c r="AG832" i="14" s="1"/>
  <c r="Y834" i="14"/>
  <c r="Y835" i="14"/>
  <c r="AG835" i="14" s="1"/>
  <c r="Y836" i="14"/>
  <c r="AG836" i="14" s="1"/>
  <c r="Y838" i="14"/>
  <c r="AG838" i="14" s="1"/>
  <c r="Y839" i="14"/>
  <c r="AG839" i="14" s="1"/>
  <c r="Y840" i="14"/>
  <c r="AG840" i="14" s="1"/>
  <c r="Y842" i="14"/>
  <c r="Y843" i="14"/>
  <c r="AG843" i="14" s="1"/>
  <c r="Y844" i="14"/>
  <c r="AG844" i="14" s="1"/>
  <c r="Y846" i="14"/>
  <c r="Y847" i="14"/>
  <c r="AG847" i="14" s="1"/>
  <c r="Y848" i="14"/>
  <c r="AG848" i="14" s="1"/>
  <c r="Y850" i="14"/>
  <c r="Y851" i="14"/>
  <c r="AG851" i="14" s="1"/>
  <c r="Y852" i="14"/>
  <c r="AG852" i="14" s="1"/>
  <c r="Y854" i="14"/>
  <c r="AG854" i="14" s="1"/>
  <c r="Y855" i="14"/>
  <c r="AG855" i="14" s="1"/>
  <c r="Y856" i="14"/>
  <c r="AG856" i="14" s="1"/>
  <c r="Y858" i="14"/>
  <c r="Y859" i="14"/>
  <c r="AG859" i="14" s="1"/>
  <c r="Y860" i="14"/>
  <c r="AG860" i="14" s="1"/>
  <c r="Y862" i="14"/>
  <c r="Y863" i="14"/>
  <c r="AG863" i="14" s="1"/>
  <c r="Y864" i="14"/>
  <c r="AG864" i="14" s="1"/>
  <c r="Y866" i="14"/>
  <c r="Y867" i="14"/>
  <c r="AG867" i="14" s="1"/>
  <c r="Y868" i="14"/>
  <c r="AG868" i="14" s="1"/>
  <c r="Y870" i="14"/>
  <c r="AG870" i="14" s="1"/>
  <c r="Y871" i="14"/>
  <c r="AG871" i="14" s="1"/>
  <c r="Y872" i="14"/>
  <c r="AG872" i="14" s="1"/>
  <c r="Y874" i="14"/>
  <c r="Y875" i="14"/>
  <c r="AG875" i="14" s="1"/>
  <c r="Y876" i="14"/>
  <c r="AG876" i="14" s="1"/>
  <c r="Y878" i="14"/>
  <c r="Y879" i="14"/>
  <c r="AG879" i="14" s="1"/>
  <c r="Y880" i="14"/>
  <c r="AG880" i="14" s="1"/>
  <c r="Y882" i="14"/>
  <c r="Y883" i="14"/>
  <c r="AG883" i="14" s="1"/>
  <c r="Y884" i="14"/>
  <c r="AG884" i="14" s="1"/>
  <c r="Y886" i="14"/>
  <c r="AG886" i="14" s="1"/>
  <c r="Y887" i="14"/>
  <c r="AG887" i="14" s="1"/>
  <c r="Y888" i="14"/>
  <c r="AG888" i="14" s="1"/>
  <c r="Y890" i="14"/>
  <c r="Y891" i="14"/>
  <c r="AG891" i="14" s="1"/>
  <c r="Y892" i="14"/>
  <c r="AG892" i="14" s="1"/>
  <c r="Y894" i="14"/>
  <c r="Y895" i="14"/>
  <c r="AG895" i="14" s="1"/>
  <c r="Y896" i="14"/>
  <c r="AG896" i="14" s="1"/>
  <c r="Y898" i="14"/>
  <c r="Y899" i="14"/>
  <c r="AG899" i="14" s="1"/>
  <c r="Y900" i="14"/>
  <c r="AG900" i="14" s="1"/>
  <c r="Y902" i="14"/>
  <c r="AG902" i="14" s="1"/>
  <c r="Y903" i="14"/>
  <c r="AG903" i="14" s="1"/>
  <c r="Y904" i="14"/>
  <c r="AG904" i="14" s="1"/>
  <c r="Y906" i="14"/>
  <c r="Y907" i="14"/>
  <c r="AG907" i="14" s="1"/>
  <c r="Y908" i="14"/>
  <c r="AG908" i="14" s="1"/>
  <c r="Y910" i="14"/>
  <c r="AG910" i="14" s="1"/>
  <c r="Y911" i="14"/>
  <c r="AG911" i="14" s="1"/>
  <c r="Y912" i="14"/>
  <c r="AG912" i="14" s="1"/>
  <c r="Y914" i="14"/>
  <c r="AG914" i="14" s="1"/>
  <c r="Y915" i="14"/>
  <c r="AG915" i="14" s="1"/>
  <c r="Y916" i="14"/>
  <c r="AG916" i="14" s="1"/>
  <c r="Y918" i="14"/>
  <c r="Y919" i="14"/>
  <c r="AG919" i="14" s="1"/>
  <c r="Y920" i="14"/>
  <c r="AG920" i="14" s="1"/>
  <c r="Y922" i="14"/>
  <c r="AG922" i="14" s="1"/>
  <c r="Y923" i="14"/>
  <c r="AG923" i="14" s="1"/>
  <c r="Y924" i="14"/>
  <c r="AG924" i="14" s="1"/>
  <c r="Y926" i="14"/>
  <c r="Y927" i="14"/>
  <c r="AG927" i="14" s="1"/>
  <c r="Y928" i="14"/>
  <c r="AG928" i="14" s="1"/>
  <c r="Y930" i="14"/>
  <c r="AG930" i="14" s="1"/>
  <c r="Y931" i="14"/>
  <c r="AG931" i="14" s="1"/>
  <c r="Y932" i="14"/>
  <c r="AG932" i="14" s="1"/>
  <c r="Y934" i="14"/>
  <c r="AG934" i="14" s="1"/>
  <c r="Y935" i="14"/>
  <c r="AG935" i="14" s="1"/>
  <c r="Y936" i="14"/>
  <c r="AG936" i="14" s="1"/>
  <c r="Y938" i="14"/>
  <c r="Y939" i="14"/>
  <c r="AG939" i="14" s="1"/>
  <c r="Y940" i="14"/>
  <c r="AG940" i="14" s="1"/>
  <c r="Y942" i="14"/>
  <c r="AG942" i="14" s="1"/>
  <c r="Y943" i="14"/>
  <c r="AG943" i="14" s="1"/>
  <c r="Y944" i="14"/>
  <c r="AG944" i="14" s="1"/>
  <c r="Y946" i="14"/>
  <c r="Y947" i="14"/>
  <c r="AG947" i="14" s="1"/>
  <c r="Y948" i="14"/>
  <c r="AG948" i="14" s="1"/>
  <c r="Y950" i="14"/>
  <c r="AG950" i="14" s="1"/>
  <c r="Y951" i="14"/>
  <c r="AG951" i="14" s="1"/>
  <c r="Y952" i="14"/>
  <c r="AG952" i="14" s="1"/>
  <c r="Y954" i="14"/>
  <c r="AG954" i="14" s="1"/>
  <c r="Y955" i="14"/>
  <c r="AG955" i="14" s="1"/>
  <c r="Y956" i="14"/>
  <c r="AG956" i="14" s="1"/>
  <c r="Y958" i="14"/>
  <c r="Y959" i="14"/>
  <c r="AG959" i="14" s="1"/>
  <c r="Y960" i="14"/>
  <c r="AG960" i="14" s="1"/>
  <c r="Y962" i="14"/>
  <c r="AG962" i="14" s="1"/>
  <c r="Y963" i="14"/>
  <c r="AG963" i="14" s="1"/>
  <c r="Y964" i="14"/>
  <c r="AG964" i="14" s="1"/>
  <c r="Y966" i="14"/>
  <c r="AG966" i="14" s="1"/>
  <c r="Y967" i="14"/>
  <c r="AG967" i="14" s="1"/>
  <c r="Y968" i="14"/>
  <c r="AG968" i="14" s="1"/>
  <c r="Y970" i="14"/>
  <c r="Y971" i="14"/>
  <c r="AG971" i="14" s="1"/>
  <c r="Y972" i="14"/>
  <c r="AG972" i="14" s="1"/>
  <c r="Y974" i="14"/>
  <c r="AG974" i="14" s="1"/>
  <c r="Y975" i="14"/>
  <c r="AG975" i="14" s="1"/>
  <c r="Y976" i="14"/>
  <c r="AG976" i="14" s="1"/>
  <c r="Y978" i="14"/>
  <c r="AG978" i="14" s="1"/>
  <c r="Y979" i="14"/>
  <c r="AG979" i="14" s="1"/>
  <c r="Y980" i="14"/>
  <c r="AG980" i="14" s="1"/>
  <c r="Y982" i="14"/>
  <c r="AG982" i="14" s="1"/>
  <c r="Y983" i="14"/>
  <c r="AG983" i="14" s="1"/>
  <c r="Y984" i="14"/>
  <c r="AG984" i="14" s="1"/>
  <c r="Y986" i="14"/>
  <c r="AG986" i="14" s="1"/>
  <c r="Y987" i="14"/>
  <c r="AG987" i="14" s="1"/>
  <c r="Y988" i="14"/>
  <c r="AG988" i="14" s="1"/>
  <c r="Y990" i="14"/>
  <c r="AG990" i="14" s="1"/>
  <c r="Y991" i="14"/>
  <c r="AG991" i="14" s="1"/>
  <c r="Y992" i="14"/>
  <c r="AG992" i="14" s="1"/>
  <c r="Y994" i="14"/>
  <c r="AG994" i="14" s="1"/>
  <c r="Y995" i="14"/>
  <c r="AG995" i="14" s="1"/>
  <c r="Y996" i="14"/>
  <c r="AG996" i="14" s="1"/>
  <c r="Y998" i="14"/>
  <c r="AG998" i="14" s="1"/>
  <c r="Y999" i="14"/>
  <c r="AG999" i="14" s="1"/>
  <c r="AG1000" i="14"/>
  <c r="AG1003" i="14"/>
  <c r="AG1004" i="14"/>
  <c r="AG1006" i="14"/>
  <c r="AG1007" i="14"/>
  <c r="AG1008" i="14"/>
  <c r="AG171" i="14"/>
  <c r="AG174" i="14"/>
  <c r="AG17" i="14"/>
  <c r="AG20" i="14"/>
  <c r="AG21" i="14"/>
  <c r="AG23" i="14"/>
  <c r="AG25" i="14"/>
  <c r="AG29" i="14"/>
  <c r="AG32" i="14"/>
  <c r="AG33" i="14"/>
  <c r="AG35" i="14"/>
  <c r="AG38" i="14"/>
  <c r="AG43" i="14"/>
  <c r="AG45" i="14"/>
  <c r="AG46" i="14"/>
  <c r="AG50" i="14"/>
  <c r="AG52" i="14"/>
  <c r="AG55" i="14"/>
  <c r="AG97" i="14"/>
  <c r="AG182" i="14"/>
  <c r="AG186" i="14"/>
  <c r="AG190" i="14"/>
  <c r="AG194" i="14"/>
  <c r="AG195" i="14"/>
  <c r="AG198" i="14"/>
  <c r="AG206" i="14"/>
  <c r="AG210" i="14"/>
  <c r="AG214" i="14"/>
  <c r="AG222" i="14"/>
  <c r="AG223" i="14"/>
  <c r="AG226" i="14"/>
  <c r="AG234" i="14"/>
  <c r="AG235" i="14"/>
  <c r="AG238" i="14"/>
  <c r="AG246" i="14"/>
  <c r="AG250" i="14"/>
  <c r="AG254" i="14"/>
  <c r="AG259" i="14"/>
  <c r="AG260" i="14"/>
  <c r="AG262" i="14"/>
  <c r="AG266" i="14"/>
  <c r="AG270" i="14"/>
  <c r="AG278" i="14"/>
  <c r="AG282" i="14"/>
  <c r="AG286" i="14"/>
  <c r="AG298" i="14"/>
  <c r="AG302" i="14"/>
  <c r="AG314" i="14"/>
  <c r="AG318" i="14"/>
  <c r="AG326" i="14"/>
  <c r="AG330" i="14"/>
  <c r="AG334" i="14"/>
  <c r="AG342" i="14"/>
  <c r="AG346" i="14"/>
  <c r="AG358" i="14"/>
  <c r="AG362" i="14"/>
  <c r="AG378" i="14"/>
  <c r="AG394" i="14"/>
  <c r="AG406" i="14"/>
  <c r="AG410" i="14"/>
  <c r="AG422" i="14"/>
  <c r="AG426" i="14"/>
  <c r="AG442" i="14"/>
  <c r="AG458" i="14"/>
  <c r="AG470" i="14"/>
  <c r="AG474" i="14"/>
  <c r="AG478" i="14"/>
  <c r="AG486" i="14"/>
  <c r="AG494" i="14"/>
  <c r="AG502" i="14"/>
  <c r="AG510" i="14"/>
  <c r="AG526" i="14"/>
  <c r="AG542" i="14"/>
  <c r="AG547" i="14"/>
  <c r="AG554" i="14"/>
  <c r="AG558" i="14"/>
  <c r="AG559" i="14"/>
  <c r="AG566" i="14"/>
  <c r="AG570" i="14"/>
  <c r="AG582" i="14"/>
  <c r="AG590" i="14"/>
  <c r="AG598" i="14"/>
  <c r="AG606" i="14"/>
  <c r="AG618" i="14"/>
  <c r="AG622" i="14"/>
  <c r="AG634" i="14"/>
  <c r="AG638" i="14"/>
  <c r="AG650" i="14"/>
  <c r="AG654" i="14"/>
  <c r="AG666" i="14"/>
  <c r="AG670" i="14"/>
  <c r="AG682" i="14"/>
  <c r="AG686" i="14"/>
  <c r="AG694" i="14"/>
  <c r="AG698" i="14"/>
  <c r="AG702" i="14"/>
  <c r="AG710" i="14"/>
  <c r="AG714" i="14"/>
  <c r="AG718" i="14"/>
  <c r="AG722" i="14"/>
  <c r="AG726" i="14"/>
  <c r="AG730" i="14"/>
  <c r="AG734" i="14"/>
  <c r="AG738" i="14"/>
  <c r="AG742" i="14"/>
  <c r="AG746" i="14"/>
  <c r="AG750" i="14"/>
  <c r="AG754" i="14"/>
  <c r="AG758" i="14"/>
  <c r="AG762" i="14"/>
  <c r="AG766" i="14"/>
  <c r="AG770" i="14"/>
  <c r="AG774" i="14"/>
  <c r="AG778" i="14"/>
  <c r="AG782" i="14"/>
  <c r="AG786" i="14"/>
  <c r="AG790" i="14"/>
  <c r="AG794" i="14"/>
  <c r="AG798" i="14"/>
  <c r="AG802" i="14"/>
  <c r="AG806" i="14"/>
  <c r="AG810" i="14"/>
  <c r="AG814" i="14"/>
  <c r="AG818" i="14"/>
  <c r="AG826" i="14"/>
  <c r="AG830" i="14"/>
  <c r="AG834" i="14"/>
  <c r="AG842" i="14"/>
  <c r="AG846" i="14"/>
  <c r="AG850" i="14"/>
  <c r="AG858" i="14"/>
  <c r="AG862" i="14"/>
  <c r="AG866" i="14"/>
  <c r="AG874" i="14"/>
  <c r="AG878" i="14"/>
  <c r="AG882" i="14"/>
  <c r="AG890" i="14"/>
  <c r="AG894" i="14"/>
  <c r="AG898" i="14"/>
  <c r="AG906" i="14"/>
  <c r="AG918" i="14"/>
  <c r="AG926" i="14"/>
  <c r="AG938" i="14"/>
  <c r="AG946" i="14"/>
  <c r="AG958" i="14"/>
  <c r="AG970" i="14"/>
  <c r="AG1002" i="14"/>
  <c r="AF16" i="14"/>
  <c r="AF17" i="14"/>
  <c r="AF18" i="14"/>
  <c r="AF19" i="14"/>
  <c r="AH20" i="14"/>
  <c r="AF21" i="14"/>
  <c r="AH21" i="14" s="1"/>
  <c r="AF22" i="14"/>
  <c r="AF23" i="14"/>
  <c r="AF24" i="14"/>
  <c r="AF25" i="14"/>
  <c r="AF26" i="14"/>
  <c r="AF27" i="14"/>
  <c r="AF28" i="14"/>
  <c r="AF29" i="14"/>
  <c r="AH29" i="14" s="1"/>
  <c r="AF30" i="14"/>
  <c r="AF31" i="14"/>
  <c r="AF32" i="14"/>
  <c r="AF33" i="14"/>
  <c r="AF34" i="14"/>
  <c r="AF35" i="14"/>
  <c r="AF36" i="14"/>
  <c r="AF37" i="14"/>
  <c r="AF38" i="14"/>
  <c r="AH38" i="14" s="1"/>
  <c r="AF39" i="14"/>
  <c r="AF40" i="14"/>
  <c r="AF41" i="14"/>
  <c r="AF42" i="14"/>
  <c r="AF43" i="14"/>
  <c r="AH43" i="14" s="1"/>
  <c r="AF44" i="14"/>
  <c r="AF45" i="14"/>
  <c r="AF46" i="14"/>
  <c r="AF47" i="14"/>
  <c r="AF48" i="14"/>
  <c r="AF49" i="14"/>
  <c r="AF50" i="14"/>
  <c r="AH50" i="14" s="1"/>
  <c r="AF51" i="14"/>
  <c r="AF52" i="14"/>
  <c r="AF53" i="14"/>
  <c r="AF54" i="14"/>
  <c r="AF55" i="14"/>
  <c r="AH55" i="14" s="1"/>
  <c r="AF56" i="14"/>
  <c r="AF57" i="14"/>
  <c r="AF58" i="14"/>
  <c r="AF59" i="14"/>
  <c r="AF60" i="14"/>
  <c r="AF61" i="14"/>
  <c r="AF62" i="14"/>
  <c r="AF63" i="14"/>
  <c r="AF64" i="14"/>
  <c r="AF65" i="14"/>
  <c r="AF66" i="14"/>
  <c r="AF67" i="14"/>
  <c r="AF68" i="14"/>
  <c r="AF69" i="14"/>
  <c r="AF70" i="14"/>
  <c r="AF71" i="14"/>
  <c r="AF72" i="14"/>
  <c r="AF73" i="14"/>
  <c r="AF74" i="14"/>
  <c r="AF75" i="14"/>
  <c r="AF76" i="14"/>
  <c r="AF77" i="14"/>
  <c r="AF78" i="14"/>
  <c r="AF79" i="14"/>
  <c r="AF80" i="14"/>
  <c r="AF81" i="14"/>
  <c r="AF82" i="14"/>
  <c r="AF83" i="14"/>
  <c r="AF84" i="14"/>
  <c r="AF85" i="14"/>
  <c r="AF86" i="14"/>
  <c r="AF87" i="14"/>
  <c r="AF88" i="14"/>
  <c r="AF89" i="14"/>
  <c r="AF90" i="14"/>
  <c r="AF91" i="14"/>
  <c r="AF92" i="14"/>
  <c r="AF93" i="14"/>
  <c r="AF94" i="14"/>
  <c r="AF95" i="14"/>
  <c r="AF96" i="14"/>
  <c r="AF97" i="14"/>
  <c r="AF98" i="14"/>
  <c r="AF99" i="14"/>
  <c r="AF100" i="14"/>
  <c r="AF101" i="14"/>
  <c r="AF102" i="14"/>
  <c r="AF103" i="14"/>
  <c r="AF104" i="14"/>
  <c r="AF105" i="14"/>
  <c r="AF106" i="14"/>
  <c r="AF107" i="14"/>
  <c r="AF108" i="14"/>
  <c r="AF109" i="14"/>
  <c r="AF110" i="14"/>
  <c r="AF111" i="14"/>
  <c r="AF112" i="14"/>
  <c r="AF113" i="14"/>
  <c r="AF114" i="14"/>
  <c r="AF115" i="14"/>
  <c r="AF116" i="14"/>
  <c r="AF117" i="14"/>
  <c r="AF118" i="14"/>
  <c r="AF119" i="14"/>
  <c r="AF120" i="14"/>
  <c r="AF121" i="14"/>
  <c r="AF122" i="14"/>
  <c r="AF123" i="14"/>
  <c r="AF124" i="14"/>
  <c r="AF125" i="14"/>
  <c r="AF126" i="14"/>
  <c r="AF127" i="14"/>
  <c r="AF128" i="14"/>
  <c r="AF129" i="14"/>
  <c r="AF130" i="14"/>
  <c r="AF131" i="14"/>
  <c r="AF132" i="14"/>
  <c r="AF133" i="14"/>
  <c r="AF134" i="14"/>
  <c r="AF135" i="14"/>
  <c r="AF136" i="14"/>
  <c r="AF137" i="14"/>
  <c r="AF138" i="14"/>
  <c r="AF139" i="14"/>
  <c r="AF140" i="14"/>
  <c r="AF141" i="14"/>
  <c r="AF142" i="14"/>
  <c r="AF143" i="14"/>
  <c r="AF144" i="14"/>
  <c r="AF145" i="14"/>
  <c r="AF146" i="14"/>
  <c r="AF147" i="14"/>
  <c r="AF148" i="14"/>
  <c r="AF149" i="14"/>
  <c r="AF150" i="14"/>
  <c r="AF151" i="14"/>
  <c r="AF152" i="14"/>
  <c r="AF153" i="14"/>
  <c r="AF154" i="14"/>
  <c r="AF155" i="14"/>
  <c r="AF156" i="14"/>
  <c r="AF157" i="14"/>
  <c r="AF158" i="14"/>
  <c r="AF159" i="14"/>
  <c r="AF160" i="14"/>
  <c r="AF161" i="14"/>
  <c r="AF162" i="14"/>
  <c r="AF163" i="14"/>
  <c r="AF164" i="14"/>
  <c r="AF165" i="14"/>
  <c r="AF166" i="14"/>
  <c r="AF167" i="14"/>
  <c r="AF168" i="14"/>
  <c r="AF169" i="14"/>
  <c r="AF170" i="14"/>
  <c r="AF171" i="14"/>
  <c r="AF172" i="14"/>
  <c r="AF173" i="14"/>
  <c r="AF174" i="14"/>
  <c r="AF175" i="14"/>
  <c r="AF176" i="14"/>
  <c r="AF177" i="14"/>
  <c r="AF178" i="14"/>
  <c r="AF179" i="14"/>
  <c r="AF180" i="14"/>
  <c r="AF181" i="14"/>
  <c r="AF182" i="14"/>
  <c r="AF183" i="14"/>
  <c r="AF184" i="14"/>
  <c r="AF185" i="14"/>
  <c r="AF186" i="14"/>
  <c r="AF187" i="14"/>
  <c r="AF188" i="14"/>
  <c r="AF189" i="14"/>
  <c r="AF190" i="14"/>
  <c r="AF191" i="14"/>
  <c r="AF192" i="14"/>
  <c r="AF193" i="14"/>
  <c r="AF194" i="14"/>
  <c r="AF195" i="14"/>
  <c r="AF196" i="14"/>
  <c r="AF197" i="14"/>
  <c r="AF198" i="14"/>
  <c r="AF199" i="14"/>
  <c r="AF200" i="14"/>
  <c r="AF201" i="14"/>
  <c r="AF202" i="14"/>
  <c r="AF203" i="14"/>
  <c r="AF204" i="14"/>
  <c r="AF205" i="14"/>
  <c r="AF206" i="14"/>
  <c r="AF207" i="14"/>
  <c r="AF208" i="14"/>
  <c r="AF209" i="14"/>
  <c r="AF210" i="14"/>
  <c r="AF211" i="14"/>
  <c r="AF212" i="14"/>
  <c r="AF213" i="14"/>
  <c r="AF214" i="14"/>
  <c r="AF215" i="14"/>
  <c r="AF216" i="14"/>
  <c r="AF217" i="14"/>
  <c r="AF218" i="14"/>
  <c r="AF219" i="14"/>
  <c r="AF220" i="14"/>
  <c r="AF221" i="14"/>
  <c r="AF222" i="14"/>
  <c r="AF223" i="14"/>
  <c r="AF224" i="14"/>
  <c r="AF225" i="14"/>
  <c r="AF226" i="14"/>
  <c r="AF227" i="14"/>
  <c r="AF228" i="14"/>
  <c r="AF229" i="14"/>
  <c r="AF230" i="14"/>
  <c r="AF231" i="14"/>
  <c r="AF232" i="14"/>
  <c r="AF233" i="14"/>
  <c r="AF234" i="14"/>
  <c r="AF235" i="14"/>
  <c r="AF236" i="14"/>
  <c r="AF237" i="14"/>
  <c r="AF238" i="14"/>
  <c r="AF239" i="14"/>
  <c r="AF240" i="14"/>
  <c r="AF241" i="14"/>
  <c r="AF242" i="14"/>
  <c r="AF243" i="14"/>
  <c r="AF244" i="14"/>
  <c r="AF245" i="14"/>
  <c r="AF246" i="14"/>
  <c r="AF247" i="14"/>
  <c r="AF248" i="14"/>
  <c r="AF249" i="14"/>
  <c r="AF250" i="14"/>
  <c r="AF251" i="14"/>
  <c r="AF252" i="14"/>
  <c r="AF253" i="14"/>
  <c r="AF254" i="14"/>
  <c r="AF255" i="14"/>
  <c r="AF256" i="14"/>
  <c r="AF257" i="14"/>
  <c r="AF258" i="14"/>
  <c r="AF259" i="14"/>
  <c r="AF260" i="14"/>
  <c r="AF261" i="14"/>
  <c r="AF262" i="14"/>
  <c r="AF263" i="14"/>
  <c r="AF264" i="14"/>
  <c r="AF265" i="14"/>
  <c r="AF266" i="14"/>
  <c r="AF267" i="14"/>
  <c r="AF268" i="14"/>
  <c r="AF269" i="14"/>
  <c r="AF270" i="14"/>
  <c r="AF271" i="14"/>
  <c r="AF272" i="14"/>
  <c r="AF273" i="14"/>
  <c r="AF274" i="14"/>
  <c r="AF275" i="14"/>
  <c r="AF276" i="14"/>
  <c r="AF277" i="14"/>
  <c r="AF278" i="14"/>
  <c r="AF279" i="14"/>
  <c r="AF280" i="14"/>
  <c r="AF281" i="14"/>
  <c r="AF282" i="14"/>
  <c r="AF283" i="14"/>
  <c r="AF284" i="14"/>
  <c r="AF285" i="14"/>
  <c r="AF286" i="14"/>
  <c r="AF287" i="14"/>
  <c r="AF288" i="14"/>
  <c r="AF289" i="14"/>
  <c r="AF290" i="14"/>
  <c r="AF291" i="14"/>
  <c r="AF292" i="14"/>
  <c r="AF293" i="14"/>
  <c r="AF294" i="14"/>
  <c r="AF295" i="14"/>
  <c r="AF296" i="14"/>
  <c r="AF297" i="14"/>
  <c r="AF298" i="14"/>
  <c r="AF299" i="14"/>
  <c r="AF300" i="14"/>
  <c r="AF301" i="14"/>
  <c r="AF302" i="14"/>
  <c r="AF303" i="14"/>
  <c r="AF304" i="14"/>
  <c r="AF305" i="14"/>
  <c r="AF306" i="14"/>
  <c r="AF307" i="14"/>
  <c r="AF308" i="14"/>
  <c r="AF309" i="14"/>
  <c r="AF310" i="14"/>
  <c r="AF311" i="14"/>
  <c r="AF312" i="14"/>
  <c r="AF313" i="14"/>
  <c r="AF314" i="14"/>
  <c r="AF315" i="14"/>
  <c r="AF316" i="14"/>
  <c r="AF317" i="14"/>
  <c r="AF318" i="14"/>
  <c r="AF319" i="14"/>
  <c r="AF320" i="14"/>
  <c r="AF321" i="14"/>
  <c r="AF322" i="14"/>
  <c r="AF323" i="14"/>
  <c r="AF324" i="14"/>
  <c r="AF325" i="14"/>
  <c r="AF326" i="14"/>
  <c r="AF327" i="14"/>
  <c r="AF328" i="14"/>
  <c r="AF329" i="14"/>
  <c r="AF330" i="14"/>
  <c r="AF331" i="14"/>
  <c r="AF332" i="14"/>
  <c r="AF333" i="14"/>
  <c r="AF334" i="14"/>
  <c r="AF335" i="14"/>
  <c r="AF336" i="14"/>
  <c r="AF337" i="14"/>
  <c r="AF338" i="14"/>
  <c r="AF339" i="14"/>
  <c r="AF340" i="14"/>
  <c r="AF341" i="14"/>
  <c r="AF342" i="14"/>
  <c r="AF343" i="14"/>
  <c r="AF344" i="14"/>
  <c r="AF345" i="14"/>
  <c r="AF346" i="14"/>
  <c r="AF347" i="14"/>
  <c r="AF348" i="14"/>
  <c r="AF349" i="14"/>
  <c r="AF350" i="14"/>
  <c r="AF351" i="14"/>
  <c r="AF352" i="14"/>
  <c r="AF353" i="14"/>
  <c r="AF354" i="14"/>
  <c r="AF355" i="14"/>
  <c r="AF356" i="14"/>
  <c r="AF357" i="14"/>
  <c r="AF358" i="14"/>
  <c r="AF359" i="14"/>
  <c r="AF360" i="14"/>
  <c r="AF361" i="14"/>
  <c r="AF362" i="14"/>
  <c r="AF363" i="14"/>
  <c r="AF364" i="14"/>
  <c r="AF365" i="14"/>
  <c r="AF366" i="14"/>
  <c r="AF367" i="14"/>
  <c r="AF368" i="14"/>
  <c r="AF369" i="14"/>
  <c r="AF370" i="14"/>
  <c r="AF371" i="14"/>
  <c r="AF372" i="14"/>
  <c r="AF373" i="14"/>
  <c r="AF374" i="14"/>
  <c r="AF375" i="14"/>
  <c r="AF376" i="14"/>
  <c r="AF377" i="14"/>
  <c r="AF378" i="14"/>
  <c r="AF379" i="14"/>
  <c r="AF380" i="14"/>
  <c r="AF381" i="14"/>
  <c r="AF382" i="14"/>
  <c r="AF383" i="14"/>
  <c r="AF384" i="14"/>
  <c r="AF385" i="14"/>
  <c r="AF386" i="14"/>
  <c r="AF387" i="14"/>
  <c r="AF388" i="14"/>
  <c r="AF389" i="14"/>
  <c r="AF390" i="14"/>
  <c r="AF391" i="14"/>
  <c r="AF392" i="14"/>
  <c r="AF393" i="14"/>
  <c r="AF394" i="14"/>
  <c r="AF395" i="14"/>
  <c r="AF396" i="14"/>
  <c r="AF397" i="14"/>
  <c r="AF398" i="14"/>
  <c r="AF399" i="14"/>
  <c r="AF400" i="14"/>
  <c r="AF401" i="14"/>
  <c r="AF402" i="14"/>
  <c r="AF403" i="14"/>
  <c r="AF404" i="14"/>
  <c r="AF405" i="14"/>
  <c r="AF406" i="14"/>
  <c r="AF407" i="14"/>
  <c r="AF408" i="14"/>
  <c r="AF409" i="14"/>
  <c r="AF410" i="14"/>
  <c r="AF411" i="14"/>
  <c r="AF412" i="14"/>
  <c r="AF413" i="14"/>
  <c r="AF414" i="14"/>
  <c r="AF415" i="14"/>
  <c r="AF416" i="14"/>
  <c r="AF417" i="14"/>
  <c r="AF418" i="14"/>
  <c r="AF419" i="14"/>
  <c r="AF420" i="14"/>
  <c r="AF421" i="14"/>
  <c r="AF422" i="14"/>
  <c r="AF423" i="14"/>
  <c r="AF424" i="14"/>
  <c r="AF425" i="14"/>
  <c r="AF426" i="14"/>
  <c r="AF427" i="14"/>
  <c r="AF428" i="14"/>
  <c r="AF429" i="14"/>
  <c r="AF430" i="14"/>
  <c r="AF431" i="14"/>
  <c r="AF432" i="14"/>
  <c r="AF433" i="14"/>
  <c r="AF434" i="14"/>
  <c r="AF435" i="14"/>
  <c r="AF436" i="14"/>
  <c r="AF437" i="14"/>
  <c r="AF438" i="14"/>
  <c r="AF439" i="14"/>
  <c r="AF440" i="14"/>
  <c r="AF441" i="14"/>
  <c r="AF442" i="14"/>
  <c r="AF443" i="14"/>
  <c r="AF444" i="14"/>
  <c r="AF445" i="14"/>
  <c r="AF446" i="14"/>
  <c r="AF447" i="14"/>
  <c r="AF448" i="14"/>
  <c r="AF449" i="14"/>
  <c r="AF450" i="14"/>
  <c r="AF451" i="14"/>
  <c r="AF452" i="14"/>
  <c r="AF453" i="14"/>
  <c r="AF454" i="14"/>
  <c r="AF455" i="14"/>
  <c r="AF456" i="14"/>
  <c r="AF457" i="14"/>
  <c r="AF458" i="14"/>
  <c r="AF459" i="14"/>
  <c r="AF460" i="14"/>
  <c r="AF461" i="14"/>
  <c r="AF462" i="14"/>
  <c r="AF463" i="14"/>
  <c r="AF464" i="14"/>
  <c r="AF465" i="14"/>
  <c r="AF466" i="14"/>
  <c r="AF467" i="14"/>
  <c r="AF468" i="14"/>
  <c r="AF469" i="14"/>
  <c r="AF470" i="14"/>
  <c r="AF471" i="14"/>
  <c r="AF472" i="14"/>
  <c r="AF473" i="14"/>
  <c r="AF474" i="14"/>
  <c r="AF475" i="14"/>
  <c r="AF476" i="14"/>
  <c r="AF477" i="14"/>
  <c r="AF478" i="14"/>
  <c r="AF479" i="14"/>
  <c r="AF480" i="14"/>
  <c r="AF481" i="14"/>
  <c r="AF482" i="14"/>
  <c r="AF483" i="14"/>
  <c r="AF484" i="14"/>
  <c r="AF485" i="14"/>
  <c r="AF486" i="14"/>
  <c r="AF487" i="14"/>
  <c r="AF488" i="14"/>
  <c r="AF489" i="14"/>
  <c r="AF490" i="14"/>
  <c r="AF491" i="14"/>
  <c r="AF492" i="14"/>
  <c r="AF493" i="14"/>
  <c r="AF494" i="14"/>
  <c r="AF495" i="14"/>
  <c r="AF496" i="14"/>
  <c r="AF497" i="14"/>
  <c r="AF498" i="14"/>
  <c r="AF499" i="14"/>
  <c r="AF500" i="14"/>
  <c r="AF501" i="14"/>
  <c r="AF502" i="14"/>
  <c r="AF503" i="14"/>
  <c r="AF504" i="14"/>
  <c r="AF505" i="14"/>
  <c r="AF506" i="14"/>
  <c r="AF507" i="14"/>
  <c r="AF508" i="14"/>
  <c r="AF509" i="14"/>
  <c r="AF510" i="14"/>
  <c r="AF511" i="14"/>
  <c r="AF512" i="14"/>
  <c r="AF513" i="14"/>
  <c r="AF514" i="14"/>
  <c r="AF515" i="14"/>
  <c r="AF516" i="14"/>
  <c r="AF517" i="14"/>
  <c r="AF518" i="14"/>
  <c r="AF519" i="14"/>
  <c r="AF520" i="14"/>
  <c r="AF521" i="14"/>
  <c r="AF522" i="14"/>
  <c r="AF523" i="14"/>
  <c r="AF524" i="14"/>
  <c r="AF525" i="14"/>
  <c r="AF526" i="14"/>
  <c r="AF527" i="14"/>
  <c r="AF528" i="14"/>
  <c r="AF529" i="14"/>
  <c r="AF530" i="14"/>
  <c r="AF531" i="14"/>
  <c r="AF532" i="14"/>
  <c r="AF533" i="14"/>
  <c r="AF534" i="14"/>
  <c r="AF535" i="14"/>
  <c r="AF536" i="14"/>
  <c r="AF537" i="14"/>
  <c r="AF538" i="14"/>
  <c r="AF539" i="14"/>
  <c r="AF540" i="14"/>
  <c r="AF541" i="14"/>
  <c r="AF542" i="14"/>
  <c r="AF543" i="14"/>
  <c r="AF544" i="14"/>
  <c r="AF545" i="14"/>
  <c r="AF546" i="14"/>
  <c r="AF547" i="14"/>
  <c r="AF548" i="14"/>
  <c r="AF549" i="14"/>
  <c r="AF550" i="14"/>
  <c r="AF551" i="14"/>
  <c r="AF552" i="14"/>
  <c r="AF553" i="14"/>
  <c r="AF554" i="14"/>
  <c r="AF555" i="14"/>
  <c r="AF556" i="14"/>
  <c r="AF557" i="14"/>
  <c r="AF558" i="14"/>
  <c r="AF559" i="14"/>
  <c r="AF560" i="14"/>
  <c r="AF561" i="14"/>
  <c r="AF562" i="14"/>
  <c r="AF563" i="14"/>
  <c r="AF564" i="14"/>
  <c r="AF565" i="14"/>
  <c r="AF566" i="14"/>
  <c r="AF567" i="14"/>
  <c r="AF568" i="14"/>
  <c r="AF569" i="14"/>
  <c r="AF570" i="14"/>
  <c r="AF571" i="14"/>
  <c r="AF572" i="14"/>
  <c r="AF573" i="14"/>
  <c r="AF574" i="14"/>
  <c r="AF575" i="14"/>
  <c r="AF576" i="14"/>
  <c r="AF577" i="14"/>
  <c r="AF578" i="14"/>
  <c r="AF579" i="14"/>
  <c r="AF580" i="14"/>
  <c r="AF581" i="14"/>
  <c r="AF582" i="14"/>
  <c r="AF583" i="14"/>
  <c r="AF584" i="14"/>
  <c r="AF585" i="14"/>
  <c r="AF586" i="14"/>
  <c r="AF587" i="14"/>
  <c r="AF588" i="14"/>
  <c r="AF589" i="14"/>
  <c r="AF590" i="14"/>
  <c r="AF591" i="14"/>
  <c r="AF592" i="14"/>
  <c r="AF593" i="14"/>
  <c r="AF594" i="14"/>
  <c r="AF595" i="14"/>
  <c r="AF596" i="14"/>
  <c r="AF597" i="14"/>
  <c r="AF598" i="14"/>
  <c r="AF599" i="14"/>
  <c r="AF600" i="14"/>
  <c r="AF601" i="14"/>
  <c r="AF602" i="14"/>
  <c r="AF603" i="14"/>
  <c r="AF604" i="14"/>
  <c r="AF605" i="14"/>
  <c r="AF606" i="14"/>
  <c r="AF607" i="14"/>
  <c r="AF608" i="14"/>
  <c r="AF609" i="14"/>
  <c r="AF610" i="14"/>
  <c r="AF611" i="14"/>
  <c r="AF612" i="14"/>
  <c r="AF613" i="14"/>
  <c r="AF614" i="14"/>
  <c r="AF615" i="14"/>
  <c r="AF616" i="14"/>
  <c r="AF617" i="14"/>
  <c r="AF618" i="14"/>
  <c r="AF619" i="14"/>
  <c r="AF620" i="14"/>
  <c r="AF621" i="14"/>
  <c r="AF622" i="14"/>
  <c r="AF623" i="14"/>
  <c r="AF624" i="14"/>
  <c r="AF625" i="14"/>
  <c r="AF626" i="14"/>
  <c r="AF627" i="14"/>
  <c r="AF628" i="14"/>
  <c r="AF629" i="14"/>
  <c r="AF630" i="14"/>
  <c r="AF631" i="14"/>
  <c r="AF632" i="14"/>
  <c r="AF633" i="14"/>
  <c r="AF634" i="14"/>
  <c r="AF635" i="14"/>
  <c r="AF636" i="14"/>
  <c r="AF637" i="14"/>
  <c r="AF638" i="14"/>
  <c r="AF639" i="14"/>
  <c r="AF640" i="14"/>
  <c r="AF641" i="14"/>
  <c r="AF642" i="14"/>
  <c r="AF643" i="14"/>
  <c r="AF644" i="14"/>
  <c r="AF645" i="14"/>
  <c r="AF646" i="14"/>
  <c r="AF647" i="14"/>
  <c r="AF648" i="14"/>
  <c r="AF649" i="14"/>
  <c r="AF650" i="14"/>
  <c r="AF651" i="14"/>
  <c r="AF652" i="14"/>
  <c r="AF653" i="14"/>
  <c r="AF654" i="14"/>
  <c r="AF655" i="14"/>
  <c r="AF656" i="14"/>
  <c r="AF657" i="14"/>
  <c r="AF658" i="14"/>
  <c r="AF659" i="14"/>
  <c r="AF660" i="14"/>
  <c r="AF661" i="14"/>
  <c r="AF662" i="14"/>
  <c r="AF663" i="14"/>
  <c r="AF664" i="14"/>
  <c r="AF665" i="14"/>
  <c r="AF666" i="14"/>
  <c r="AF667" i="14"/>
  <c r="AF668" i="14"/>
  <c r="AF669" i="14"/>
  <c r="AF670" i="14"/>
  <c r="AF671" i="14"/>
  <c r="AF672" i="14"/>
  <c r="AF673" i="14"/>
  <c r="AF674" i="14"/>
  <c r="AF675" i="14"/>
  <c r="AF676" i="14"/>
  <c r="AF677" i="14"/>
  <c r="AF678" i="14"/>
  <c r="AF679" i="14"/>
  <c r="AF680" i="14"/>
  <c r="AF681" i="14"/>
  <c r="AF682" i="14"/>
  <c r="AF683" i="14"/>
  <c r="AF684" i="14"/>
  <c r="AF685" i="14"/>
  <c r="AF686" i="14"/>
  <c r="AF687" i="14"/>
  <c r="AF688" i="14"/>
  <c r="AF689" i="14"/>
  <c r="AF690" i="14"/>
  <c r="AF691" i="14"/>
  <c r="AF692" i="14"/>
  <c r="AF693" i="14"/>
  <c r="AF694" i="14"/>
  <c r="AF695" i="14"/>
  <c r="AF696" i="14"/>
  <c r="AF697" i="14"/>
  <c r="AF698" i="14"/>
  <c r="AF699" i="14"/>
  <c r="AF700" i="14"/>
  <c r="AF701" i="14"/>
  <c r="AF702" i="14"/>
  <c r="AF703" i="14"/>
  <c r="AF704" i="14"/>
  <c r="AF705" i="14"/>
  <c r="AF706" i="14"/>
  <c r="AF707" i="14"/>
  <c r="AF708" i="14"/>
  <c r="AF709" i="14"/>
  <c r="AF710" i="14"/>
  <c r="AF711" i="14"/>
  <c r="AF712" i="14"/>
  <c r="AF713" i="14"/>
  <c r="AF714" i="14"/>
  <c r="AF715" i="14"/>
  <c r="AF716" i="14"/>
  <c r="AF717" i="14"/>
  <c r="AF718" i="14"/>
  <c r="AF719" i="14"/>
  <c r="AF720" i="14"/>
  <c r="AF721" i="14"/>
  <c r="AF722" i="14"/>
  <c r="AF723" i="14"/>
  <c r="AF724" i="14"/>
  <c r="AF725" i="14"/>
  <c r="AF726" i="14"/>
  <c r="AF727" i="14"/>
  <c r="AF728" i="14"/>
  <c r="AF729" i="14"/>
  <c r="AF730" i="14"/>
  <c r="AF731" i="14"/>
  <c r="AF732" i="14"/>
  <c r="AF733" i="14"/>
  <c r="AF734" i="14"/>
  <c r="AF735" i="14"/>
  <c r="AF736" i="14"/>
  <c r="AF737" i="14"/>
  <c r="AF738" i="14"/>
  <c r="AF739" i="14"/>
  <c r="AF740" i="14"/>
  <c r="AF741" i="14"/>
  <c r="AF742" i="14"/>
  <c r="AF743" i="14"/>
  <c r="AF744" i="14"/>
  <c r="AF745" i="14"/>
  <c r="AF746" i="14"/>
  <c r="AF747" i="14"/>
  <c r="AF748" i="14"/>
  <c r="AF749" i="14"/>
  <c r="AF750" i="14"/>
  <c r="AF751" i="14"/>
  <c r="AF752" i="14"/>
  <c r="AF753" i="14"/>
  <c r="AF754" i="14"/>
  <c r="AF755" i="14"/>
  <c r="AF756" i="14"/>
  <c r="AF757" i="14"/>
  <c r="AF758" i="14"/>
  <c r="AF759" i="14"/>
  <c r="AF760" i="14"/>
  <c r="AF761" i="14"/>
  <c r="AF762" i="14"/>
  <c r="AF763" i="14"/>
  <c r="AF764" i="14"/>
  <c r="AF765" i="14"/>
  <c r="AF766" i="14"/>
  <c r="AF767" i="14"/>
  <c r="AF768" i="14"/>
  <c r="AF769" i="14"/>
  <c r="AF770" i="14"/>
  <c r="AF771" i="14"/>
  <c r="AF772" i="14"/>
  <c r="AF773" i="14"/>
  <c r="AF774" i="14"/>
  <c r="AF775" i="14"/>
  <c r="AF776" i="14"/>
  <c r="AF777" i="14"/>
  <c r="AF778" i="14"/>
  <c r="AF779" i="14"/>
  <c r="AF780" i="14"/>
  <c r="AF781" i="14"/>
  <c r="AF782" i="14"/>
  <c r="AF783" i="14"/>
  <c r="AF784" i="14"/>
  <c r="AF785" i="14"/>
  <c r="AF786" i="14"/>
  <c r="AF787" i="14"/>
  <c r="AF788" i="14"/>
  <c r="AF789" i="14"/>
  <c r="AF790" i="14"/>
  <c r="AF791" i="14"/>
  <c r="AF792" i="14"/>
  <c r="AF793" i="14"/>
  <c r="AF794" i="14"/>
  <c r="AF795" i="14"/>
  <c r="AF796" i="14"/>
  <c r="AF797" i="14"/>
  <c r="AF798" i="14"/>
  <c r="AF799" i="14"/>
  <c r="AF800" i="14"/>
  <c r="AF801" i="14"/>
  <c r="AF802" i="14"/>
  <c r="AF803" i="14"/>
  <c r="AF804" i="14"/>
  <c r="AF805" i="14"/>
  <c r="AF806" i="14"/>
  <c r="AF807" i="14"/>
  <c r="AF808" i="14"/>
  <c r="AF809" i="14"/>
  <c r="AF810" i="14"/>
  <c r="AF811" i="14"/>
  <c r="AF812" i="14"/>
  <c r="AF813" i="14"/>
  <c r="AF814" i="14"/>
  <c r="AF815" i="14"/>
  <c r="AF816" i="14"/>
  <c r="AF817" i="14"/>
  <c r="AF818" i="14"/>
  <c r="AF819" i="14"/>
  <c r="AF820" i="14"/>
  <c r="AF821" i="14"/>
  <c r="AF822" i="14"/>
  <c r="AF823" i="14"/>
  <c r="AF824" i="14"/>
  <c r="AF825" i="14"/>
  <c r="AF826" i="14"/>
  <c r="AF827" i="14"/>
  <c r="AF828" i="14"/>
  <c r="AF829" i="14"/>
  <c r="AF830" i="14"/>
  <c r="AF831" i="14"/>
  <c r="AF832" i="14"/>
  <c r="AF833" i="14"/>
  <c r="AF834" i="14"/>
  <c r="AF835" i="14"/>
  <c r="AF836" i="14"/>
  <c r="AF837" i="14"/>
  <c r="AF838" i="14"/>
  <c r="AF839" i="14"/>
  <c r="AF840" i="14"/>
  <c r="AF841" i="14"/>
  <c r="AF842" i="14"/>
  <c r="AF843" i="14"/>
  <c r="AF844" i="14"/>
  <c r="AF845" i="14"/>
  <c r="AF846" i="14"/>
  <c r="AF847" i="14"/>
  <c r="AF848" i="14"/>
  <c r="AF849" i="14"/>
  <c r="AF850" i="14"/>
  <c r="AF851" i="14"/>
  <c r="AF852" i="14"/>
  <c r="AF853" i="14"/>
  <c r="AF854" i="14"/>
  <c r="AF855" i="14"/>
  <c r="AF856" i="14"/>
  <c r="AF857" i="14"/>
  <c r="AF858" i="14"/>
  <c r="AF859" i="14"/>
  <c r="AF860" i="14"/>
  <c r="AF861" i="14"/>
  <c r="AF862" i="14"/>
  <c r="AF863" i="14"/>
  <c r="AF864" i="14"/>
  <c r="AF865" i="14"/>
  <c r="AF866" i="14"/>
  <c r="AF867" i="14"/>
  <c r="AF868" i="14"/>
  <c r="AF869" i="14"/>
  <c r="AF870" i="14"/>
  <c r="AF871" i="14"/>
  <c r="AF872" i="14"/>
  <c r="AF873" i="14"/>
  <c r="AF874" i="14"/>
  <c r="AF875" i="14"/>
  <c r="AF876" i="14"/>
  <c r="AF877" i="14"/>
  <c r="AF878" i="14"/>
  <c r="AF879" i="14"/>
  <c r="AF880" i="14"/>
  <c r="AF881" i="14"/>
  <c r="AF882" i="14"/>
  <c r="AF883" i="14"/>
  <c r="AF884" i="14"/>
  <c r="AF885" i="14"/>
  <c r="AF886" i="14"/>
  <c r="AF887" i="14"/>
  <c r="AF888" i="14"/>
  <c r="AF889" i="14"/>
  <c r="AF890" i="14"/>
  <c r="AF891" i="14"/>
  <c r="AF892" i="14"/>
  <c r="AF893" i="14"/>
  <c r="AF894" i="14"/>
  <c r="AF895" i="14"/>
  <c r="AF896" i="14"/>
  <c r="AF897" i="14"/>
  <c r="AF898" i="14"/>
  <c r="AF899" i="14"/>
  <c r="AF900" i="14"/>
  <c r="AF901" i="14"/>
  <c r="AF902" i="14"/>
  <c r="AF903" i="14"/>
  <c r="AF904" i="14"/>
  <c r="AF905" i="14"/>
  <c r="AF906" i="14"/>
  <c r="AF907" i="14"/>
  <c r="AF908" i="14"/>
  <c r="AF909" i="14"/>
  <c r="AF910" i="14"/>
  <c r="AF911" i="14"/>
  <c r="AF912" i="14"/>
  <c r="AF913" i="14"/>
  <c r="AF914" i="14"/>
  <c r="AF915" i="14"/>
  <c r="AF916" i="14"/>
  <c r="AF917" i="14"/>
  <c r="AF918" i="14"/>
  <c r="AF919" i="14"/>
  <c r="AF920" i="14"/>
  <c r="AF921" i="14"/>
  <c r="AF922" i="14"/>
  <c r="AF923" i="14"/>
  <c r="AF924" i="14"/>
  <c r="AF925" i="14"/>
  <c r="AF926" i="14"/>
  <c r="AF927" i="14"/>
  <c r="AF928" i="14"/>
  <c r="AF929" i="14"/>
  <c r="AF930" i="14"/>
  <c r="AF931" i="14"/>
  <c r="AF932" i="14"/>
  <c r="AF933" i="14"/>
  <c r="AF934" i="14"/>
  <c r="AF935" i="14"/>
  <c r="AF936" i="14"/>
  <c r="AF937" i="14"/>
  <c r="AF938" i="14"/>
  <c r="AF939" i="14"/>
  <c r="AF940" i="14"/>
  <c r="AF941" i="14"/>
  <c r="AF942" i="14"/>
  <c r="AF943" i="14"/>
  <c r="AF944" i="14"/>
  <c r="AF945" i="14"/>
  <c r="AF946" i="14"/>
  <c r="AF947" i="14"/>
  <c r="AF948" i="14"/>
  <c r="AF949" i="14"/>
  <c r="AF950" i="14"/>
  <c r="AF951" i="14"/>
  <c r="AF952" i="14"/>
  <c r="AF953" i="14"/>
  <c r="AF954" i="14"/>
  <c r="AF955" i="14"/>
  <c r="AF956" i="14"/>
  <c r="AF957" i="14"/>
  <c r="AF958" i="14"/>
  <c r="AF959" i="14"/>
  <c r="AF960" i="14"/>
  <c r="AF961" i="14"/>
  <c r="AF962" i="14"/>
  <c r="AF963" i="14"/>
  <c r="AF964" i="14"/>
  <c r="AF965" i="14"/>
  <c r="AF966" i="14"/>
  <c r="AF967" i="14"/>
  <c r="AF968" i="14"/>
  <c r="AF969" i="14"/>
  <c r="AF970" i="14"/>
  <c r="AF971" i="14"/>
  <c r="AF972" i="14"/>
  <c r="AF973" i="14"/>
  <c r="AF974" i="14"/>
  <c r="AF975" i="14"/>
  <c r="AF976" i="14"/>
  <c r="AF977" i="14"/>
  <c r="AF978" i="14"/>
  <c r="AF979" i="14"/>
  <c r="AF980" i="14"/>
  <c r="AF981" i="14"/>
  <c r="AF982" i="14"/>
  <c r="AF983" i="14"/>
  <c r="AF984" i="14"/>
  <c r="AF985" i="14"/>
  <c r="AF986" i="14"/>
  <c r="AF987" i="14"/>
  <c r="AF988" i="14"/>
  <c r="AF989" i="14"/>
  <c r="AF990" i="14"/>
  <c r="AF991" i="14"/>
  <c r="AF992" i="14"/>
  <c r="AF993" i="14"/>
  <c r="AF994" i="14"/>
  <c r="AF995" i="14"/>
  <c r="AF996" i="14"/>
  <c r="AF997" i="14"/>
  <c r="AF998" i="14"/>
  <c r="AF999" i="14"/>
  <c r="AF15" i="14"/>
  <c r="B8" i="17"/>
  <c r="B7" i="17"/>
  <c r="C8" i="17"/>
  <c r="C7" i="17"/>
  <c r="B9" i="17" l="1"/>
  <c r="AH1005" i="14"/>
  <c r="AG1005" i="14"/>
  <c r="AH997" i="14"/>
  <c r="Y997" i="14"/>
  <c r="AG997" i="14" s="1"/>
  <c r="AH989" i="14"/>
  <c r="Y989" i="14"/>
  <c r="AG989" i="14" s="1"/>
  <c r="AH977" i="14"/>
  <c r="Y977" i="14"/>
  <c r="AG977" i="14" s="1"/>
  <c r="AH969" i="14"/>
  <c r="Y969" i="14"/>
  <c r="AG969" i="14" s="1"/>
  <c r="AH961" i="14"/>
  <c r="Y961" i="14"/>
  <c r="AG961" i="14" s="1"/>
  <c r="AH953" i="14"/>
  <c r="Y953" i="14"/>
  <c r="AG953" i="14" s="1"/>
  <c r="AH945" i="14"/>
  <c r="Y945" i="14"/>
  <c r="AG945" i="14" s="1"/>
  <c r="AH937" i="14"/>
  <c r="Y937" i="14"/>
  <c r="AG937" i="14" s="1"/>
  <c r="AH925" i="14"/>
  <c r="Y925" i="14"/>
  <c r="AG925" i="14" s="1"/>
  <c r="AH917" i="14"/>
  <c r="Y917" i="14"/>
  <c r="AG917" i="14" s="1"/>
  <c r="AH909" i="14"/>
  <c r="Y909" i="14"/>
  <c r="AG909" i="14" s="1"/>
  <c r="AH901" i="14"/>
  <c r="Y901" i="14"/>
  <c r="AG901" i="14" s="1"/>
  <c r="AH893" i="14"/>
  <c r="Y893" i="14"/>
  <c r="AG893" i="14" s="1"/>
  <c r="AH885" i="14"/>
  <c r="Y885" i="14"/>
  <c r="AG885" i="14" s="1"/>
  <c r="AH877" i="14"/>
  <c r="Y877" i="14"/>
  <c r="AG877" i="14" s="1"/>
  <c r="AH869" i="14"/>
  <c r="Y869" i="14"/>
  <c r="AG869" i="14" s="1"/>
  <c r="AH861" i="14"/>
  <c r="Y861" i="14"/>
  <c r="AG861" i="14" s="1"/>
  <c r="AH849" i="14"/>
  <c r="Y849" i="14"/>
  <c r="AG849" i="14" s="1"/>
  <c r="AH841" i="14"/>
  <c r="Y841" i="14"/>
  <c r="AG841" i="14" s="1"/>
  <c r="AH833" i="14"/>
  <c r="Y833" i="14"/>
  <c r="AG833" i="14" s="1"/>
  <c r="AH817" i="14"/>
  <c r="Y817" i="14"/>
  <c r="AG817" i="14" s="1"/>
  <c r="AH813" i="14"/>
  <c r="Y813" i="14"/>
  <c r="AG813" i="14" s="1"/>
  <c r="AH801" i="14"/>
  <c r="Y801" i="14"/>
  <c r="AG801" i="14" s="1"/>
  <c r="AH797" i="14"/>
  <c r="Y797" i="14"/>
  <c r="AG797" i="14" s="1"/>
  <c r="AH789" i="14"/>
  <c r="Y789" i="14"/>
  <c r="AG789" i="14" s="1"/>
  <c r="AH781" i="14"/>
  <c r="Y781" i="14"/>
  <c r="AG781" i="14" s="1"/>
  <c r="AH773" i="14"/>
  <c r="Y773" i="14"/>
  <c r="AG773" i="14" s="1"/>
  <c r="AH761" i="14"/>
  <c r="Y761" i="14"/>
  <c r="AG761" i="14" s="1"/>
  <c r="AH749" i="14"/>
  <c r="Y749" i="14"/>
  <c r="AG749" i="14" s="1"/>
  <c r="AH717" i="14"/>
  <c r="Y717" i="14"/>
  <c r="AG717" i="14" s="1"/>
  <c r="AH709" i="14"/>
  <c r="Y709" i="14"/>
  <c r="AG709" i="14" s="1"/>
  <c r="AH705" i="14"/>
  <c r="Y705" i="14"/>
  <c r="AG705" i="14" s="1"/>
  <c r="AH701" i="14"/>
  <c r="Y701" i="14"/>
  <c r="AG701" i="14" s="1"/>
  <c r="AH697" i="14"/>
  <c r="Y697" i="14"/>
  <c r="AG697" i="14" s="1"/>
  <c r="AH693" i="14"/>
  <c r="Y693" i="14"/>
  <c r="AG693" i="14" s="1"/>
  <c r="AH689" i="14"/>
  <c r="Y689" i="14"/>
  <c r="AG689" i="14" s="1"/>
  <c r="AH685" i="14"/>
  <c r="Y685" i="14"/>
  <c r="AG685" i="14" s="1"/>
  <c r="AH681" i="14"/>
  <c r="Y681" i="14"/>
  <c r="AG681" i="14" s="1"/>
  <c r="AH677" i="14"/>
  <c r="Y677" i="14"/>
  <c r="AG677" i="14" s="1"/>
  <c r="AH673" i="14"/>
  <c r="Y673" i="14"/>
  <c r="AG673" i="14" s="1"/>
  <c r="AH669" i="14"/>
  <c r="Y669" i="14"/>
  <c r="AG669" i="14" s="1"/>
  <c r="AH665" i="14"/>
  <c r="Y665" i="14"/>
  <c r="AG665" i="14" s="1"/>
  <c r="AH661" i="14"/>
  <c r="Y661" i="14"/>
  <c r="AG661" i="14" s="1"/>
  <c r="AH657" i="14"/>
  <c r="Y657" i="14"/>
  <c r="AG657" i="14" s="1"/>
  <c r="AH653" i="14"/>
  <c r="Y653" i="14"/>
  <c r="AG653" i="14" s="1"/>
  <c r="AH649" i="14"/>
  <c r="Y649" i="14"/>
  <c r="AG649" i="14" s="1"/>
  <c r="AH645" i="14"/>
  <c r="Y645" i="14"/>
  <c r="AG645" i="14" s="1"/>
  <c r="AH641" i="14"/>
  <c r="Y641" i="14"/>
  <c r="AG641" i="14" s="1"/>
  <c r="AH637" i="14"/>
  <c r="Y637" i="14"/>
  <c r="AG637" i="14" s="1"/>
  <c r="AH633" i="14"/>
  <c r="Y633" i="14"/>
  <c r="AG633" i="14" s="1"/>
  <c r="AH729" i="14"/>
  <c r="Y729" i="14"/>
  <c r="AG729" i="14" s="1"/>
  <c r="AH169" i="14"/>
  <c r="Y169" i="14"/>
  <c r="AG169" i="14" s="1"/>
  <c r="AH1001" i="14"/>
  <c r="AG1001" i="14"/>
  <c r="AH993" i="14"/>
  <c r="Y993" i="14"/>
  <c r="AG993" i="14" s="1"/>
  <c r="AH985" i="14"/>
  <c r="Y985" i="14"/>
  <c r="AG985" i="14" s="1"/>
  <c r="AH981" i="14"/>
  <c r="Y981" i="14"/>
  <c r="AG981" i="14" s="1"/>
  <c r="AH973" i="14"/>
  <c r="Y973" i="14"/>
  <c r="AG973" i="14" s="1"/>
  <c r="AH965" i="14"/>
  <c r="Y965" i="14"/>
  <c r="AG965" i="14" s="1"/>
  <c r="AH957" i="14"/>
  <c r="Y957" i="14"/>
  <c r="AG957" i="14" s="1"/>
  <c r="AH949" i="14"/>
  <c r="Y949" i="14"/>
  <c r="AG949" i="14" s="1"/>
  <c r="AH941" i="14"/>
  <c r="Y941" i="14"/>
  <c r="AG941" i="14" s="1"/>
  <c r="AH933" i="14"/>
  <c r="Y933" i="14"/>
  <c r="AG933" i="14" s="1"/>
  <c r="AH929" i="14"/>
  <c r="Y929" i="14"/>
  <c r="AG929" i="14" s="1"/>
  <c r="AH921" i="14"/>
  <c r="Y921" i="14"/>
  <c r="AG921" i="14" s="1"/>
  <c r="AH913" i="14"/>
  <c r="Y913" i="14"/>
  <c r="AG913" i="14" s="1"/>
  <c r="AH905" i="14"/>
  <c r="Y905" i="14"/>
  <c r="AG905" i="14" s="1"/>
  <c r="AH897" i="14"/>
  <c r="Y897" i="14"/>
  <c r="AG897" i="14" s="1"/>
  <c r="AH889" i="14"/>
  <c r="Y889" i="14"/>
  <c r="AG889" i="14" s="1"/>
  <c r="AH881" i="14"/>
  <c r="Y881" i="14"/>
  <c r="AG881" i="14" s="1"/>
  <c r="AH873" i="14"/>
  <c r="Y873" i="14"/>
  <c r="AG873" i="14" s="1"/>
  <c r="AH865" i="14"/>
  <c r="Y865" i="14"/>
  <c r="AG865" i="14" s="1"/>
  <c r="AH857" i="14"/>
  <c r="Y857" i="14"/>
  <c r="AG857" i="14" s="1"/>
  <c r="AH853" i="14"/>
  <c r="Y853" i="14"/>
  <c r="AG853" i="14" s="1"/>
  <c r="AH845" i="14"/>
  <c r="Y845" i="14"/>
  <c r="AG845" i="14" s="1"/>
  <c r="AH837" i="14"/>
  <c r="Y837" i="14"/>
  <c r="AG837" i="14" s="1"/>
  <c r="AH829" i="14"/>
  <c r="Y829" i="14"/>
  <c r="AG829" i="14" s="1"/>
  <c r="AH825" i="14"/>
  <c r="Y825" i="14"/>
  <c r="AG825" i="14" s="1"/>
  <c r="AH821" i="14"/>
  <c r="Y821" i="14"/>
  <c r="AG821" i="14" s="1"/>
  <c r="AH809" i="14"/>
  <c r="Y809" i="14"/>
  <c r="AG809" i="14" s="1"/>
  <c r="AH805" i="14"/>
  <c r="Y805" i="14"/>
  <c r="AG805" i="14" s="1"/>
  <c r="AH793" i="14"/>
  <c r="Y793" i="14"/>
  <c r="AG793" i="14" s="1"/>
  <c r="AH785" i="14"/>
  <c r="Y785" i="14"/>
  <c r="AG785" i="14" s="1"/>
  <c r="AH777" i="14"/>
  <c r="Y777" i="14"/>
  <c r="AG777" i="14" s="1"/>
  <c r="AH769" i="14"/>
  <c r="Y769" i="14"/>
  <c r="AG769" i="14" s="1"/>
  <c r="AH765" i="14"/>
  <c r="Y765" i="14"/>
  <c r="AG765" i="14" s="1"/>
  <c r="AH757" i="14"/>
  <c r="Y757" i="14"/>
  <c r="AG757" i="14" s="1"/>
  <c r="AH753" i="14"/>
  <c r="Y753" i="14"/>
  <c r="AG753" i="14" s="1"/>
  <c r="AH745" i="14"/>
  <c r="Y745" i="14"/>
  <c r="AG745" i="14" s="1"/>
  <c r="AH741" i="14"/>
  <c r="Y741" i="14"/>
  <c r="AG741" i="14" s="1"/>
  <c r="AH737" i="14"/>
  <c r="Y737" i="14"/>
  <c r="AG737" i="14" s="1"/>
  <c r="AH733" i="14"/>
  <c r="Y733" i="14"/>
  <c r="AG733" i="14" s="1"/>
  <c r="AH725" i="14"/>
  <c r="Y725" i="14"/>
  <c r="AG725" i="14" s="1"/>
  <c r="AH713" i="14"/>
  <c r="Y713" i="14"/>
  <c r="AG713" i="14" s="1"/>
  <c r="AH629" i="14"/>
  <c r="Y629" i="14"/>
  <c r="AG629" i="14" s="1"/>
  <c r="AH625" i="14"/>
  <c r="Y625" i="14"/>
  <c r="AG625" i="14" s="1"/>
  <c r="AH617" i="14"/>
  <c r="Y617" i="14"/>
  <c r="AG617" i="14" s="1"/>
  <c r="AH609" i="14"/>
  <c r="Y609" i="14"/>
  <c r="AG609" i="14" s="1"/>
  <c r="AH605" i="14"/>
  <c r="Y605" i="14"/>
  <c r="AG605" i="14" s="1"/>
  <c r="AH597" i="14"/>
  <c r="Y597" i="14"/>
  <c r="AG597" i="14" s="1"/>
  <c r="AH589" i="14"/>
  <c r="Y589" i="14"/>
  <c r="AG589" i="14" s="1"/>
  <c r="AH581" i="14"/>
  <c r="Y581" i="14"/>
  <c r="AG581" i="14" s="1"/>
  <c r="AH577" i="14"/>
  <c r="Y577" i="14"/>
  <c r="AG577" i="14" s="1"/>
  <c r="AH569" i="14"/>
  <c r="Y569" i="14"/>
  <c r="AG569" i="14" s="1"/>
  <c r="AH565" i="14"/>
  <c r="Y565" i="14"/>
  <c r="AG565" i="14" s="1"/>
  <c r="AH557" i="14"/>
  <c r="Y557" i="14"/>
  <c r="AG557" i="14" s="1"/>
  <c r="AH549" i="14"/>
  <c r="Y549" i="14"/>
  <c r="AG549" i="14" s="1"/>
  <c r="AH545" i="14"/>
  <c r="Y545" i="14"/>
  <c r="AG545" i="14" s="1"/>
  <c r="AH537" i="14"/>
  <c r="Y537" i="14"/>
  <c r="AG537" i="14" s="1"/>
  <c r="AH533" i="14"/>
  <c r="Y533" i="14"/>
  <c r="AG533" i="14" s="1"/>
  <c r="AH525" i="14"/>
  <c r="Y525" i="14"/>
  <c r="AG525" i="14" s="1"/>
  <c r="AH517" i="14"/>
  <c r="Y517" i="14"/>
  <c r="AG517" i="14" s="1"/>
  <c r="AH513" i="14"/>
  <c r="Y513" i="14"/>
  <c r="AG513" i="14" s="1"/>
  <c r="AH505" i="14"/>
  <c r="Y505" i="14"/>
  <c r="AG505" i="14" s="1"/>
  <c r="AH497" i="14"/>
  <c r="Y497" i="14"/>
  <c r="AG497" i="14" s="1"/>
  <c r="AH489" i="14"/>
  <c r="Y489" i="14"/>
  <c r="AG489" i="14" s="1"/>
  <c r="AH481" i="14"/>
  <c r="Y481" i="14"/>
  <c r="AG481" i="14" s="1"/>
  <c r="AH469" i="14"/>
  <c r="Y469" i="14"/>
  <c r="AG469" i="14" s="1"/>
  <c r="AH453" i="14"/>
  <c r="Y453" i="14"/>
  <c r="AG453" i="14" s="1"/>
  <c r="AH385" i="14"/>
  <c r="Y385" i="14"/>
  <c r="AG385" i="14" s="1"/>
  <c r="AH621" i="14"/>
  <c r="Y621" i="14"/>
  <c r="AG621" i="14" s="1"/>
  <c r="AH613" i="14"/>
  <c r="Y613" i="14"/>
  <c r="AG613" i="14" s="1"/>
  <c r="AH601" i="14"/>
  <c r="Y601" i="14"/>
  <c r="AG601" i="14" s="1"/>
  <c r="AH593" i="14"/>
  <c r="Y593" i="14"/>
  <c r="AG593" i="14" s="1"/>
  <c r="AH585" i="14"/>
  <c r="Y585" i="14"/>
  <c r="AG585" i="14" s="1"/>
  <c r="AH573" i="14"/>
  <c r="Y573" i="14"/>
  <c r="AG573" i="14" s="1"/>
  <c r="AH561" i="14"/>
  <c r="Y561" i="14"/>
  <c r="AG561" i="14" s="1"/>
  <c r="AH553" i="14"/>
  <c r="Y553" i="14"/>
  <c r="AG553" i="14" s="1"/>
  <c r="AH541" i="14"/>
  <c r="Y541" i="14"/>
  <c r="AG541" i="14" s="1"/>
  <c r="AH529" i="14"/>
  <c r="Y529" i="14"/>
  <c r="AG529" i="14" s="1"/>
  <c r="AH521" i="14"/>
  <c r="Y521" i="14"/>
  <c r="AG521" i="14" s="1"/>
  <c r="AH509" i="14"/>
  <c r="Y509" i="14"/>
  <c r="AG509" i="14" s="1"/>
  <c r="AH501" i="14"/>
  <c r="Y501" i="14"/>
  <c r="AG501" i="14" s="1"/>
  <c r="AH493" i="14"/>
  <c r="Y493" i="14"/>
  <c r="AG493" i="14" s="1"/>
  <c r="AH485" i="14"/>
  <c r="Y485" i="14"/>
  <c r="AG485" i="14" s="1"/>
  <c r="AH477" i="14"/>
  <c r="Y477" i="14"/>
  <c r="AG477" i="14" s="1"/>
  <c r="AH473" i="14"/>
  <c r="Y473" i="14"/>
  <c r="AG473" i="14" s="1"/>
  <c r="AH465" i="14"/>
  <c r="Y465" i="14"/>
  <c r="AG465" i="14" s="1"/>
  <c r="AH461" i="14"/>
  <c r="Y461" i="14"/>
  <c r="AG461" i="14" s="1"/>
  <c r="AH457" i="14"/>
  <c r="Y457" i="14"/>
  <c r="AG457" i="14" s="1"/>
  <c r="AH449" i="14"/>
  <c r="Y449" i="14"/>
  <c r="AG449" i="14" s="1"/>
  <c r="AH445" i="14"/>
  <c r="Y445" i="14"/>
  <c r="AG445" i="14" s="1"/>
  <c r="AH441" i="14"/>
  <c r="Y441" i="14"/>
  <c r="AG441" i="14" s="1"/>
  <c r="AH437" i="14"/>
  <c r="Y437" i="14"/>
  <c r="AG437" i="14" s="1"/>
  <c r="AH433" i="14"/>
  <c r="Y433" i="14"/>
  <c r="AG433" i="14" s="1"/>
  <c r="AH429" i="14"/>
  <c r="Y429" i="14"/>
  <c r="AG429" i="14" s="1"/>
  <c r="AH425" i="14"/>
  <c r="Y425" i="14"/>
  <c r="AG425" i="14" s="1"/>
  <c r="AH421" i="14"/>
  <c r="Y421" i="14"/>
  <c r="AG421" i="14" s="1"/>
  <c r="AH417" i="14"/>
  <c r="Y417" i="14"/>
  <c r="AG417" i="14" s="1"/>
  <c r="AH413" i="14"/>
  <c r="Y413" i="14"/>
  <c r="AG413" i="14" s="1"/>
  <c r="AH409" i="14"/>
  <c r="Y409" i="14"/>
  <c r="AG409" i="14" s="1"/>
  <c r="AH405" i="14"/>
  <c r="Y405" i="14"/>
  <c r="AG405" i="14" s="1"/>
  <c r="AH401" i="14"/>
  <c r="Y401" i="14"/>
  <c r="AG401" i="14" s="1"/>
  <c r="AH397" i="14"/>
  <c r="Y397" i="14"/>
  <c r="AG397" i="14" s="1"/>
  <c r="AH393" i="14"/>
  <c r="Y393" i="14"/>
  <c r="AG393" i="14" s="1"/>
  <c r="AH389" i="14"/>
  <c r="Y389" i="14"/>
  <c r="AG389" i="14" s="1"/>
  <c r="AH381" i="14"/>
  <c r="Y381" i="14"/>
  <c r="AG381" i="14" s="1"/>
  <c r="AH377" i="14"/>
  <c r="Y377" i="14"/>
  <c r="AG377" i="14" s="1"/>
  <c r="AH373" i="14"/>
  <c r="Y373" i="14"/>
  <c r="AG373" i="14" s="1"/>
  <c r="AH369" i="14"/>
  <c r="Y369" i="14"/>
  <c r="AG369" i="14" s="1"/>
  <c r="AH365" i="14"/>
  <c r="Y365" i="14"/>
  <c r="AG365" i="14" s="1"/>
  <c r="AH361" i="14"/>
  <c r="Y361" i="14"/>
  <c r="AG361" i="14" s="1"/>
  <c r="AH357" i="14"/>
  <c r="Y357" i="14"/>
  <c r="AG357" i="14" s="1"/>
  <c r="AH353" i="14"/>
  <c r="Y353" i="14"/>
  <c r="AG353" i="14" s="1"/>
  <c r="AH349" i="14"/>
  <c r="Y349" i="14"/>
  <c r="AG349" i="14" s="1"/>
  <c r="AH345" i="14"/>
  <c r="Y345" i="14"/>
  <c r="AG345" i="14" s="1"/>
  <c r="AH341" i="14"/>
  <c r="Y341" i="14"/>
  <c r="AG341" i="14" s="1"/>
  <c r="AH337" i="14"/>
  <c r="Y337" i="14"/>
  <c r="AG337" i="14" s="1"/>
  <c r="AH333" i="14"/>
  <c r="Y333" i="14"/>
  <c r="AG333" i="14" s="1"/>
  <c r="AH329" i="14"/>
  <c r="Y329" i="14"/>
  <c r="AG329" i="14" s="1"/>
  <c r="AH325" i="14"/>
  <c r="Y325" i="14"/>
  <c r="AG325" i="14" s="1"/>
  <c r="AH321" i="14"/>
  <c r="Y321" i="14"/>
  <c r="AG321" i="14" s="1"/>
  <c r="AH317" i="14"/>
  <c r="Y317" i="14"/>
  <c r="AG317" i="14" s="1"/>
  <c r="AH313" i="14"/>
  <c r="Y313" i="14"/>
  <c r="AG313" i="14" s="1"/>
  <c r="AH309" i="14"/>
  <c r="Y309" i="14"/>
  <c r="AG309" i="14" s="1"/>
  <c r="AH305" i="14"/>
  <c r="Y305" i="14"/>
  <c r="AG305" i="14" s="1"/>
  <c r="AH301" i="14"/>
  <c r="Y301" i="14"/>
  <c r="AG301" i="14" s="1"/>
  <c r="AH297" i="14"/>
  <c r="Y297" i="14"/>
  <c r="AG297" i="14" s="1"/>
  <c r="AH293" i="14"/>
  <c r="Y293" i="14"/>
  <c r="AG293" i="14" s="1"/>
  <c r="AH289" i="14"/>
  <c r="Y289" i="14"/>
  <c r="AG289" i="14" s="1"/>
  <c r="AH285" i="14"/>
  <c r="Y285" i="14"/>
  <c r="AG285" i="14" s="1"/>
  <c r="AH281" i="14"/>
  <c r="Y281" i="14"/>
  <c r="AG281" i="14" s="1"/>
  <c r="AH277" i="14"/>
  <c r="Y277" i="14"/>
  <c r="AG277" i="14" s="1"/>
  <c r="AH273" i="14"/>
  <c r="Y273" i="14"/>
  <c r="AG273" i="14" s="1"/>
  <c r="AH269" i="14"/>
  <c r="Y269" i="14"/>
  <c r="AG269" i="14" s="1"/>
  <c r="AH265" i="14"/>
  <c r="Y265" i="14"/>
  <c r="AG265" i="14" s="1"/>
  <c r="AH261" i="14"/>
  <c r="Y261" i="14"/>
  <c r="AG261" i="14" s="1"/>
  <c r="AH257" i="14"/>
  <c r="Y257" i="14"/>
  <c r="AG257" i="14" s="1"/>
  <c r="AH253" i="14"/>
  <c r="Y253" i="14"/>
  <c r="AG253" i="14" s="1"/>
  <c r="AH249" i="14"/>
  <c r="Y249" i="14"/>
  <c r="AG249" i="14" s="1"/>
  <c r="AH245" i="14"/>
  <c r="Y245" i="14"/>
  <c r="AG245" i="14" s="1"/>
  <c r="AH241" i="14"/>
  <c r="Y241" i="14"/>
  <c r="AG241" i="14" s="1"/>
  <c r="AH237" i="14"/>
  <c r="Y237" i="14"/>
  <c r="AG237" i="14" s="1"/>
  <c r="AH233" i="14"/>
  <c r="Y233" i="14"/>
  <c r="AG233" i="14" s="1"/>
  <c r="AH229" i="14"/>
  <c r="Y229" i="14"/>
  <c r="AG229" i="14" s="1"/>
  <c r="AH225" i="14"/>
  <c r="Y225" i="14"/>
  <c r="AG225" i="14" s="1"/>
  <c r="AH221" i="14"/>
  <c r="Y221" i="14"/>
  <c r="AG221" i="14" s="1"/>
  <c r="AH217" i="14"/>
  <c r="Y217" i="14"/>
  <c r="AG217" i="14" s="1"/>
  <c r="AH213" i="14"/>
  <c r="Y213" i="14"/>
  <c r="AG213" i="14" s="1"/>
  <c r="AH209" i="14"/>
  <c r="Y209" i="14"/>
  <c r="AG209" i="14" s="1"/>
  <c r="AH205" i="14"/>
  <c r="Y205" i="14"/>
  <c r="AG205" i="14" s="1"/>
  <c r="AH201" i="14"/>
  <c r="Y201" i="14"/>
  <c r="AG201" i="14" s="1"/>
  <c r="AH197" i="14"/>
  <c r="Y197" i="14"/>
  <c r="AG197" i="14" s="1"/>
  <c r="AH193" i="14"/>
  <c r="Y193" i="14"/>
  <c r="AG193" i="14" s="1"/>
  <c r="AH189" i="14"/>
  <c r="Y189" i="14"/>
  <c r="AG189" i="14" s="1"/>
  <c r="AH185" i="14"/>
  <c r="Y185" i="14"/>
  <c r="AG185" i="14" s="1"/>
  <c r="AH181" i="14"/>
  <c r="Y181" i="14"/>
  <c r="AG181" i="14" s="1"/>
  <c r="AH177" i="14"/>
  <c r="Y177" i="14"/>
  <c r="AG177" i="14" s="1"/>
  <c r="AH173" i="14"/>
  <c r="Y173" i="14"/>
  <c r="AG173" i="14" s="1"/>
  <c r="AH721" i="14"/>
  <c r="C9" i="17"/>
  <c r="Q779" i="14" l="1"/>
  <c r="Q780" i="14"/>
  <c r="Q781" i="14"/>
  <c r="Q782" i="14"/>
  <c r="Q783" i="14"/>
  <c r="Q784" i="14"/>
  <c r="Q785" i="14"/>
  <c r="Q786" i="14"/>
  <c r="Q787" i="14"/>
  <c r="Q788" i="14"/>
  <c r="Q789" i="14"/>
  <c r="Q790" i="14"/>
  <c r="Q791" i="14"/>
  <c r="Q792" i="14"/>
  <c r="Q793" i="14"/>
  <c r="Q794" i="14"/>
  <c r="Q795" i="14"/>
  <c r="Q796" i="14"/>
  <c r="Q797" i="14"/>
  <c r="Q798" i="14"/>
  <c r="Q799" i="14"/>
  <c r="Q800" i="14"/>
  <c r="Q801" i="14"/>
  <c r="Q802" i="14"/>
  <c r="Q803" i="14"/>
  <c r="Q804" i="14"/>
  <c r="Q805" i="14"/>
  <c r="Q806" i="14"/>
  <c r="Q807" i="14"/>
  <c r="Q808" i="14"/>
  <c r="Q809" i="14"/>
  <c r="Q810" i="14"/>
  <c r="Q811" i="14"/>
  <c r="Q812" i="14"/>
  <c r="Q813" i="14"/>
  <c r="Q814" i="14"/>
  <c r="Q815" i="14"/>
  <c r="Q816" i="14"/>
  <c r="Q817" i="14"/>
  <c r="Q818" i="14"/>
  <c r="Q819" i="14"/>
  <c r="Q820" i="14"/>
  <c r="Q821" i="14"/>
  <c r="Q822" i="14"/>
  <c r="Q823" i="14"/>
  <c r="Q824" i="14"/>
  <c r="Q825" i="14"/>
  <c r="Q826" i="14"/>
  <c r="Q827" i="14"/>
  <c r="Q828" i="14"/>
  <c r="Q829" i="14"/>
  <c r="Q830" i="14"/>
  <c r="Q831" i="14"/>
  <c r="Q832" i="14"/>
  <c r="Q833" i="14"/>
  <c r="Q834" i="14"/>
  <c r="Q835" i="14"/>
  <c r="Q836" i="14"/>
  <c r="Q837" i="14"/>
  <c r="Q838" i="14"/>
  <c r="Q839" i="14"/>
  <c r="Q840" i="14"/>
  <c r="Q841" i="14"/>
  <c r="Q842" i="14"/>
  <c r="Q843" i="14"/>
  <c r="Q844" i="14"/>
  <c r="Q845" i="14"/>
  <c r="Q846" i="14"/>
  <c r="Q847" i="14"/>
  <c r="Q848" i="14"/>
  <c r="Q849" i="14"/>
  <c r="Q850" i="14"/>
  <c r="Q851" i="14"/>
  <c r="Q852" i="14"/>
  <c r="Q853" i="14"/>
  <c r="Q854" i="14"/>
  <c r="Q855" i="14"/>
  <c r="Q856" i="14"/>
  <c r="Q857" i="14"/>
  <c r="Q858" i="14"/>
  <c r="Q859" i="14"/>
  <c r="Q860" i="14"/>
  <c r="Q861" i="14"/>
  <c r="Q862" i="14"/>
  <c r="Q863" i="14"/>
  <c r="Q864" i="14"/>
  <c r="Q865" i="14"/>
  <c r="Q866" i="14"/>
  <c r="Q867" i="14"/>
  <c r="Q868" i="14"/>
  <c r="Q869" i="14"/>
  <c r="Q870" i="14"/>
  <c r="Q871" i="14"/>
  <c r="Q872" i="14"/>
  <c r="Q873" i="14"/>
  <c r="Q874" i="14"/>
  <c r="Q875" i="14"/>
  <c r="Q876" i="14"/>
  <c r="Q877" i="14"/>
  <c r="Q878" i="14"/>
  <c r="Q879" i="14"/>
  <c r="Q880" i="14"/>
  <c r="Q881" i="14"/>
  <c r="Q882" i="14"/>
  <c r="Q883" i="14"/>
  <c r="Q884" i="14"/>
  <c r="Q885" i="14"/>
  <c r="Q886" i="14"/>
  <c r="Q887" i="14"/>
  <c r="Q888" i="14"/>
  <c r="Q889" i="14"/>
  <c r="Q890" i="14"/>
  <c r="Q891" i="14"/>
  <c r="Q892" i="14"/>
  <c r="Q893" i="14"/>
  <c r="Q894" i="14"/>
  <c r="Q895" i="14"/>
  <c r="Q896" i="14"/>
  <c r="Q897" i="14"/>
  <c r="Q898" i="14"/>
  <c r="Q899" i="14"/>
  <c r="Q900" i="14"/>
  <c r="Q901" i="14"/>
  <c r="Q902" i="14"/>
  <c r="Q903" i="14"/>
  <c r="Q904" i="14"/>
  <c r="Q905" i="14"/>
  <c r="Q906" i="14"/>
  <c r="Q907" i="14"/>
  <c r="Q908" i="14"/>
  <c r="Q909" i="14"/>
  <c r="Q910" i="14"/>
  <c r="Q911" i="14"/>
  <c r="Q912" i="14"/>
  <c r="Q913" i="14"/>
  <c r="Q914" i="14"/>
  <c r="Q915" i="14"/>
  <c r="Q916" i="14"/>
  <c r="Q917" i="14"/>
  <c r="Q918" i="14"/>
  <c r="Q919" i="14"/>
  <c r="Q920" i="14"/>
  <c r="Q921" i="14"/>
  <c r="Q922" i="14"/>
  <c r="Q923" i="14"/>
  <c r="Q924" i="14"/>
  <c r="Q925" i="14"/>
  <c r="Q926" i="14"/>
  <c r="Q927" i="14"/>
  <c r="Q928" i="14"/>
  <c r="Q929" i="14"/>
  <c r="Q930" i="14"/>
  <c r="Q931" i="14"/>
  <c r="Q932" i="14"/>
  <c r="Q933" i="14"/>
  <c r="Q934" i="14"/>
  <c r="Q935" i="14"/>
  <c r="Q936" i="14"/>
  <c r="Q937" i="14"/>
  <c r="Q938" i="14"/>
  <c r="Q939" i="14"/>
  <c r="Q940" i="14"/>
  <c r="Q941" i="14"/>
  <c r="Q942" i="14"/>
  <c r="Q943" i="14"/>
  <c r="Q944" i="14"/>
  <c r="Q945" i="14"/>
  <c r="Q946" i="14"/>
  <c r="Q947" i="14"/>
  <c r="Q948" i="14"/>
  <c r="Q949" i="14"/>
  <c r="Q950" i="14"/>
  <c r="Q951" i="14"/>
  <c r="Q952" i="14"/>
  <c r="Q953" i="14"/>
  <c r="Q954" i="14"/>
  <c r="Q955" i="14"/>
  <c r="Q956" i="14"/>
  <c r="Q957" i="14"/>
  <c r="Q958" i="14"/>
  <c r="Q959" i="14"/>
  <c r="Q960" i="14"/>
  <c r="Q961" i="14"/>
  <c r="Q962" i="14"/>
  <c r="Q963" i="14"/>
  <c r="Q964" i="14"/>
  <c r="Q965" i="14"/>
  <c r="Q966" i="14"/>
  <c r="Q967" i="14"/>
  <c r="Q968" i="14"/>
  <c r="Q969" i="14"/>
  <c r="Q970" i="14"/>
  <c r="Q971" i="14"/>
  <c r="Q972" i="14"/>
  <c r="Q973" i="14"/>
  <c r="Q974" i="14"/>
  <c r="Q975" i="14"/>
  <c r="Q976" i="14"/>
  <c r="Q977" i="14"/>
  <c r="Q978" i="14"/>
  <c r="Q979" i="14"/>
  <c r="Q980" i="14"/>
  <c r="Q981" i="14"/>
  <c r="Q982" i="14"/>
  <c r="Q983" i="14"/>
  <c r="Q984" i="14"/>
  <c r="Q985" i="14"/>
  <c r="Q986" i="14"/>
  <c r="Q987" i="14"/>
  <c r="Q988" i="14"/>
  <c r="Q989" i="14"/>
  <c r="Q990" i="14"/>
  <c r="Q991" i="14"/>
  <c r="Q992" i="14"/>
  <c r="Q993" i="14"/>
  <c r="Q994" i="14"/>
  <c r="Q995" i="14"/>
  <c r="Q996" i="14"/>
  <c r="Q997" i="14"/>
  <c r="Q998" i="14"/>
  <c r="Q999"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Q288" i="14"/>
  <c r="Q289" i="14"/>
  <c r="Q290" i="14"/>
  <c r="Q291" i="14"/>
  <c r="Q292" i="14"/>
  <c r="Q293" i="14"/>
  <c r="Q294" i="14"/>
  <c r="Q295" i="14"/>
  <c r="Q296" i="14"/>
  <c r="Q297" i="14"/>
  <c r="Q298" i="14"/>
  <c r="Q299" i="14"/>
  <c r="Q300" i="14"/>
  <c r="Q301" i="14"/>
  <c r="Q302" i="14"/>
  <c r="Q303" i="14"/>
  <c r="Q304" i="14"/>
  <c r="Q305" i="14"/>
  <c r="Q306" i="14"/>
  <c r="Q307" i="14"/>
  <c r="Q308" i="14"/>
  <c r="Q309" i="14"/>
  <c r="Q310" i="14"/>
  <c r="Q311" i="14"/>
  <c r="Q312" i="14"/>
  <c r="Q313" i="14"/>
  <c r="Q314" i="14"/>
  <c r="Q315" i="14"/>
  <c r="Q316" i="14"/>
  <c r="Q317" i="14"/>
  <c r="Q318" i="14"/>
  <c r="Q319" i="14"/>
  <c r="Q320" i="14"/>
  <c r="Q321" i="14"/>
  <c r="Q322" i="14"/>
  <c r="Q323" i="14"/>
  <c r="Q324" i="14"/>
  <c r="Q325" i="14"/>
  <c r="Q326" i="14"/>
  <c r="Q327" i="14"/>
  <c r="Q328" i="14"/>
  <c r="Q329" i="14"/>
  <c r="Q330" i="14"/>
  <c r="Q331" i="14"/>
  <c r="Q332" i="14"/>
  <c r="Q333" i="14"/>
  <c r="Q334" i="14"/>
  <c r="Q335" i="14"/>
  <c r="Q336" i="14"/>
  <c r="Q337" i="14"/>
  <c r="Q338" i="14"/>
  <c r="Q339" i="14"/>
  <c r="Q340" i="14"/>
  <c r="Q341" i="14"/>
  <c r="Q342" i="14"/>
  <c r="Q343" i="14"/>
  <c r="Q344" i="14"/>
  <c r="Q345" i="14"/>
  <c r="Q346" i="14"/>
  <c r="Q347" i="14"/>
  <c r="Q348" i="14"/>
  <c r="Q349" i="14"/>
  <c r="Q350" i="14"/>
  <c r="Q351" i="14"/>
  <c r="Q352" i="14"/>
  <c r="Q353" i="14"/>
  <c r="Q354" i="14"/>
  <c r="Q355" i="14"/>
  <c r="Q356" i="14"/>
  <c r="Q357" i="14"/>
  <c r="Q358" i="14"/>
  <c r="Q359" i="14"/>
  <c r="Q360" i="14"/>
  <c r="Q361" i="14"/>
  <c r="Q362" i="14"/>
  <c r="Q363" i="14"/>
  <c r="Q364" i="14"/>
  <c r="Q365" i="14"/>
  <c r="Q366" i="14"/>
  <c r="Q367" i="14"/>
  <c r="Q368" i="14"/>
  <c r="Q369" i="14"/>
  <c r="Q370" i="14"/>
  <c r="Q371" i="14"/>
  <c r="Q372" i="14"/>
  <c r="Q373" i="14"/>
  <c r="Q374" i="14"/>
  <c r="Q375" i="14"/>
  <c r="Q376" i="14"/>
  <c r="Q377" i="14"/>
  <c r="Q378" i="14"/>
  <c r="Q379" i="14"/>
  <c r="Q380" i="14"/>
  <c r="Q381" i="14"/>
  <c r="Q382" i="14"/>
  <c r="Q383" i="14"/>
  <c r="Q384" i="14"/>
  <c r="Q385" i="14"/>
  <c r="Q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Q443" i="14"/>
  <c r="Q444" i="14"/>
  <c r="Q445" i="14"/>
  <c r="Q446" i="14"/>
  <c r="Q447" i="14"/>
  <c r="Q448" i="14"/>
  <c r="Q449" i="14"/>
  <c r="Q450" i="14"/>
  <c r="Q451" i="14"/>
  <c r="Q452" i="14"/>
  <c r="Q453" i="14"/>
  <c r="Q454" i="14"/>
  <c r="Q455" i="14"/>
  <c r="Q456" i="14"/>
  <c r="Q457" i="14"/>
  <c r="Q458" i="14"/>
  <c r="Q459" i="14"/>
  <c r="Q460" i="14"/>
  <c r="Q461" i="14"/>
  <c r="Q462" i="14"/>
  <c r="Q463" i="14"/>
  <c r="Q464" i="14"/>
  <c r="Q465" i="14"/>
  <c r="Q466" i="14"/>
  <c r="Q467" i="14"/>
  <c r="Q468" i="14"/>
  <c r="Q469" i="14"/>
  <c r="Q470" i="14"/>
  <c r="Q471" i="14"/>
  <c r="Q472" i="14"/>
  <c r="Q473" i="14"/>
  <c r="Q474" i="14"/>
  <c r="Q475" i="14"/>
  <c r="Q476" i="14"/>
  <c r="Q477" i="14"/>
  <c r="Q478" i="14"/>
  <c r="Q479" i="14"/>
  <c r="Q480" i="14"/>
  <c r="Q481" i="14"/>
  <c r="Q482" i="14"/>
  <c r="Q483"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Q548" i="14"/>
  <c r="Q549" i="14"/>
  <c r="Q550" i="14"/>
  <c r="Q551" i="14"/>
  <c r="Q552" i="14"/>
  <c r="Q553"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Q584" i="14"/>
  <c r="Q585" i="14"/>
  <c r="Q586" i="14"/>
  <c r="Q587" i="14"/>
  <c r="Q588" i="14"/>
  <c r="Q589" i="14"/>
  <c r="Q590" i="14"/>
  <c r="Q591" i="14"/>
  <c r="Q592" i="14"/>
  <c r="Q593" i="14"/>
  <c r="Q594" i="14"/>
  <c r="Q595" i="14"/>
  <c r="Q596" i="14"/>
  <c r="Q597" i="14"/>
  <c r="Q598" i="14"/>
  <c r="Q599" i="14"/>
  <c r="Q600" i="14"/>
  <c r="Q601" i="14"/>
  <c r="Q602" i="14"/>
  <c r="Q603" i="14"/>
  <c r="Q604" i="14"/>
  <c r="Q605" i="14"/>
  <c r="Q606" i="14"/>
  <c r="Q607" i="14"/>
  <c r="Q608" i="14"/>
  <c r="Q609" i="14"/>
  <c r="Q610" i="14"/>
  <c r="Q611" i="14"/>
  <c r="Q612" i="14"/>
  <c r="Q613" i="14"/>
  <c r="Q614" i="14"/>
  <c r="Q615" i="14"/>
  <c r="Q616" i="14"/>
  <c r="Q617" i="14"/>
  <c r="Q618" i="14"/>
  <c r="Q619" i="14"/>
  <c r="Q620" i="14"/>
  <c r="Q621" i="14"/>
  <c r="Q622" i="14"/>
  <c r="Q623" i="14"/>
  <c r="Q624" i="14"/>
  <c r="Q625" i="14"/>
  <c r="Q626" i="14"/>
  <c r="Q627" i="14"/>
  <c r="Q628" i="14"/>
  <c r="Q629" i="14"/>
  <c r="Q630" i="14"/>
  <c r="Q631" i="14"/>
  <c r="Q632" i="14"/>
  <c r="Q633" i="14"/>
  <c r="Q634" i="14"/>
  <c r="Q635" i="14"/>
  <c r="Q636" i="14"/>
  <c r="Q637" i="14"/>
  <c r="Q638" i="14"/>
  <c r="Q639" i="14"/>
  <c r="Q640" i="14"/>
  <c r="Q641" i="14"/>
  <c r="Q642" i="14"/>
  <c r="Q643" i="14"/>
  <c r="Q644" i="14"/>
  <c r="Q645" i="14"/>
  <c r="Q646" i="14"/>
  <c r="Q647" i="14"/>
  <c r="Q648" i="14"/>
  <c r="Q649" i="14"/>
  <c r="Q650" i="14"/>
  <c r="Q651" i="14"/>
  <c r="Q652" i="14"/>
  <c r="Q653" i="14"/>
  <c r="Q654" i="14"/>
  <c r="Q655" i="14"/>
  <c r="Q656" i="14"/>
  <c r="Q657" i="14"/>
  <c r="Q658" i="14"/>
  <c r="Q659" i="14"/>
  <c r="Q660" i="14"/>
  <c r="Q661" i="14"/>
  <c r="Q662" i="14"/>
  <c r="Q663" i="14"/>
  <c r="Q664" i="14"/>
  <c r="Q665" i="14"/>
  <c r="Q666" i="14"/>
  <c r="Q667" i="14"/>
  <c r="Q668" i="14"/>
  <c r="Q669" i="14"/>
  <c r="Q670" i="14"/>
  <c r="Q671" i="14"/>
  <c r="Q672" i="14"/>
  <c r="Q673" i="14"/>
  <c r="Q674" i="14"/>
  <c r="Q675" i="14"/>
  <c r="Q676" i="14"/>
  <c r="Q677" i="14"/>
  <c r="Q678" i="14"/>
  <c r="Q679" i="14"/>
  <c r="Q680" i="14"/>
  <c r="Q681" i="14"/>
  <c r="Q682" i="14"/>
  <c r="Q683" i="14"/>
  <c r="Q684" i="14"/>
  <c r="Q685" i="14"/>
  <c r="Q686" i="14"/>
  <c r="Q687" i="14"/>
  <c r="Q688" i="14"/>
  <c r="Q689" i="14"/>
  <c r="Q690" i="14"/>
  <c r="Q691" i="14"/>
  <c r="Q692" i="14"/>
  <c r="Q693" i="14"/>
  <c r="Q694" i="14"/>
  <c r="Q695" i="14"/>
  <c r="Q696" i="14"/>
  <c r="Q697" i="14"/>
  <c r="Q698" i="14"/>
  <c r="Q699" i="14"/>
  <c r="Q700" i="14"/>
  <c r="Q701" i="14"/>
  <c r="Q702" i="14"/>
  <c r="Q703" i="14"/>
  <c r="Q704" i="14"/>
  <c r="Q705" i="14"/>
  <c r="Q706" i="14"/>
  <c r="Q707" i="14"/>
  <c r="Q708" i="14"/>
  <c r="Q709" i="14"/>
  <c r="Q710" i="14"/>
  <c r="Q711" i="14"/>
  <c r="Q712" i="14"/>
  <c r="Q713" i="14"/>
  <c r="Q714" i="14"/>
  <c r="Q715" i="14"/>
  <c r="Q716" i="14"/>
  <c r="Q717" i="14"/>
  <c r="Q718" i="14"/>
  <c r="Q719" i="14"/>
  <c r="Q720" i="14"/>
  <c r="Q721" i="14"/>
  <c r="Q722" i="14"/>
  <c r="Q723" i="14"/>
  <c r="Q724" i="14"/>
  <c r="Q725" i="14"/>
  <c r="Q726" i="14"/>
  <c r="Q727" i="14"/>
  <c r="Q728" i="14"/>
  <c r="Q729" i="14"/>
  <c r="Q730" i="14"/>
  <c r="Q731" i="14"/>
  <c r="Q732" i="14"/>
  <c r="Q733" i="14"/>
  <c r="Q734" i="14"/>
  <c r="Q735" i="14"/>
  <c r="Q736" i="14"/>
  <c r="Q737" i="14"/>
  <c r="Q738" i="14"/>
  <c r="Q739" i="14"/>
  <c r="Q740" i="14"/>
  <c r="Q741" i="14"/>
  <c r="Q742" i="14"/>
  <c r="Q743" i="14"/>
  <c r="Q744" i="14"/>
  <c r="Q745" i="14"/>
  <c r="Q746" i="14"/>
  <c r="Q747" i="14"/>
  <c r="Q748" i="14"/>
  <c r="Q749" i="14"/>
  <c r="Q750" i="14"/>
  <c r="Q751" i="14"/>
  <c r="Q752" i="14"/>
  <c r="Q753" i="14"/>
  <c r="Q754" i="14"/>
  <c r="Q755" i="14"/>
  <c r="Q756" i="14"/>
  <c r="Q757" i="14"/>
  <c r="Q758" i="14"/>
  <c r="Q759" i="14"/>
  <c r="Q760" i="14"/>
  <c r="Q761" i="14"/>
  <c r="Q762" i="14"/>
  <c r="Q763" i="14"/>
  <c r="Q764" i="14"/>
  <c r="Q765" i="14"/>
  <c r="Q766" i="14"/>
  <c r="Q767" i="14"/>
  <c r="Q768" i="14"/>
  <c r="Q769" i="14"/>
  <c r="Q770" i="14"/>
  <c r="Q771" i="14"/>
  <c r="Q772" i="14"/>
  <c r="Q773" i="14"/>
  <c r="Q774" i="14"/>
  <c r="Q775" i="14"/>
  <c r="Q776" i="14"/>
  <c r="Q777" i="14"/>
  <c r="Q778" i="14"/>
  <c r="AB18" i="14" l="1"/>
  <c r="B103" i="16" l="1"/>
  <c r="B102" i="15"/>
  <c r="C7" i="16"/>
  <c r="D7" i="16" s="1"/>
  <c r="E7" i="16" s="1"/>
  <c r="B26" i="15" l="1"/>
  <c r="B27" i="15"/>
  <c r="B28" i="15"/>
  <c r="B29" i="15"/>
  <c r="B30" i="15"/>
  <c r="B31" i="15"/>
  <c r="B32" i="15"/>
  <c r="B33" i="15"/>
  <c r="B25" i="15"/>
  <c r="B49" i="15"/>
  <c r="B50" i="15"/>
  <c r="B61" i="15" s="1"/>
  <c r="B51" i="15"/>
  <c r="B62" i="15" s="1"/>
  <c r="B52" i="15"/>
  <c r="B53" i="15"/>
  <c r="B54" i="15"/>
  <c r="B65" i="15" s="1"/>
  <c r="B55" i="15"/>
  <c r="B66" i="15" s="1"/>
  <c r="B48" i="15"/>
  <c r="B23" i="15"/>
  <c r="B71" i="15"/>
  <c r="B81" i="15" s="1"/>
  <c r="B72" i="15"/>
  <c r="B82" i="15" s="1"/>
  <c r="B73" i="15"/>
  <c r="B83" i="15" s="1"/>
  <c r="B74" i="15"/>
  <c r="B84" i="15" s="1"/>
  <c r="B13" i="15"/>
  <c r="B12" i="15"/>
  <c r="B10" i="15"/>
  <c r="B8" i="15"/>
  <c r="B7" i="15"/>
  <c r="B85" i="15" l="1"/>
  <c r="B46" i="15"/>
  <c r="B59" i="15"/>
  <c r="B64" i="15"/>
  <c r="B60" i="15"/>
  <c r="B14" i="15"/>
  <c r="B9" i="15"/>
  <c r="B21" i="15"/>
  <c r="B67" i="15"/>
  <c r="B63" i="15"/>
  <c r="B57" i="15"/>
  <c r="B70" i="15"/>
  <c r="B80" i="15" s="1"/>
  <c r="B75" i="15"/>
  <c r="B34" i="15"/>
  <c r="AA170" i="14"/>
  <c r="AA171" i="14"/>
  <c r="AA172" i="14"/>
  <c r="AA173" i="14"/>
  <c r="AA174" i="14"/>
  <c r="AA175" i="14"/>
  <c r="AA176" i="14"/>
  <c r="AA177" i="14"/>
  <c r="AA178" i="14"/>
  <c r="AA179" i="14"/>
  <c r="AA180" i="14"/>
  <c r="AA181" i="14"/>
  <c r="AA182" i="14"/>
  <c r="AA183" i="14"/>
  <c r="AA184" i="14"/>
  <c r="AA185" i="14"/>
  <c r="AA186" i="14"/>
  <c r="AA187" i="14"/>
  <c r="AA188" i="14"/>
  <c r="AA189" i="14"/>
  <c r="AA190" i="14"/>
  <c r="AA191" i="14"/>
  <c r="AA192" i="14"/>
  <c r="AA193" i="14"/>
  <c r="AA194" i="14"/>
  <c r="AA195" i="14"/>
  <c r="AA196" i="14"/>
  <c r="AA197" i="14"/>
  <c r="AA198" i="14"/>
  <c r="AA199" i="14"/>
  <c r="AA200" i="14"/>
  <c r="AA201" i="14"/>
  <c r="AA202" i="14"/>
  <c r="AA203" i="14"/>
  <c r="AA204" i="14"/>
  <c r="AA205" i="14"/>
  <c r="AA206" i="14"/>
  <c r="AA207" i="14"/>
  <c r="AA208" i="14"/>
  <c r="AA209" i="14"/>
  <c r="AA210" i="14"/>
  <c r="AA211" i="14"/>
  <c r="AA212" i="14"/>
  <c r="AA213" i="14"/>
  <c r="AA214" i="14"/>
  <c r="AA215" i="14"/>
  <c r="AA216" i="14"/>
  <c r="AA217" i="14"/>
  <c r="AA218" i="14"/>
  <c r="AA219" i="14"/>
  <c r="AA220" i="14"/>
  <c r="AA221" i="14"/>
  <c r="AA222" i="14"/>
  <c r="AA223" i="14"/>
  <c r="AA224" i="14"/>
  <c r="AA225" i="14"/>
  <c r="AA226" i="14"/>
  <c r="AA227" i="14"/>
  <c r="AA228" i="14"/>
  <c r="AA229" i="14"/>
  <c r="AA230" i="14"/>
  <c r="AA231" i="14"/>
  <c r="AA232" i="14"/>
  <c r="AA233" i="14"/>
  <c r="AA234" i="14"/>
  <c r="AA235" i="14"/>
  <c r="AA236" i="14"/>
  <c r="AA237" i="14"/>
  <c r="AA238" i="14"/>
  <c r="AA239" i="14"/>
  <c r="AA240" i="14"/>
  <c r="AA241" i="14"/>
  <c r="AA242" i="14"/>
  <c r="AA243" i="14"/>
  <c r="AA244" i="14"/>
  <c r="AA245" i="14"/>
  <c r="AA246" i="14"/>
  <c r="AA247" i="14"/>
  <c r="AA248" i="14"/>
  <c r="AA249" i="14"/>
  <c r="AA250" i="14"/>
  <c r="AA251" i="14"/>
  <c r="AA252" i="14"/>
  <c r="AA253" i="14"/>
  <c r="AA254" i="14"/>
  <c r="AA255" i="14"/>
  <c r="AA256" i="14"/>
  <c r="AA257" i="14"/>
  <c r="AA258" i="14"/>
  <c r="AA259" i="14"/>
  <c r="AA260" i="14"/>
  <c r="AA261" i="14"/>
  <c r="AA262" i="14"/>
  <c r="AA263" i="14"/>
  <c r="AA264" i="14"/>
  <c r="AA265" i="14"/>
  <c r="AA266" i="14"/>
  <c r="AA267" i="14"/>
  <c r="AA268" i="14"/>
  <c r="AA269" i="14"/>
  <c r="AA270" i="14"/>
  <c r="AA271" i="14"/>
  <c r="AA272" i="14"/>
  <c r="AA273" i="14"/>
  <c r="AA274" i="14"/>
  <c r="AA275" i="14"/>
  <c r="AA276" i="14"/>
  <c r="AA277" i="14"/>
  <c r="AA278" i="14"/>
  <c r="AA279" i="14"/>
  <c r="AA280" i="14"/>
  <c r="AA281" i="14"/>
  <c r="AA282" i="14"/>
  <c r="AA283" i="14"/>
  <c r="AA284" i="14"/>
  <c r="AA285" i="14"/>
  <c r="AA286" i="14"/>
  <c r="AA287" i="14"/>
  <c r="AA288" i="14"/>
  <c r="AA289" i="14"/>
  <c r="AA290" i="14"/>
  <c r="AA291" i="14"/>
  <c r="AA292" i="14"/>
  <c r="AA293" i="14"/>
  <c r="AA294" i="14"/>
  <c r="AA295" i="14"/>
  <c r="AA296" i="14"/>
  <c r="AA297" i="14"/>
  <c r="AA298" i="14"/>
  <c r="AA299" i="14"/>
  <c r="AA300" i="14"/>
  <c r="AA301" i="14"/>
  <c r="AA302" i="14"/>
  <c r="AA303" i="14"/>
  <c r="AA304" i="14"/>
  <c r="AA305" i="14"/>
  <c r="AA306" i="14"/>
  <c r="AA307" i="14"/>
  <c r="AA308" i="14"/>
  <c r="AA309" i="14"/>
  <c r="AA310" i="14"/>
  <c r="AA311" i="14"/>
  <c r="AA312" i="14"/>
  <c r="AA313" i="14"/>
  <c r="AA314" i="14"/>
  <c r="AA315" i="14"/>
  <c r="AA316" i="14"/>
  <c r="AA317" i="14"/>
  <c r="AA318" i="14"/>
  <c r="AA319" i="14"/>
  <c r="AA320" i="14"/>
  <c r="AA321" i="14"/>
  <c r="AA322" i="14"/>
  <c r="AA323" i="14"/>
  <c r="AA324" i="14"/>
  <c r="AA325" i="14"/>
  <c r="AA326" i="14"/>
  <c r="AA327" i="14"/>
  <c r="AA328" i="14"/>
  <c r="AA329" i="14"/>
  <c r="AA330" i="14"/>
  <c r="AA331" i="14"/>
  <c r="AA332" i="14"/>
  <c r="AA333" i="14"/>
  <c r="AA334" i="14"/>
  <c r="AA335" i="14"/>
  <c r="AA336" i="14"/>
  <c r="AA337" i="14"/>
  <c r="AA338" i="14"/>
  <c r="AA339" i="14"/>
  <c r="AA340" i="14"/>
  <c r="AA341" i="14"/>
  <c r="AA342" i="14"/>
  <c r="AA343" i="14"/>
  <c r="AA344" i="14"/>
  <c r="AA345" i="14"/>
  <c r="AA346" i="14"/>
  <c r="AA347" i="14"/>
  <c r="AA348" i="14"/>
  <c r="AA349" i="14"/>
  <c r="AA350" i="14"/>
  <c r="AA351" i="14"/>
  <c r="AA352" i="14"/>
  <c r="AA353" i="14"/>
  <c r="AA354" i="14"/>
  <c r="AA355" i="14"/>
  <c r="AA356" i="14"/>
  <c r="AA357" i="14"/>
  <c r="AA358" i="14"/>
  <c r="AA359" i="14"/>
  <c r="AA360" i="14"/>
  <c r="AA361" i="14"/>
  <c r="AA362" i="14"/>
  <c r="AA363" i="14"/>
  <c r="AA364" i="14"/>
  <c r="AA365" i="14"/>
  <c r="AA366" i="14"/>
  <c r="AA367" i="14"/>
  <c r="AA368" i="14"/>
  <c r="AA369" i="14"/>
  <c r="AA370" i="14"/>
  <c r="AA371" i="14"/>
  <c r="AA372" i="14"/>
  <c r="AA373" i="14"/>
  <c r="AA374" i="14"/>
  <c r="AA375" i="14"/>
  <c r="AA376" i="14"/>
  <c r="AA377" i="14"/>
  <c r="AA378" i="14"/>
  <c r="AA379" i="14"/>
  <c r="AA380" i="14"/>
  <c r="AA381" i="14"/>
  <c r="AA382" i="14"/>
  <c r="AA383" i="14"/>
  <c r="AA384" i="14"/>
  <c r="AA385" i="14"/>
  <c r="AA386" i="14"/>
  <c r="AA387" i="14"/>
  <c r="AA388" i="14"/>
  <c r="AA389" i="14"/>
  <c r="AA390" i="14"/>
  <c r="AA391" i="14"/>
  <c r="AA392" i="14"/>
  <c r="AA393" i="14"/>
  <c r="AA394" i="14"/>
  <c r="AA395" i="14"/>
  <c r="AA396" i="14"/>
  <c r="AA397" i="14"/>
  <c r="AA398" i="14"/>
  <c r="AA399" i="14"/>
  <c r="AA400" i="14"/>
  <c r="AA401" i="14"/>
  <c r="AA402" i="14"/>
  <c r="AA403" i="14"/>
  <c r="AA404" i="14"/>
  <c r="AA405" i="14"/>
  <c r="AA406" i="14"/>
  <c r="AA407" i="14"/>
  <c r="AA408" i="14"/>
  <c r="AA409" i="14"/>
  <c r="AA410" i="14"/>
  <c r="AA411" i="14"/>
  <c r="AA412" i="14"/>
  <c r="AA413" i="14"/>
  <c r="AA414" i="14"/>
  <c r="AA415" i="14"/>
  <c r="AA416" i="14"/>
  <c r="AA417" i="14"/>
  <c r="AA418" i="14"/>
  <c r="AA419" i="14"/>
  <c r="AA420" i="14"/>
  <c r="AA421" i="14"/>
  <c r="AA422" i="14"/>
  <c r="AA423" i="14"/>
  <c r="AA424" i="14"/>
  <c r="AA425" i="14"/>
  <c r="AA426" i="14"/>
  <c r="AA427" i="14"/>
  <c r="AA428" i="14"/>
  <c r="AA429" i="14"/>
  <c r="AA430" i="14"/>
  <c r="AA431" i="14"/>
  <c r="AA432" i="14"/>
  <c r="AA433" i="14"/>
  <c r="AA434" i="14"/>
  <c r="AA435" i="14"/>
  <c r="AA436" i="14"/>
  <c r="AA437" i="14"/>
  <c r="AA438" i="14"/>
  <c r="AA439" i="14"/>
  <c r="AA440" i="14"/>
  <c r="AA441" i="14"/>
  <c r="AA442" i="14"/>
  <c r="AA443" i="14"/>
  <c r="AA444" i="14"/>
  <c r="AA445" i="14"/>
  <c r="AA446" i="14"/>
  <c r="AA447" i="14"/>
  <c r="AA448" i="14"/>
  <c r="AA449" i="14"/>
  <c r="AA450" i="14"/>
  <c r="AA451" i="14"/>
  <c r="AA452" i="14"/>
  <c r="AA453" i="14"/>
  <c r="AA454" i="14"/>
  <c r="AA455" i="14"/>
  <c r="AA456" i="14"/>
  <c r="AA457" i="14"/>
  <c r="AA458" i="14"/>
  <c r="AA459" i="14"/>
  <c r="AA460" i="14"/>
  <c r="AA461" i="14"/>
  <c r="AA462" i="14"/>
  <c r="AA463" i="14"/>
  <c r="AA464" i="14"/>
  <c r="AA465" i="14"/>
  <c r="AA466" i="14"/>
  <c r="AA467" i="14"/>
  <c r="AA468" i="14"/>
  <c r="AA469" i="14"/>
  <c r="AA470" i="14"/>
  <c r="AA471" i="14"/>
  <c r="AA472" i="14"/>
  <c r="AA473" i="14"/>
  <c r="AA474" i="14"/>
  <c r="AA475" i="14"/>
  <c r="AA476" i="14"/>
  <c r="AA477" i="14"/>
  <c r="AA478" i="14"/>
  <c r="AA479" i="14"/>
  <c r="AA480" i="14"/>
  <c r="AA481" i="14"/>
  <c r="AA482" i="14"/>
  <c r="AA483" i="14"/>
  <c r="AA484" i="14"/>
  <c r="AA485" i="14"/>
  <c r="AA486" i="14"/>
  <c r="AA487" i="14"/>
  <c r="AA488" i="14"/>
  <c r="AA489" i="14"/>
  <c r="AA490" i="14"/>
  <c r="AA491" i="14"/>
  <c r="AA492" i="14"/>
  <c r="AA493" i="14"/>
  <c r="AA494" i="14"/>
  <c r="AA495" i="14"/>
  <c r="AA496" i="14"/>
  <c r="AA497" i="14"/>
  <c r="AA498" i="14"/>
  <c r="AA499" i="14"/>
  <c r="AA500" i="14"/>
  <c r="AA501" i="14"/>
  <c r="AA502" i="14"/>
  <c r="AA503" i="14"/>
  <c r="AA504" i="14"/>
  <c r="AA505" i="14"/>
  <c r="AA506" i="14"/>
  <c r="AA507" i="14"/>
  <c r="AA508" i="14"/>
  <c r="AA509" i="14"/>
  <c r="AA510" i="14"/>
  <c r="AA511" i="14"/>
  <c r="AA512" i="14"/>
  <c r="AA513" i="14"/>
  <c r="AA514" i="14"/>
  <c r="AA515" i="14"/>
  <c r="AA516" i="14"/>
  <c r="AA517" i="14"/>
  <c r="AA518" i="14"/>
  <c r="AA519" i="14"/>
  <c r="AA520" i="14"/>
  <c r="AA521" i="14"/>
  <c r="AA522" i="14"/>
  <c r="AA523" i="14"/>
  <c r="AA524" i="14"/>
  <c r="AA525" i="14"/>
  <c r="AA526" i="14"/>
  <c r="AA527" i="14"/>
  <c r="AA528" i="14"/>
  <c r="AA529" i="14"/>
  <c r="AA530" i="14"/>
  <c r="AA531" i="14"/>
  <c r="AA532" i="14"/>
  <c r="AA533" i="14"/>
  <c r="AA534" i="14"/>
  <c r="AA535" i="14"/>
  <c r="AA536" i="14"/>
  <c r="AA537" i="14"/>
  <c r="AA538" i="14"/>
  <c r="AA539" i="14"/>
  <c r="AA540" i="14"/>
  <c r="AA541" i="14"/>
  <c r="AA542" i="14"/>
  <c r="AA543" i="14"/>
  <c r="AA544" i="14"/>
  <c r="AA545" i="14"/>
  <c r="AA546" i="14"/>
  <c r="AA547" i="14"/>
  <c r="AA548" i="14"/>
  <c r="AA549" i="14"/>
  <c r="AA550" i="14"/>
  <c r="AA551" i="14"/>
  <c r="AA552" i="14"/>
  <c r="AA553" i="14"/>
  <c r="AA554" i="14"/>
  <c r="AA555" i="14"/>
  <c r="AA556" i="14"/>
  <c r="AA557" i="14"/>
  <c r="AA558" i="14"/>
  <c r="AA559" i="14"/>
  <c r="AA560" i="14"/>
  <c r="AA561" i="14"/>
  <c r="AA562" i="14"/>
  <c r="AA563" i="14"/>
  <c r="AA564" i="14"/>
  <c r="AA565" i="14"/>
  <c r="AA566" i="14"/>
  <c r="AA567" i="14"/>
  <c r="AA568" i="14"/>
  <c r="AA569" i="14"/>
  <c r="AA570" i="14"/>
  <c r="AA571" i="14"/>
  <c r="AA572" i="14"/>
  <c r="AA573" i="14"/>
  <c r="AA574" i="14"/>
  <c r="AA575" i="14"/>
  <c r="AA576" i="14"/>
  <c r="AA577" i="14"/>
  <c r="AA578" i="14"/>
  <c r="AA579" i="14"/>
  <c r="AA580" i="14"/>
  <c r="AA581" i="14"/>
  <c r="AA582" i="14"/>
  <c r="AA583" i="14"/>
  <c r="AA584" i="14"/>
  <c r="AA585" i="14"/>
  <c r="AA586" i="14"/>
  <c r="AA587" i="14"/>
  <c r="AA588" i="14"/>
  <c r="AA589" i="14"/>
  <c r="AA590" i="14"/>
  <c r="AA591" i="14"/>
  <c r="AA592" i="14"/>
  <c r="AA593" i="14"/>
  <c r="AA594" i="14"/>
  <c r="AA595" i="14"/>
  <c r="AA596" i="14"/>
  <c r="AA597" i="14"/>
  <c r="AA598" i="14"/>
  <c r="AA599" i="14"/>
  <c r="AA600" i="14"/>
  <c r="AA601" i="14"/>
  <c r="AA602" i="14"/>
  <c r="AA603" i="14"/>
  <c r="AA604" i="14"/>
  <c r="AA605" i="14"/>
  <c r="AA606" i="14"/>
  <c r="AA607" i="14"/>
  <c r="AA608" i="14"/>
  <c r="AA609" i="14"/>
  <c r="AA610" i="14"/>
  <c r="AA611" i="14"/>
  <c r="AA612" i="14"/>
  <c r="AA613" i="14"/>
  <c r="AA614" i="14"/>
  <c r="AA615" i="14"/>
  <c r="AA616" i="14"/>
  <c r="AA617" i="14"/>
  <c r="AA618" i="14"/>
  <c r="AA619" i="14"/>
  <c r="AA620" i="14"/>
  <c r="AA621" i="14"/>
  <c r="AA622" i="14"/>
  <c r="AA623" i="14"/>
  <c r="AA624" i="14"/>
  <c r="AA625" i="14"/>
  <c r="AA626" i="14"/>
  <c r="AA627" i="14"/>
  <c r="AA628" i="14"/>
  <c r="AA629" i="14"/>
  <c r="AA630" i="14"/>
  <c r="AA631" i="14"/>
  <c r="AA632" i="14"/>
  <c r="AA633" i="14"/>
  <c r="AA634" i="14"/>
  <c r="AA635" i="14"/>
  <c r="AA636" i="14"/>
  <c r="AA637" i="14"/>
  <c r="AA638" i="14"/>
  <c r="AA639" i="14"/>
  <c r="AA640" i="14"/>
  <c r="AA641" i="14"/>
  <c r="AA642" i="14"/>
  <c r="AA643" i="14"/>
  <c r="AA644" i="14"/>
  <c r="AA645" i="14"/>
  <c r="AA646" i="14"/>
  <c r="AA647" i="14"/>
  <c r="AA648" i="14"/>
  <c r="AA649" i="14"/>
  <c r="AA650" i="14"/>
  <c r="AA651" i="14"/>
  <c r="AA652" i="14"/>
  <c r="AA653" i="14"/>
  <c r="AA654" i="14"/>
  <c r="AA655" i="14"/>
  <c r="AA656" i="14"/>
  <c r="AA657" i="14"/>
  <c r="AA658" i="14"/>
  <c r="AA659" i="14"/>
  <c r="AA660" i="14"/>
  <c r="AA661" i="14"/>
  <c r="AA662" i="14"/>
  <c r="AA663" i="14"/>
  <c r="AA664" i="14"/>
  <c r="AA665" i="14"/>
  <c r="AA666" i="14"/>
  <c r="AA667" i="14"/>
  <c r="AA668" i="14"/>
  <c r="AA669" i="14"/>
  <c r="AA670" i="14"/>
  <c r="AA671" i="14"/>
  <c r="AA672" i="14"/>
  <c r="AA673" i="14"/>
  <c r="AA674" i="14"/>
  <c r="AA675" i="14"/>
  <c r="AA676" i="14"/>
  <c r="AA677" i="14"/>
  <c r="AA678" i="14"/>
  <c r="AA679" i="14"/>
  <c r="AA680" i="14"/>
  <c r="AA681" i="14"/>
  <c r="AA682" i="14"/>
  <c r="AA683" i="14"/>
  <c r="AA684" i="14"/>
  <c r="AA685" i="14"/>
  <c r="AA686" i="14"/>
  <c r="AA687" i="14"/>
  <c r="AA688" i="14"/>
  <c r="AA689" i="14"/>
  <c r="AA690" i="14"/>
  <c r="AA691" i="14"/>
  <c r="AA692" i="14"/>
  <c r="AA693" i="14"/>
  <c r="AA694" i="14"/>
  <c r="AA695" i="14"/>
  <c r="AA696" i="14"/>
  <c r="AA697" i="14"/>
  <c r="AA698" i="14"/>
  <c r="AA699" i="14"/>
  <c r="AA700" i="14"/>
  <c r="AA701" i="14"/>
  <c r="AA702" i="14"/>
  <c r="AA703" i="14"/>
  <c r="AA704" i="14"/>
  <c r="AA705" i="14"/>
  <c r="AA706" i="14"/>
  <c r="AA707" i="14"/>
  <c r="AA708" i="14"/>
  <c r="AA709" i="14"/>
  <c r="AA710" i="14"/>
  <c r="AA711" i="14"/>
  <c r="AA712" i="14"/>
  <c r="AA713" i="14"/>
  <c r="AA714" i="14"/>
  <c r="AA715" i="14"/>
  <c r="AA716" i="14"/>
  <c r="AA717" i="14"/>
  <c r="AA718" i="14"/>
  <c r="AA719" i="14"/>
  <c r="AA720" i="14"/>
  <c r="AA721" i="14"/>
  <c r="AA722" i="14"/>
  <c r="AA723" i="14"/>
  <c r="AA724" i="14"/>
  <c r="AA725" i="14"/>
  <c r="AA726" i="14"/>
  <c r="AA727" i="14"/>
  <c r="AA728" i="14"/>
  <c r="AA729" i="14"/>
  <c r="AA730" i="14"/>
  <c r="AA731" i="14"/>
  <c r="AA732" i="14"/>
  <c r="AA733" i="14"/>
  <c r="AA734" i="14"/>
  <c r="AA735" i="14"/>
  <c r="AA736" i="14"/>
  <c r="AA737" i="14"/>
  <c r="AA738" i="14"/>
  <c r="AA739" i="14"/>
  <c r="AA740" i="14"/>
  <c r="AA741" i="14"/>
  <c r="AA742" i="14"/>
  <c r="AA743" i="14"/>
  <c r="AA744" i="14"/>
  <c r="AA745" i="14"/>
  <c r="AA746" i="14"/>
  <c r="AA747" i="14"/>
  <c r="AA748" i="14"/>
  <c r="AA749" i="14"/>
  <c r="AA750" i="14"/>
  <c r="AA751" i="14"/>
  <c r="AA752" i="14"/>
  <c r="AA753" i="14"/>
  <c r="AA754" i="14"/>
  <c r="AA755" i="14"/>
  <c r="AA756" i="14"/>
  <c r="AA757" i="14"/>
  <c r="AA758" i="14"/>
  <c r="AA759" i="14"/>
  <c r="AA760" i="14"/>
  <c r="AA761" i="14"/>
  <c r="AA762" i="14"/>
  <c r="AA763" i="14"/>
  <c r="AA764" i="14"/>
  <c r="AA765" i="14"/>
  <c r="AA766" i="14"/>
  <c r="AA767" i="14"/>
  <c r="AA768" i="14"/>
  <c r="AA769" i="14"/>
  <c r="AA770" i="14"/>
  <c r="AA771" i="14"/>
  <c r="AA772" i="14"/>
  <c r="AA773" i="14"/>
  <c r="AA774" i="14"/>
  <c r="AA775" i="14"/>
  <c r="AA776" i="14"/>
  <c r="AA777" i="14"/>
  <c r="AA778" i="14"/>
  <c r="AA24" i="14"/>
  <c r="AA16" i="14"/>
  <c r="AA17" i="14"/>
  <c r="AA18" i="14"/>
  <c r="AA19" i="14"/>
  <c r="AA20" i="14"/>
  <c r="AA21" i="14"/>
  <c r="AA22" i="14"/>
  <c r="AA23" i="14"/>
  <c r="AA25" i="14"/>
  <c r="AA26" i="14"/>
  <c r="AA27" i="14"/>
  <c r="AA28" i="14"/>
  <c r="AA29" i="14"/>
  <c r="AA30" i="14"/>
  <c r="AA31" i="14"/>
  <c r="AA32" i="14"/>
  <c r="AA33" i="14"/>
  <c r="AA34" i="14"/>
  <c r="AA35" i="14"/>
  <c r="AA36" i="14"/>
  <c r="AA37" i="14"/>
  <c r="AA38" i="14"/>
  <c r="AA39" i="14"/>
  <c r="AA40" i="14"/>
  <c r="AA41" i="14"/>
  <c r="AA42" i="14"/>
  <c r="AA43" i="14"/>
  <c r="AA44" i="14"/>
  <c r="AA45" i="14"/>
  <c r="AA46" i="14"/>
  <c r="AA47" i="14"/>
  <c r="AA48" i="14"/>
  <c r="AA49" i="14"/>
  <c r="AA50" i="14"/>
  <c r="AA51" i="14"/>
  <c r="AA52" i="14"/>
  <c r="AA53" i="14"/>
  <c r="AA54" i="14"/>
  <c r="AA55" i="14"/>
  <c r="AA56" i="14"/>
  <c r="AA57" i="14"/>
  <c r="AA58" i="14"/>
  <c r="AA59" i="14"/>
  <c r="AA60" i="14"/>
  <c r="AA61" i="14"/>
  <c r="AA62" i="14"/>
  <c r="AA63" i="14"/>
  <c r="AA64" i="14"/>
  <c r="AA65" i="14"/>
  <c r="AA66" i="14"/>
  <c r="AA67" i="14"/>
  <c r="AA68" i="14"/>
  <c r="AA69" i="14"/>
  <c r="AA70" i="14"/>
  <c r="AA71" i="14"/>
  <c r="AA72" i="14"/>
  <c r="AA73" i="14"/>
  <c r="AA74" i="14"/>
  <c r="AA75" i="14"/>
  <c r="AA76" i="14"/>
  <c r="AA77" i="14"/>
  <c r="AA78" i="14"/>
  <c r="AA79" i="14"/>
  <c r="AA80" i="14"/>
  <c r="AA81" i="14"/>
  <c r="AA82" i="14"/>
  <c r="AA83" i="14"/>
  <c r="AA84" i="14"/>
  <c r="AA85" i="14"/>
  <c r="AA86" i="14"/>
  <c r="AA87" i="14"/>
  <c r="AA88" i="14"/>
  <c r="AA89" i="14"/>
  <c r="AA90" i="14"/>
  <c r="AA91" i="14"/>
  <c r="AA92" i="14"/>
  <c r="AA93" i="14"/>
  <c r="AA94" i="14"/>
  <c r="AA95" i="14"/>
  <c r="AA96" i="14"/>
  <c r="AA97" i="14"/>
  <c r="AA98" i="14"/>
  <c r="AA99" i="14"/>
  <c r="AA100" i="14"/>
  <c r="AA101" i="14"/>
  <c r="AA102" i="14"/>
  <c r="AA103" i="14"/>
  <c r="AA104" i="14"/>
  <c r="AA105" i="14"/>
  <c r="AA106" i="14"/>
  <c r="AA107" i="14"/>
  <c r="AA108" i="14"/>
  <c r="AA109" i="14"/>
  <c r="AA110" i="14"/>
  <c r="AA111" i="14"/>
  <c r="AA112" i="14"/>
  <c r="AA113" i="14"/>
  <c r="AA114" i="14"/>
  <c r="AA115" i="14"/>
  <c r="AA116" i="14"/>
  <c r="AA117" i="14"/>
  <c r="AA118" i="14"/>
  <c r="AA119" i="14"/>
  <c r="AA120" i="14"/>
  <c r="AA121" i="14"/>
  <c r="AA122" i="14"/>
  <c r="AA123" i="14"/>
  <c r="AA124" i="14"/>
  <c r="AA125" i="14"/>
  <c r="AA126" i="14"/>
  <c r="AA127" i="14"/>
  <c r="AA128" i="14"/>
  <c r="AA129" i="14"/>
  <c r="AA130" i="14"/>
  <c r="AA131" i="14"/>
  <c r="AA132" i="14"/>
  <c r="AA133" i="14"/>
  <c r="AA134" i="14"/>
  <c r="AA135" i="14"/>
  <c r="AA136" i="14"/>
  <c r="AA137" i="14"/>
  <c r="AA138" i="14"/>
  <c r="AA139" i="14"/>
  <c r="AA140" i="14"/>
  <c r="AA141" i="14"/>
  <c r="AA142" i="14"/>
  <c r="AA143" i="14"/>
  <c r="AA144" i="14"/>
  <c r="AA145" i="14"/>
  <c r="AA146" i="14"/>
  <c r="AA147" i="14"/>
  <c r="AA148" i="14"/>
  <c r="AA149" i="14"/>
  <c r="AA150" i="14"/>
  <c r="AA151" i="14"/>
  <c r="AA152" i="14"/>
  <c r="AA153" i="14"/>
  <c r="AA154" i="14"/>
  <c r="AA155" i="14"/>
  <c r="AA156" i="14"/>
  <c r="AA157" i="14"/>
  <c r="AA158" i="14"/>
  <c r="AA159" i="14"/>
  <c r="AA160" i="14"/>
  <c r="AA161" i="14"/>
  <c r="AA162" i="14"/>
  <c r="AA163" i="14"/>
  <c r="AA164" i="14"/>
  <c r="AA165" i="14"/>
  <c r="AA166" i="14"/>
  <c r="AA167" i="14"/>
  <c r="AA168" i="14"/>
  <c r="AA169" i="14"/>
  <c r="AA15" i="14"/>
  <c r="Z120" i="14"/>
  <c r="Z121" i="14"/>
  <c r="Z122" i="14"/>
  <c r="Z123" i="14"/>
  <c r="Z124" i="14"/>
  <c r="Z125" i="14"/>
  <c r="Z126" i="14"/>
  <c r="Z127" i="14"/>
  <c r="Z128" i="14"/>
  <c r="Z129" i="14"/>
  <c r="Z130" i="14"/>
  <c r="Z131" i="14"/>
  <c r="Z132" i="14"/>
  <c r="Z133" i="14"/>
  <c r="Z134" i="14"/>
  <c r="Z135" i="14"/>
  <c r="Z136" i="14"/>
  <c r="Z137" i="14"/>
  <c r="Z138" i="14"/>
  <c r="Z139" i="14"/>
  <c r="Z140" i="14"/>
  <c r="Z141" i="14"/>
  <c r="Z142" i="14"/>
  <c r="Z143" i="14"/>
  <c r="Z144" i="14"/>
  <c r="Z145" i="14"/>
  <c r="Z146" i="14"/>
  <c r="Z147" i="14"/>
  <c r="Z148" i="14"/>
  <c r="Z149" i="14"/>
  <c r="Z150" i="14"/>
  <c r="Z151" i="14"/>
  <c r="Z152" i="14"/>
  <c r="Z153" i="14"/>
  <c r="Z154" i="14"/>
  <c r="Z155" i="14"/>
  <c r="Z156" i="14"/>
  <c r="Z157" i="14"/>
  <c r="Z158" i="14"/>
  <c r="Z159" i="14"/>
  <c r="Z160" i="14"/>
  <c r="Z161" i="14"/>
  <c r="Z162" i="14"/>
  <c r="Z163" i="14"/>
  <c r="Z164" i="14"/>
  <c r="Z15" i="14"/>
  <c r="B44" i="15" s="1"/>
  <c r="Z16" i="14"/>
  <c r="Z17" i="14"/>
  <c r="Z18" i="14"/>
  <c r="Z19" i="14"/>
  <c r="Z20" i="14"/>
  <c r="Z21" i="14"/>
  <c r="Z22" i="14"/>
  <c r="Z23" i="14"/>
  <c r="Z24" i="14"/>
  <c r="Z25" i="14"/>
  <c r="Z26" i="14"/>
  <c r="Z27" i="14"/>
  <c r="Z28" i="14"/>
  <c r="Z29" i="14"/>
  <c r="Z30" i="14"/>
  <c r="Z31" i="14"/>
  <c r="Z32" i="14"/>
  <c r="Z33" i="14"/>
  <c r="Z34" i="14"/>
  <c r="Z35" i="14"/>
  <c r="Z36" i="14"/>
  <c r="Z37" i="14"/>
  <c r="Z38" i="14"/>
  <c r="Z39" i="14"/>
  <c r="Z40" i="14"/>
  <c r="Z41" i="14"/>
  <c r="Z42" i="14"/>
  <c r="Z43" i="14"/>
  <c r="Z44" i="14"/>
  <c r="Z45" i="14"/>
  <c r="Z46" i="14"/>
  <c r="Z47" i="14"/>
  <c r="Z48" i="14"/>
  <c r="Z49" i="14"/>
  <c r="Z50" i="14"/>
  <c r="Z51" i="14"/>
  <c r="Z52" i="14"/>
  <c r="Z53" i="14"/>
  <c r="Z54" i="14"/>
  <c r="Z55" i="14"/>
  <c r="Z56" i="14"/>
  <c r="Z57" i="14"/>
  <c r="Z58" i="14"/>
  <c r="Z59" i="14"/>
  <c r="Z60" i="14"/>
  <c r="Z61" i="14"/>
  <c r="Z62" i="14"/>
  <c r="Z63" i="14"/>
  <c r="Z64" i="14"/>
  <c r="Z65" i="14"/>
  <c r="Z66" i="14"/>
  <c r="Z67" i="14"/>
  <c r="Z68" i="14"/>
  <c r="Z69" i="14"/>
  <c r="Z70" i="14"/>
  <c r="Z71" i="14"/>
  <c r="Z72" i="14"/>
  <c r="Z73" i="14"/>
  <c r="Z74" i="14"/>
  <c r="Z75" i="14"/>
  <c r="Z76" i="14"/>
  <c r="Z77" i="14"/>
  <c r="Z78" i="14"/>
  <c r="Z79" i="14"/>
  <c r="Z80" i="14"/>
  <c r="Z81" i="14"/>
  <c r="Z82" i="14"/>
  <c r="Z83" i="14"/>
  <c r="Z84" i="14"/>
  <c r="Z85" i="14"/>
  <c r="B39" i="15" s="1"/>
  <c r="Z86" i="14"/>
  <c r="B40" i="15" s="1"/>
  <c r="Z87" i="14"/>
  <c r="B41" i="15" s="1"/>
  <c r="Z88" i="14"/>
  <c r="B42" i="15" s="1"/>
  <c r="Z89" i="14"/>
  <c r="B43" i="15" s="1"/>
  <c r="Z90" i="14"/>
  <c r="Z91" i="14"/>
  <c r="Z92" i="14"/>
  <c r="Z93" i="14"/>
  <c r="Z94" i="14"/>
  <c r="Z95" i="14"/>
  <c r="Z96" i="14"/>
  <c r="Z97" i="14"/>
  <c r="Z98" i="14"/>
  <c r="Z99" i="14"/>
  <c r="Z100" i="14"/>
  <c r="Z101" i="14"/>
  <c r="Z102" i="14"/>
  <c r="Z103" i="14"/>
  <c r="Z104" i="14"/>
  <c r="Z105" i="14"/>
  <c r="Z106" i="14"/>
  <c r="Z107" i="14"/>
  <c r="Z108" i="14"/>
  <c r="Z109" i="14"/>
  <c r="Z110" i="14"/>
  <c r="Z111" i="14"/>
  <c r="Z112" i="14"/>
  <c r="Z113" i="14"/>
  <c r="Z114" i="14"/>
  <c r="Z115" i="14"/>
  <c r="Z116" i="14"/>
  <c r="Z117" i="14"/>
  <c r="Z118" i="14"/>
  <c r="Z119" i="14"/>
  <c r="X120" i="14"/>
  <c r="AH120" i="14" s="1"/>
  <c r="X121" i="14"/>
  <c r="AH121" i="14" s="1"/>
  <c r="X122" i="14"/>
  <c r="AH122" i="14" s="1"/>
  <c r="X123" i="14"/>
  <c r="AH123" i="14" s="1"/>
  <c r="X124" i="14"/>
  <c r="AH124" i="14" s="1"/>
  <c r="X125" i="14"/>
  <c r="AH125" i="14" s="1"/>
  <c r="X126" i="14"/>
  <c r="AH126" i="14" s="1"/>
  <c r="X127" i="14"/>
  <c r="AH127" i="14" s="1"/>
  <c r="X128" i="14"/>
  <c r="AH128" i="14" s="1"/>
  <c r="X129" i="14"/>
  <c r="AH129" i="14" s="1"/>
  <c r="X130" i="14"/>
  <c r="AH130" i="14" s="1"/>
  <c r="X131" i="14"/>
  <c r="AH131" i="14" s="1"/>
  <c r="X132" i="14"/>
  <c r="AH132" i="14" s="1"/>
  <c r="X133" i="14"/>
  <c r="AH133" i="14" s="1"/>
  <c r="X134" i="14"/>
  <c r="AH134" i="14" s="1"/>
  <c r="X135" i="14"/>
  <c r="AH135" i="14" s="1"/>
  <c r="X136" i="14"/>
  <c r="AH136" i="14" s="1"/>
  <c r="X137" i="14"/>
  <c r="AH137" i="14" s="1"/>
  <c r="X138" i="14"/>
  <c r="AH138" i="14" s="1"/>
  <c r="X139" i="14"/>
  <c r="AH139" i="14" s="1"/>
  <c r="X140" i="14"/>
  <c r="AH140" i="14" s="1"/>
  <c r="X141" i="14"/>
  <c r="AH141" i="14" s="1"/>
  <c r="X142" i="14"/>
  <c r="AH142" i="14" s="1"/>
  <c r="X143" i="14"/>
  <c r="AH143" i="14" s="1"/>
  <c r="X144" i="14"/>
  <c r="AH144" i="14" s="1"/>
  <c r="X145" i="14"/>
  <c r="AH145" i="14" s="1"/>
  <c r="X146" i="14"/>
  <c r="AH146" i="14" s="1"/>
  <c r="X147" i="14"/>
  <c r="AH147" i="14" s="1"/>
  <c r="X148" i="14"/>
  <c r="AH148" i="14" s="1"/>
  <c r="X149" i="14"/>
  <c r="AH149" i="14" s="1"/>
  <c r="X150" i="14"/>
  <c r="AH150" i="14" s="1"/>
  <c r="X151" i="14"/>
  <c r="AH151" i="14" s="1"/>
  <c r="X152" i="14"/>
  <c r="AH152" i="14" s="1"/>
  <c r="X153" i="14"/>
  <c r="AH153" i="14" s="1"/>
  <c r="X154" i="14"/>
  <c r="AH154" i="14" s="1"/>
  <c r="X155" i="14"/>
  <c r="AH155" i="14" s="1"/>
  <c r="X156" i="14"/>
  <c r="AH156" i="14" s="1"/>
  <c r="X157" i="14"/>
  <c r="AH157" i="14" s="1"/>
  <c r="X158" i="14"/>
  <c r="AH158" i="14" s="1"/>
  <c r="X159" i="14"/>
  <c r="AH159" i="14" s="1"/>
  <c r="X160" i="14"/>
  <c r="AH160" i="14" s="1"/>
  <c r="X161" i="14"/>
  <c r="AH161" i="14" s="1"/>
  <c r="X162" i="14"/>
  <c r="AH162" i="14" s="1"/>
  <c r="X163" i="14"/>
  <c r="AH163" i="14" s="1"/>
  <c r="X164" i="14"/>
  <c r="AH164" i="14" s="1"/>
  <c r="X165" i="14"/>
  <c r="AH165" i="14" s="1"/>
  <c r="X166" i="14"/>
  <c r="AH166" i="14" s="1"/>
  <c r="X167" i="14"/>
  <c r="X168" i="14"/>
  <c r="B38" i="15" l="1"/>
  <c r="B68" i="15"/>
  <c r="B86" i="15"/>
  <c r="B3" i="17"/>
  <c r="AH168" i="14"/>
  <c r="Y168" i="14"/>
  <c r="AG168" i="14" s="1"/>
  <c r="AH167" i="14"/>
  <c r="Y167" i="14"/>
  <c r="AG167" i="14" s="1"/>
  <c r="B36" i="15"/>
  <c r="B101" i="15"/>
  <c r="B102" i="16"/>
  <c r="B37" i="15"/>
  <c r="B76" i="15"/>
  <c r="X16" i="14"/>
  <c r="X17" i="14"/>
  <c r="Y17" i="14" s="1"/>
  <c r="X18" i="14"/>
  <c r="X19" i="14"/>
  <c r="X20" i="14"/>
  <c r="Y20" i="14" s="1"/>
  <c r="X21" i="14"/>
  <c r="Y21" i="14" s="1"/>
  <c r="X22" i="14"/>
  <c r="X23" i="14"/>
  <c r="Y23" i="14" s="1"/>
  <c r="X24" i="14"/>
  <c r="X25" i="14"/>
  <c r="Y25" i="14" s="1"/>
  <c r="X26" i="14"/>
  <c r="X27" i="14"/>
  <c r="X28" i="14"/>
  <c r="X29" i="14"/>
  <c r="Y29" i="14" s="1"/>
  <c r="X30" i="14"/>
  <c r="X31" i="14"/>
  <c r="X32" i="14"/>
  <c r="Y32" i="14" s="1"/>
  <c r="X33" i="14"/>
  <c r="Y33" i="14" s="1"/>
  <c r="X34" i="14"/>
  <c r="X35" i="14"/>
  <c r="Y35" i="14" s="1"/>
  <c r="X36" i="14"/>
  <c r="X37" i="14"/>
  <c r="X38" i="14"/>
  <c r="Y38" i="14" s="1"/>
  <c r="X39" i="14"/>
  <c r="X40" i="14"/>
  <c r="X41" i="14"/>
  <c r="X42" i="14"/>
  <c r="AH42" i="14" s="1"/>
  <c r="X43" i="14"/>
  <c r="Y43" i="14" s="1"/>
  <c r="X44" i="14"/>
  <c r="X45" i="14"/>
  <c r="Y45" i="14" s="1"/>
  <c r="X46" i="14"/>
  <c r="Y46" i="14" s="1"/>
  <c r="X47" i="14"/>
  <c r="X48" i="14"/>
  <c r="X49" i="14"/>
  <c r="X50" i="14"/>
  <c r="Y50" i="14" s="1"/>
  <c r="X51" i="14"/>
  <c r="X52" i="14"/>
  <c r="Y52" i="14" s="1"/>
  <c r="X53" i="14"/>
  <c r="X54" i="14"/>
  <c r="X55" i="14"/>
  <c r="Y55" i="14" s="1"/>
  <c r="X56" i="14"/>
  <c r="X57" i="14"/>
  <c r="X58" i="14"/>
  <c r="X59" i="14"/>
  <c r="X60" i="14"/>
  <c r="X61" i="14"/>
  <c r="X62" i="14"/>
  <c r="X63" i="14"/>
  <c r="X64" i="14"/>
  <c r="X65" i="14"/>
  <c r="X66" i="14"/>
  <c r="X67" i="14"/>
  <c r="X68" i="14"/>
  <c r="X69" i="14"/>
  <c r="X70" i="14"/>
  <c r="X71" i="14"/>
  <c r="X72" i="14"/>
  <c r="AH72" i="14" s="1"/>
  <c r="X73" i="14"/>
  <c r="X74" i="14"/>
  <c r="X75" i="14"/>
  <c r="X76" i="14"/>
  <c r="X77" i="14"/>
  <c r="X78" i="14"/>
  <c r="X79" i="14"/>
  <c r="X80" i="14"/>
  <c r="X81" i="14"/>
  <c r="X83" i="14"/>
  <c r="X84" i="14"/>
  <c r="X85" i="14"/>
  <c r="X86" i="14"/>
  <c r="X87" i="14"/>
  <c r="X88" i="14"/>
  <c r="X89" i="14"/>
  <c r="X90" i="14"/>
  <c r="X91" i="14"/>
  <c r="X92" i="14"/>
  <c r="X93" i="14"/>
  <c r="X94" i="14"/>
  <c r="X95" i="14"/>
  <c r="X96" i="14"/>
  <c r="X97" i="14"/>
  <c r="Y97" i="14" s="1"/>
  <c r="X98" i="14"/>
  <c r="X99" i="14"/>
  <c r="X100" i="14"/>
  <c r="X101" i="14"/>
  <c r="X102" i="14"/>
  <c r="X103" i="14"/>
  <c r="X104" i="14"/>
  <c r="X105" i="14"/>
  <c r="X106" i="14"/>
  <c r="X107" i="14"/>
  <c r="X108" i="14"/>
  <c r="X109" i="14"/>
  <c r="X110" i="14"/>
  <c r="X111" i="14"/>
  <c r="X112" i="14"/>
  <c r="X113" i="14"/>
  <c r="X114" i="14"/>
  <c r="X115" i="14"/>
  <c r="X116" i="14"/>
  <c r="X117" i="14"/>
  <c r="X118" i="14"/>
  <c r="X119" i="14"/>
  <c r="X15" i="14"/>
  <c r="AH15" i="14" s="1"/>
  <c r="B11" i="17" l="1"/>
  <c r="Y117" i="14"/>
  <c r="AG117" i="14" s="1"/>
  <c r="AH117" i="14"/>
  <c r="Y105" i="14"/>
  <c r="AG105" i="14" s="1"/>
  <c r="AH105" i="14"/>
  <c r="Y119" i="14"/>
  <c r="AG119" i="14" s="1"/>
  <c r="AH119" i="14"/>
  <c r="Y111" i="14"/>
  <c r="AG111" i="14" s="1"/>
  <c r="AH111" i="14"/>
  <c r="Y103" i="14"/>
  <c r="AG103" i="14" s="1"/>
  <c r="AH103" i="14"/>
  <c r="Y99" i="14"/>
  <c r="AG99" i="14" s="1"/>
  <c r="AH99" i="14"/>
  <c r="Y79" i="14"/>
  <c r="AG79" i="14" s="1"/>
  <c r="AH79" i="14"/>
  <c r="Y71" i="14"/>
  <c r="AG71" i="14" s="1"/>
  <c r="AH71" i="14"/>
  <c r="Y63" i="14"/>
  <c r="AG63" i="14" s="1"/>
  <c r="AH63" i="14"/>
  <c r="Y118" i="14"/>
  <c r="AG118" i="14" s="1"/>
  <c r="AH118" i="14"/>
  <c r="Y114" i="14"/>
  <c r="AG114" i="14" s="1"/>
  <c r="AH114" i="14"/>
  <c r="Y110" i="14"/>
  <c r="AG110" i="14" s="1"/>
  <c r="AH110" i="14"/>
  <c r="Y106" i="14"/>
  <c r="AG106" i="14" s="1"/>
  <c r="AH106" i="14"/>
  <c r="Y102" i="14"/>
  <c r="AG102" i="14" s="1"/>
  <c r="AH102" i="14"/>
  <c r="Y98" i="14"/>
  <c r="AG98" i="14" s="1"/>
  <c r="AH98" i="14"/>
  <c r="Y94" i="14"/>
  <c r="AG94" i="14" s="1"/>
  <c r="AH94" i="14"/>
  <c r="Y90" i="14"/>
  <c r="AG90" i="14" s="1"/>
  <c r="AH90" i="14"/>
  <c r="Y78" i="14"/>
  <c r="AG78" i="14" s="1"/>
  <c r="AH78" i="14"/>
  <c r="Y74" i="14"/>
  <c r="AG74" i="14" s="1"/>
  <c r="AH74" i="14"/>
  <c r="Y70" i="14"/>
  <c r="AG70" i="14" s="1"/>
  <c r="AH70" i="14"/>
  <c r="Y66" i="14"/>
  <c r="AG66" i="14" s="1"/>
  <c r="AH66" i="14"/>
  <c r="Y62" i="14"/>
  <c r="AG62" i="14" s="1"/>
  <c r="AH62" i="14"/>
  <c r="Y58" i="14"/>
  <c r="AG58" i="14" s="1"/>
  <c r="AH58" i="14"/>
  <c r="Y54" i="14"/>
  <c r="AG54" i="14" s="1"/>
  <c r="AH54" i="14"/>
  <c r="Y34" i="14"/>
  <c r="AG34" i="14" s="1"/>
  <c r="AH34" i="14"/>
  <c r="Y30" i="14"/>
  <c r="AG30" i="14" s="1"/>
  <c r="AH30" i="14"/>
  <c r="Y26" i="14"/>
  <c r="AG26" i="14" s="1"/>
  <c r="AH26" i="14"/>
  <c r="Y22" i="14"/>
  <c r="AG22" i="14" s="1"/>
  <c r="AH22" i="14"/>
  <c r="Y18" i="14"/>
  <c r="AG18" i="14" s="1"/>
  <c r="AH18" i="14"/>
  <c r="Y109" i="14"/>
  <c r="AG109" i="14" s="1"/>
  <c r="AH109" i="14"/>
  <c r="Y101" i="14"/>
  <c r="AG101" i="14" s="1"/>
  <c r="AH101" i="14"/>
  <c r="Y93" i="14"/>
  <c r="AG93" i="14" s="1"/>
  <c r="AH93" i="14"/>
  <c r="Y81" i="14"/>
  <c r="AG81" i="14" s="1"/>
  <c r="AH81" i="14"/>
  <c r="Y77" i="14"/>
  <c r="AG77" i="14" s="1"/>
  <c r="AH77" i="14"/>
  <c r="Y73" i="14"/>
  <c r="AG73" i="14" s="1"/>
  <c r="AH73" i="14"/>
  <c r="Y69" i="14"/>
  <c r="AG69" i="14" s="1"/>
  <c r="AH69" i="14"/>
  <c r="Y65" i="14"/>
  <c r="AG65" i="14" s="1"/>
  <c r="AH65" i="14"/>
  <c r="Y61" i="14"/>
  <c r="AG61" i="14" s="1"/>
  <c r="AH61" i="14"/>
  <c r="Y57" i="14"/>
  <c r="AG57" i="14" s="1"/>
  <c r="AH57" i="14"/>
  <c r="Y53" i="14"/>
  <c r="AG53" i="14" s="1"/>
  <c r="AH53" i="14"/>
  <c r="Y49" i="14"/>
  <c r="AG49" i="14" s="1"/>
  <c r="AH49" i="14"/>
  <c r="Y41" i="14"/>
  <c r="AG41" i="14" s="1"/>
  <c r="AH41" i="14"/>
  <c r="Y37" i="14"/>
  <c r="AG37" i="14" s="1"/>
  <c r="AH37" i="14"/>
  <c r="Y116" i="14"/>
  <c r="AG116" i="14" s="1"/>
  <c r="AH116" i="14"/>
  <c r="Y112" i="14"/>
  <c r="AG112" i="14" s="1"/>
  <c r="AH112" i="14"/>
  <c r="Y108" i="14"/>
  <c r="AG108" i="14" s="1"/>
  <c r="AH108" i="14"/>
  <c r="Y104" i="14"/>
  <c r="AG104" i="14" s="1"/>
  <c r="AH104" i="14"/>
  <c r="Y100" i="14"/>
  <c r="AG100" i="14" s="1"/>
  <c r="AH100" i="14"/>
  <c r="Y96" i="14"/>
  <c r="AG96" i="14" s="1"/>
  <c r="AH96" i="14"/>
  <c r="Y92" i="14"/>
  <c r="AG92" i="14" s="1"/>
  <c r="AH92" i="14"/>
  <c r="Y84" i="14"/>
  <c r="AG84" i="14" s="1"/>
  <c r="AH84" i="14"/>
  <c r="Y80" i="14"/>
  <c r="AG80" i="14" s="1"/>
  <c r="AH80" i="14"/>
  <c r="Y76" i="14"/>
  <c r="AG76" i="14" s="1"/>
  <c r="AH76" i="14"/>
  <c r="Y68" i="14"/>
  <c r="AG68" i="14" s="1"/>
  <c r="AH68" i="14"/>
  <c r="Y64" i="14"/>
  <c r="AG64" i="14" s="1"/>
  <c r="AH64" i="14"/>
  <c r="Y60" i="14"/>
  <c r="AG60" i="14" s="1"/>
  <c r="AH60" i="14"/>
  <c r="Y56" i="14"/>
  <c r="AG56" i="14" s="1"/>
  <c r="AH56" i="14"/>
  <c r="Y48" i="14"/>
  <c r="AG48" i="14" s="1"/>
  <c r="AH48" i="14"/>
  <c r="Y44" i="14"/>
  <c r="AG44" i="14" s="1"/>
  <c r="AH44" i="14"/>
  <c r="Y40" i="14"/>
  <c r="AG40" i="14" s="1"/>
  <c r="AH40" i="14"/>
  <c r="Y36" i="14"/>
  <c r="AG36" i="14" s="1"/>
  <c r="AH36" i="14"/>
  <c r="Y28" i="14"/>
  <c r="AG28" i="14" s="1"/>
  <c r="AH28" i="14"/>
  <c r="Y24" i="14"/>
  <c r="AG24" i="14" s="1"/>
  <c r="AH24" i="14"/>
  <c r="Y16" i="14"/>
  <c r="AG16" i="14" s="1"/>
  <c r="AH16" i="14"/>
  <c r="Y113" i="14"/>
  <c r="AG113" i="14" s="1"/>
  <c r="AH113" i="14"/>
  <c r="Y115" i="14"/>
  <c r="AG115" i="14" s="1"/>
  <c r="AH115" i="14"/>
  <c r="Y107" i="14"/>
  <c r="AG107" i="14" s="1"/>
  <c r="AH107" i="14"/>
  <c r="Y95" i="14"/>
  <c r="AG95" i="14" s="1"/>
  <c r="AH95" i="14"/>
  <c r="Y91" i="14"/>
  <c r="AG91" i="14" s="1"/>
  <c r="AH91" i="14"/>
  <c r="Y75" i="14"/>
  <c r="AG75" i="14" s="1"/>
  <c r="AH75" i="14"/>
  <c r="Y67" i="14"/>
  <c r="AG67" i="14" s="1"/>
  <c r="AH67" i="14"/>
  <c r="Y59" i="14"/>
  <c r="AG59" i="14" s="1"/>
  <c r="AH59" i="14"/>
  <c r="Y51" i="14"/>
  <c r="AG51" i="14" s="1"/>
  <c r="AH51" i="14"/>
  <c r="Y47" i="14"/>
  <c r="AG47" i="14" s="1"/>
  <c r="AH47" i="14"/>
  <c r="Y39" i="14"/>
  <c r="AG39" i="14" s="1"/>
  <c r="AH39" i="14"/>
  <c r="Y31" i="14"/>
  <c r="AG31" i="14" s="1"/>
  <c r="AH31" i="14"/>
  <c r="Y27" i="14"/>
  <c r="AG27" i="14" s="1"/>
  <c r="AH27" i="14"/>
  <c r="Y19" i="14"/>
  <c r="AG19" i="14" s="1"/>
  <c r="AH19" i="14"/>
  <c r="Y82" i="14"/>
  <c r="AG82" i="14" s="1"/>
  <c r="AH82" i="14"/>
  <c r="Y83" i="14"/>
  <c r="AG83" i="14" s="1"/>
  <c r="AH83" i="14"/>
  <c r="Y85" i="14"/>
  <c r="AG85" i="14" s="1"/>
  <c r="AH85" i="14"/>
  <c r="Y86" i="14"/>
  <c r="AG86" i="14" s="1"/>
  <c r="AH86" i="14"/>
  <c r="Y87" i="14"/>
  <c r="AG87" i="14" s="1"/>
  <c r="AH87" i="14"/>
  <c r="Y89" i="14"/>
  <c r="AG89" i="14" s="1"/>
  <c r="AH89" i="14"/>
  <c r="Y88" i="14"/>
  <c r="B12" i="17"/>
  <c r="AH88" i="14"/>
  <c r="Y42" i="14"/>
  <c r="AG42" i="14" s="1"/>
  <c r="Y72" i="14"/>
  <c r="B89" i="15"/>
  <c r="Y15" i="14"/>
  <c r="B88" i="15"/>
  <c r="Y166" i="14"/>
  <c r="AG166" i="14" s="1"/>
  <c r="Y165" i="14"/>
  <c r="AG165" i="14" s="1"/>
  <c r="Y164" i="14"/>
  <c r="AG164" i="14" s="1"/>
  <c r="Y163" i="14"/>
  <c r="AG163" i="14" s="1"/>
  <c r="Y162" i="14"/>
  <c r="AG162" i="14" s="1"/>
  <c r="Y161" i="14"/>
  <c r="AG161" i="14" s="1"/>
  <c r="Y160" i="14"/>
  <c r="AG160" i="14" s="1"/>
  <c r="Y159" i="14"/>
  <c r="AG159" i="14" s="1"/>
  <c r="Y158" i="14"/>
  <c r="AG158" i="14" s="1"/>
  <c r="Y157" i="14"/>
  <c r="AG157" i="14" s="1"/>
  <c r="Y156" i="14"/>
  <c r="AG156" i="14" s="1"/>
  <c r="Y155" i="14"/>
  <c r="AG155" i="14" s="1"/>
  <c r="Y154" i="14"/>
  <c r="AG154" i="14" s="1"/>
  <c r="Y153" i="14"/>
  <c r="AG153" i="14" s="1"/>
  <c r="Y152" i="14"/>
  <c r="AG152" i="14" s="1"/>
  <c r="Y151" i="14"/>
  <c r="AG151" i="14" s="1"/>
  <c r="Y150" i="14"/>
  <c r="AG150" i="14" s="1"/>
  <c r="Y149" i="14"/>
  <c r="AG149" i="14" s="1"/>
  <c r="Y148" i="14"/>
  <c r="AG148" i="14" s="1"/>
  <c r="Y147" i="14"/>
  <c r="AG147" i="14" s="1"/>
  <c r="Y146" i="14"/>
  <c r="AG146" i="14" s="1"/>
  <c r="Y145" i="14"/>
  <c r="AG145" i="14" s="1"/>
  <c r="Y144" i="14"/>
  <c r="AG144" i="14" s="1"/>
  <c r="Y143" i="14"/>
  <c r="AG143" i="14" s="1"/>
  <c r="Y142" i="14"/>
  <c r="AG142" i="14" s="1"/>
  <c r="Y141" i="14"/>
  <c r="AG141" i="14" s="1"/>
  <c r="Y140" i="14"/>
  <c r="AG140" i="14" s="1"/>
  <c r="Y139" i="14"/>
  <c r="AG139" i="14" s="1"/>
  <c r="Y138" i="14"/>
  <c r="AG138" i="14" s="1"/>
  <c r="Y137" i="14"/>
  <c r="AG137" i="14" s="1"/>
  <c r="Y136" i="14"/>
  <c r="AG136" i="14" s="1"/>
  <c r="Y135" i="14"/>
  <c r="AG135" i="14" s="1"/>
  <c r="Y134" i="14"/>
  <c r="AG134" i="14" s="1"/>
  <c r="Y133" i="14"/>
  <c r="AG133" i="14" s="1"/>
  <c r="Y132" i="14"/>
  <c r="AG132" i="14" s="1"/>
  <c r="Y131" i="14"/>
  <c r="AG131" i="14" s="1"/>
  <c r="Y130" i="14"/>
  <c r="AG130" i="14" s="1"/>
  <c r="Y129" i="14"/>
  <c r="AG129" i="14" s="1"/>
  <c r="Y128" i="14"/>
  <c r="AG128" i="14" s="1"/>
  <c r="Y127" i="14"/>
  <c r="AG127" i="14" s="1"/>
  <c r="Y126" i="14"/>
  <c r="AG126" i="14" s="1"/>
  <c r="Y125" i="14"/>
  <c r="AG125" i="14" s="1"/>
  <c r="Y124" i="14"/>
  <c r="AG124" i="14" s="1"/>
  <c r="Y123" i="14"/>
  <c r="AG123" i="14" s="1"/>
  <c r="Y122" i="14"/>
  <c r="AG122" i="14" s="1"/>
  <c r="Y121" i="14"/>
  <c r="AG121" i="14" s="1"/>
  <c r="Y120" i="14"/>
  <c r="AG120" i="14" s="1"/>
  <c r="B94" i="15" l="1"/>
  <c r="AE6" i="14" s="1"/>
  <c r="AG15" i="14"/>
  <c r="B13" i="17"/>
  <c r="B15" i="17"/>
  <c r="C12" i="17"/>
  <c r="C11" i="17"/>
  <c r="C15" i="17"/>
  <c r="AG72" i="14"/>
  <c r="B17" i="17"/>
  <c r="B16" i="17"/>
  <c r="AG88" i="14"/>
  <c r="B90" i="15"/>
  <c r="C13" i="17" l="1"/>
  <c r="C16" i="17"/>
  <c r="C17" i="17"/>
  <c r="AC17" i="6"/>
  <c r="AC18" i="6"/>
  <c r="AC19" i="6"/>
  <c r="AC20" i="6"/>
  <c r="AC21" i="6"/>
  <c r="AC22" i="6"/>
  <c r="AC23" i="6"/>
  <c r="AC24" i="6"/>
  <c r="AC25" i="6"/>
  <c r="AC26" i="6"/>
  <c r="AC28" i="6"/>
  <c r="AC29" i="6"/>
  <c r="AC30" i="6"/>
  <c r="AC31" i="6"/>
  <c r="AC32" i="6"/>
  <c r="AC33" i="6"/>
  <c r="AC34" i="6"/>
  <c r="K40" i="8"/>
  <c r="V43" i="6" l="1"/>
  <c r="W43" i="6"/>
  <c r="X43" i="6"/>
  <c r="Y43" i="6"/>
  <c r="Z43" i="6"/>
  <c r="U43" i="6"/>
  <c r="T43" i="6"/>
  <c r="K43" i="6"/>
  <c r="L43" i="6"/>
  <c r="M43" i="6"/>
  <c r="N43" i="6"/>
  <c r="O43" i="6"/>
  <c r="J43" i="6"/>
  <c r="B120" i="10"/>
  <c r="D120" i="10"/>
  <c r="E120" i="10" s="1"/>
  <c r="F120" i="10" s="1"/>
  <c r="G120" i="10" s="1"/>
  <c r="H120" i="10" s="1"/>
  <c r="C120" i="10"/>
  <c r="D115" i="10"/>
  <c r="E115" i="10"/>
  <c r="F115" i="10"/>
  <c r="G115" i="10"/>
  <c r="H115" i="10"/>
  <c r="E112" i="10"/>
  <c r="F112" i="10" s="1"/>
  <c r="G112" i="10" s="1"/>
  <c r="H112" i="10" s="1"/>
  <c r="D112" i="10"/>
  <c r="C115" i="10"/>
  <c r="R26" i="6" l="1"/>
  <c r="AB46" i="6"/>
  <c r="AD46" i="6" s="1"/>
  <c r="AC46" i="6"/>
  <c r="AE46" i="6" s="1"/>
  <c r="AF46" i="6"/>
  <c r="AA38" i="6"/>
  <c r="AB38" i="6"/>
  <c r="AD38" i="6" s="1"/>
  <c r="AC38" i="6"/>
  <c r="AE38" i="6" s="1"/>
  <c r="AF38" i="6"/>
  <c r="AA34" i="6"/>
  <c r="AB34" i="6"/>
  <c r="AD34" i="6" s="1"/>
  <c r="AE34" i="6"/>
  <c r="AF34" i="6"/>
  <c r="AA26" i="6"/>
  <c r="AB26" i="6"/>
  <c r="AE26" i="6"/>
  <c r="AF26" i="6"/>
  <c r="AB25" i="6"/>
  <c r="AA46" i="6"/>
  <c r="E33" i="4"/>
  <c r="E38" i="4"/>
  <c r="E37" i="4"/>
  <c r="E36" i="4"/>
  <c r="AF45" i="6"/>
  <c r="AB45" i="6"/>
  <c r="AD45" i="6" s="1"/>
  <c r="AA45" i="6"/>
  <c r="Z45" i="6"/>
  <c r="Y45" i="6"/>
  <c r="X45" i="6"/>
  <c r="W45" i="6"/>
  <c r="V45" i="6"/>
  <c r="T45" i="6"/>
  <c r="S45" i="6"/>
  <c r="AC45" i="6" s="1"/>
  <c r="AE45" i="6" s="1"/>
  <c r="O45" i="6"/>
  <c r="N45" i="6"/>
  <c r="M45" i="6"/>
  <c r="L45" i="6"/>
  <c r="K45" i="6"/>
  <c r="J45" i="6"/>
  <c r="G45" i="6"/>
  <c r="H45" i="6" s="1"/>
  <c r="E35" i="4"/>
  <c r="G17" i="6"/>
  <c r="H17" i="6" s="1"/>
  <c r="K17" i="13"/>
  <c r="M19" i="13"/>
  <c r="D23" i="13"/>
  <c r="AD26" i="6" l="1"/>
  <c r="AA43" i="6" l="1"/>
  <c r="AB43" i="6"/>
  <c r="AD43" i="6" s="1"/>
  <c r="AF43" i="6"/>
  <c r="E31" i="4" l="1"/>
  <c r="E32" i="4"/>
  <c r="S44" i="6"/>
  <c r="S43" i="6"/>
  <c r="AC43" i="6" s="1"/>
  <c r="AE43" i="6" s="1"/>
  <c r="S40" i="6"/>
  <c r="E29" i="4"/>
  <c r="E30" i="4"/>
  <c r="E28" i="4"/>
  <c r="E27" i="4"/>
  <c r="E26" i="4"/>
  <c r="E25" i="4"/>
  <c r="E21" i="4"/>
  <c r="E22" i="4"/>
  <c r="E23" i="4"/>
  <c r="E24" i="4"/>
  <c r="E20" i="4"/>
  <c r="G43" i="6"/>
  <c r="H43" i="6" s="1"/>
  <c r="P25" i="6" l="1"/>
  <c r="P33" i="6"/>
  <c r="AB33" i="6" s="1"/>
  <c r="H65" i="6"/>
  <c r="E14" i="4"/>
  <c r="E15" i="4"/>
  <c r="E16" i="4"/>
  <c r="E17" i="4"/>
  <c r="E18" i="4"/>
  <c r="E19" i="4"/>
  <c r="E12" i="4"/>
  <c r="E13" i="4"/>
  <c r="AB17" i="6"/>
  <c r="O33" i="6"/>
  <c r="O25" i="6"/>
  <c r="N33" i="6"/>
  <c r="N25" i="6"/>
  <c r="M33" i="6"/>
  <c r="M25" i="6"/>
  <c r="L33" i="6"/>
  <c r="L25" i="6"/>
  <c r="K33" i="6"/>
  <c r="K25" i="6"/>
  <c r="J33" i="6"/>
  <c r="J25" i="6"/>
  <c r="AF33" i="6"/>
  <c r="AE33" i="6"/>
  <c r="AA33" i="6"/>
  <c r="R33" i="6"/>
  <c r="G33" i="6"/>
  <c r="H33" i="6" s="1"/>
  <c r="AF25" i="6"/>
  <c r="AE25" i="6"/>
  <c r="AA25" i="6"/>
  <c r="R25" i="6"/>
  <c r="G25" i="6"/>
  <c r="H25" i="6" s="1"/>
  <c r="AD33" i="6" l="1"/>
  <c r="AD25" i="6"/>
  <c r="D106" i="10"/>
  <c r="E106" i="10"/>
  <c r="F106" i="10"/>
  <c r="G106" i="10"/>
  <c r="H106" i="10"/>
  <c r="C106" i="10"/>
  <c r="C98" i="10"/>
  <c r="C105" i="10" s="1"/>
  <c r="U33" i="6" s="1"/>
  <c r="D98" i="10"/>
  <c r="D105" i="10" s="1"/>
  <c r="V33" i="6" s="1"/>
  <c r="E98" i="10"/>
  <c r="E105" i="10" s="1"/>
  <c r="W33" i="6" s="1"/>
  <c r="F98" i="10"/>
  <c r="F105" i="10" s="1"/>
  <c r="X33" i="6" s="1"/>
  <c r="G98" i="10"/>
  <c r="G105" i="10" s="1"/>
  <c r="Y33" i="6" s="1"/>
  <c r="H98" i="10"/>
  <c r="H105" i="10" s="1"/>
  <c r="Z33" i="6" s="1"/>
  <c r="D97" i="10"/>
  <c r="E97" i="10"/>
  <c r="E104" i="10" s="1"/>
  <c r="W25" i="6" s="1"/>
  <c r="F97" i="10"/>
  <c r="F104" i="10" s="1"/>
  <c r="X25" i="6" s="1"/>
  <c r="G97" i="10"/>
  <c r="G104" i="10" s="1"/>
  <c r="Y25" i="6" s="1"/>
  <c r="H97" i="10"/>
  <c r="H104" i="10" s="1"/>
  <c r="Z25" i="6" s="1"/>
  <c r="C97" i="10"/>
  <c r="C104" i="10" s="1"/>
  <c r="U25" i="6" s="1"/>
  <c r="D104" i="10" l="1"/>
  <c r="V25" i="6" s="1"/>
  <c r="K18" i="13" l="1"/>
  <c r="N14" i="13"/>
  <c r="N16" i="13" l="1"/>
  <c r="N19" i="13"/>
  <c r="M16" i="13"/>
  <c r="O16" i="13" s="1"/>
  <c r="O19" i="13"/>
  <c r="M14" i="13"/>
  <c r="O14" i="13" s="1"/>
  <c r="N15" i="13"/>
  <c r="M15" i="13"/>
  <c r="C28" i="13" l="1"/>
  <c r="O15" i="13"/>
  <c r="K53" i="10"/>
  <c r="L53" i="10"/>
  <c r="M53" i="10"/>
  <c r="N53" i="10"/>
  <c r="O53" i="10"/>
  <c r="J53" i="10"/>
  <c r="H77" i="6"/>
  <c r="AF44" i="6"/>
  <c r="AF42" i="6"/>
  <c r="AF41" i="6"/>
  <c r="AF40" i="6"/>
  <c r="AF37" i="6"/>
  <c r="AF36" i="6"/>
  <c r="AF32" i="6"/>
  <c r="AF31" i="6"/>
  <c r="AF30" i="6"/>
  <c r="AF29" i="6"/>
  <c r="AF28" i="6"/>
  <c r="AF18" i="6"/>
  <c r="AF19" i="6"/>
  <c r="AF20" i="6"/>
  <c r="AF21" i="6"/>
  <c r="AF22" i="6"/>
  <c r="AF23" i="6"/>
  <c r="AF24" i="6"/>
  <c r="AF17" i="6"/>
  <c r="AA44" i="6"/>
  <c r="AA42" i="6"/>
  <c r="AA40" i="6"/>
  <c r="AA41" i="6"/>
  <c r="AA37" i="6"/>
  <c r="AA36" i="6"/>
  <c r="AA29" i="6"/>
  <c r="AA30" i="6"/>
  <c r="AA31" i="6"/>
  <c r="AA32" i="6"/>
  <c r="AA28" i="6"/>
  <c r="AA18" i="6"/>
  <c r="AA19" i="6"/>
  <c r="AA20" i="6"/>
  <c r="AA21" i="6"/>
  <c r="AA22" i="6"/>
  <c r="AA23" i="6"/>
  <c r="AA24" i="6"/>
  <c r="AA17" i="6"/>
  <c r="J41" i="6" l="1"/>
  <c r="P31" i="6"/>
  <c r="R31" i="6"/>
  <c r="D53" i="10"/>
  <c r="E53" i="10" s="1"/>
  <c r="F53" i="10" s="1"/>
  <c r="G53" i="10" s="1"/>
  <c r="H53" i="10" s="1"/>
  <c r="J49" i="8"/>
  <c r="J50" i="8" s="1"/>
  <c r="M39" i="8" l="1"/>
  <c r="K39" i="8"/>
  <c r="J39" i="8"/>
  <c r="J40" i="8"/>
  <c r="L39" i="8"/>
  <c r="L40" i="8"/>
  <c r="M40" i="8"/>
  <c r="D46" i="10"/>
  <c r="E46" i="10" s="1"/>
  <c r="F46" i="10" s="1"/>
  <c r="G46" i="10" s="1"/>
  <c r="H46" i="10" s="1"/>
  <c r="D54" i="10"/>
  <c r="E54" i="10" s="1"/>
  <c r="F54" i="10" s="1"/>
  <c r="G54" i="10" s="1"/>
  <c r="H54" i="10" s="1"/>
  <c r="J19" i="6"/>
  <c r="K31" i="6" l="1"/>
  <c r="L31" i="6"/>
  <c r="M31" i="6"/>
  <c r="N31" i="6"/>
  <c r="O31" i="6"/>
  <c r="J31" i="6"/>
  <c r="K29" i="6"/>
  <c r="L29" i="6"/>
  <c r="M29" i="6"/>
  <c r="N29" i="6"/>
  <c r="O29" i="6"/>
  <c r="J29" i="6"/>
  <c r="C70" i="10"/>
  <c r="C85" i="10" s="1"/>
  <c r="U31" i="6" s="1"/>
  <c r="D70" i="10"/>
  <c r="E70" i="10"/>
  <c r="F70" i="10"/>
  <c r="G70" i="10"/>
  <c r="G85" i="10" s="1"/>
  <c r="Y31" i="6" s="1"/>
  <c r="H70" i="10"/>
  <c r="K24" i="6"/>
  <c r="L24" i="6"/>
  <c r="M24" i="6"/>
  <c r="N24" i="6"/>
  <c r="O24" i="6"/>
  <c r="J24" i="6"/>
  <c r="K23" i="6"/>
  <c r="L23" i="6"/>
  <c r="M23" i="6"/>
  <c r="N23" i="6"/>
  <c r="O23" i="6"/>
  <c r="J23" i="6"/>
  <c r="K22" i="6"/>
  <c r="L22" i="6"/>
  <c r="M22" i="6"/>
  <c r="N22" i="6"/>
  <c r="O22" i="6"/>
  <c r="J22" i="6"/>
  <c r="E11" i="4"/>
  <c r="K21" i="6"/>
  <c r="L21" i="6"/>
  <c r="M21" i="6"/>
  <c r="N21" i="6"/>
  <c r="O21" i="6"/>
  <c r="J21" i="6"/>
  <c r="J20" i="6"/>
  <c r="K20" i="6"/>
  <c r="L20" i="6"/>
  <c r="M20" i="6"/>
  <c r="N20" i="6"/>
  <c r="O20" i="6"/>
  <c r="K19" i="6"/>
  <c r="L19" i="6"/>
  <c r="M19" i="6"/>
  <c r="N19" i="6"/>
  <c r="O19" i="6"/>
  <c r="K18" i="6"/>
  <c r="L18" i="6"/>
  <c r="M18" i="6"/>
  <c r="N18" i="6"/>
  <c r="O18" i="6"/>
  <c r="J18" i="6"/>
  <c r="C61" i="10"/>
  <c r="C76" i="10" s="1"/>
  <c r="U18" i="6" s="1"/>
  <c r="D61" i="10"/>
  <c r="E61" i="10"/>
  <c r="F61" i="10"/>
  <c r="G61" i="10"/>
  <c r="H61" i="10"/>
  <c r="C62" i="10"/>
  <c r="C77" i="10" s="1"/>
  <c r="U19" i="6" s="1"/>
  <c r="D62" i="10"/>
  <c r="D77" i="10" s="1"/>
  <c r="V19" i="6" s="1"/>
  <c r="E62" i="10"/>
  <c r="F62" i="10"/>
  <c r="G62" i="10"/>
  <c r="H62" i="10"/>
  <c r="H77" i="10" s="1"/>
  <c r="Z19" i="6" s="1"/>
  <c r="C63" i="10"/>
  <c r="C78" i="10" s="1"/>
  <c r="U20" i="6" s="1"/>
  <c r="D63" i="10"/>
  <c r="E63" i="10"/>
  <c r="F63" i="10"/>
  <c r="F78" i="10" s="1"/>
  <c r="X20" i="6" s="1"/>
  <c r="G63" i="10"/>
  <c r="H63" i="10"/>
  <c r="C64" i="10"/>
  <c r="C79" i="10" s="1"/>
  <c r="U21" i="6" s="1"/>
  <c r="D64" i="10"/>
  <c r="D79" i="10" s="1"/>
  <c r="V21" i="6" s="1"/>
  <c r="E64" i="10"/>
  <c r="F64" i="10"/>
  <c r="G64" i="10"/>
  <c r="H64" i="10"/>
  <c r="H79" i="10" s="1"/>
  <c r="Z21" i="6" s="1"/>
  <c r="C65" i="10"/>
  <c r="C80" i="10" s="1"/>
  <c r="U22" i="6" s="1"/>
  <c r="D65" i="10"/>
  <c r="E65" i="10"/>
  <c r="F65" i="10"/>
  <c r="F80" i="10" s="1"/>
  <c r="X22" i="6" s="1"/>
  <c r="G65" i="10"/>
  <c r="H65" i="10"/>
  <c r="C66" i="10"/>
  <c r="C81" i="10" s="1"/>
  <c r="U23" i="6" s="1"/>
  <c r="D66" i="10"/>
  <c r="D81" i="10" s="1"/>
  <c r="V23" i="6" s="1"/>
  <c r="E66" i="10"/>
  <c r="F66" i="10"/>
  <c r="G66" i="10"/>
  <c r="H66" i="10"/>
  <c r="H81" i="10" s="1"/>
  <c r="Z23" i="6" s="1"/>
  <c r="C67" i="10"/>
  <c r="C82" i="10" s="1"/>
  <c r="U24" i="6" s="1"/>
  <c r="D67" i="10"/>
  <c r="E67" i="10"/>
  <c r="F67" i="10"/>
  <c r="F82" i="10" s="1"/>
  <c r="X24" i="6" s="1"/>
  <c r="G67" i="10"/>
  <c r="H67" i="10"/>
  <c r="C68" i="10"/>
  <c r="C83" i="10" s="1"/>
  <c r="U29" i="6" s="1"/>
  <c r="D68" i="10"/>
  <c r="E68" i="10"/>
  <c r="F68" i="10"/>
  <c r="G68" i="10"/>
  <c r="H68" i="10"/>
  <c r="C69" i="10"/>
  <c r="C84" i="10" s="1"/>
  <c r="D69" i="10"/>
  <c r="E69" i="10"/>
  <c r="F69" i="10"/>
  <c r="G69" i="10"/>
  <c r="H69" i="10"/>
  <c r="D60" i="10"/>
  <c r="E60" i="10"/>
  <c r="E75" i="10" s="1"/>
  <c r="W17" i="6" s="1"/>
  <c r="F60" i="10"/>
  <c r="G60" i="10"/>
  <c r="H60" i="10"/>
  <c r="C60" i="10"/>
  <c r="C75" i="10" s="1"/>
  <c r="U17" i="6" s="1"/>
  <c r="K17" i="6"/>
  <c r="L17" i="6"/>
  <c r="M17" i="6"/>
  <c r="N17" i="6"/>
  <c r="O17" i="6"/>
  <c r="J17" i="6"/>
  <c r="G18" i="6"/>
  <c r="H18" i="6" s="1"/>
  <c r="G19" i="6"/>
  <c r="H19" i="6" s="1"/>
  <c r="G20" i="6"/>
  <c r="H20" i="6" s="1"/>
  <c r="G21" i="6"/>
  <c r="H21" i="6" s="1"/>
  <c r="G22" i="6"/>
  <c r="H22" i="6" s="1"/>
  <c r="G23" i="6"/>
  <c r="G24" i="6"/>
  <c r="G28" i="6"/>
  <c r="G29" i="6"/>
  <c r="G30" i="6"/>
  <c r="G31" i="6"/>
  <c r="G32" i="6"/>
  <c r="G36" i="6"/>
  <c r="G37" i="6"/>
  <c r="G40" i="6"/>
  <c r="G41" i="6"/>
  <c r="G42" i="6"/>
  <c r="G44" i="6"/>
  <c r="K44" i="6"/>
  <c r="L44" i="6"/>
  <c r="M44" i="6"/>
  <c r="N44" i="6"/>
  <c r="O44" i="6"/>
  <c r="J44" i="6"/>
  <c r="K42" i="6"/>
  <c r="L42" i="6"/>
  <c r="M42" i="6"/>
  <c r="N42" i="6"/>
  <c r="O42" i="6"/>
  <c r="J42" i="6"/>
  <c r="K41" i="6"/>
  <c r="L41" i="6"/>
  <c r="M41" i="6"/>
  <c r="N41" i="6"/>
  <c r="O41" i="6"/>
  <c r="K40" i="6"/>
  <c r="L40" i="6"/>
  <c r="M40" i="6"/>
  <c r="N40" i="6"/>
  <c r="O40" i="6"/>
  <c r="J40" i="6"/>
  <c r="K37" i="6"/>
  <c r="L37" i="6"/>
  <c r="M37" i="6"/>
  <c r="N37" i="6"/>
  <c r="O37" i="6"/>
  <c r="J37" i="6"/>
  <c r="O36" i="6"/>
  <c r="K36" i="6"/>
  <c r="L36" i="6"/>
  <c r="M36" i="6"/>
  <c r="N36" i="6"/>
  <c r="J36" i="6"/>
  <c r="K32" i="6"/>
  <c r="L32" i="6"/>
  <c r="M32" i="6"/>
  <c r="N32" i="6"/>
  <c r="O32" i="6"/>
  <c r="J32" i="6"/>
  <c r="K30" i="6"/>
  <c r="L30" i="6"/>
  <c r="M30" i="6"/>
  <c r="N30" i="6"/>
  <c r="O30" i="6"/>
  <c r="J30" i="6"/>
  <c r="L28" i="6"/>
  <c r="M28" i="6"/>
  <c r="N28" i="6"/>
  <c r="O28" i="6"/>
  <c r="K28" i="6"/>
  <c r="J28" i="6"/>
  <c r="H29" i="6"/>
  <c r="R24" i="6"/>
  <c r="R23" i="6"/>
  <c r="AB18" i="6"/>
  <c r="AE18" i="6"/>
  <c r="AB19" i="6"/>
  <c r="AE19" i="6"/>
  <c r="AB20" i="6"/>
  <c r="AE20" i="6"/>
  <c r="AB21" i="6"/>
  <c r="AE21" i="6"/>
  <c r="AB22" i="6"/>
  <c r="AE22" i="6"/>
  <c r="AB23" i="6"/>
  <c r="AE23" i="6"/>
  <c r="AB24" i="6"/>
  <c r="AE24" i="6"/>
  <c r="R22" i="6"/>
  <c r="AB29" i="6"/>
  <c r="AE29" i="6"/>
  <c r="R29" i="6"/>
  <c r="R21" i="6"/>
  <c r="AD21" i="6" s="1"/>
  <c r="R20" i="6"/>
  <c r="R19" i="6"/>
  <c r="U44" i="6"/>
  <c r="U42" i="6"/>
  <c r="U41" i="6"/>
  <c r="U40" i="6"/>
  <c r="U37" i="6"/>
  <c r="U36" i="6"/>
  <c r="U32" i="6"/>
  <c r="U30" i="6"/>
  <c r="U28" i="6"/>
  <c r="AE17" i="6"/>
  <c r="AE31" i="6"/>
  <c r="AC40" i="6"/>
  <c r="AC41" i="6"/>
  <c r="AC42" i="6"/>
  <c r="AC44" i="6"/>
  <c r="AC36" i="6"/>
  <c r="H84" i="10" l="1"/>
  <c r="D84" i="10"/>
  <c r="H82" i="10"/>
  <c r="Z24" i="6" s="1"/>
  <c r="D82" i="10"/>
  <c r="V24" i="6" s="1"/>
  <c r="F81" i="10"/>
  <c r="X23" i="6" s="1"/>
  <c r="H80" i="10"/>
  <c r="Z22" i="6" s="1"/>
  <c r="D80" i="10"/>
  <c r="V22" i="6" s="1"/>
  <c r="F79" i="10"/>
  <c r="X21" i="6" s="1"/>
  <c r="H78" i="10"/>
  <c r="Z20" i="6" s="1"/>
  <c r="D78" i="10"/>
  <c r="V20" i="6" s="1"/>
  <c r="F77" i="10"/>
  <c r="X19" i="6" s="1"/>
  <c r="H76" i="10"/>
  <c r="Z18" i="6" s="1"/>
  <c r="D76" i="10"/>
  <c r="V18" i="6" s="1"/>
  <c r="F85" i="10"/>
  <c r="X31" i="6" s="1"/>
  <c r="H85" i="10"/>
  <c r="Z31" i="6" s="1"/>
  <c r="G75" i="10"/>
  <c r="Y17" i="6" s="1"/>
  <c r="G84" i="10"/>
  <c r="G82" i="10"/>
  <c r="Y24" i="6" s="1"/>
  <c r="E81" i="10"/>
  <c r="W23" i="6" s="1"/>
  <c r="G80" i="10"/>
  <c r="Y22" i="6" s="1"/>
  <c r="E79" i="10"/>
  <c r="W21" i="6" s="1"/>
  <c r="G78" i="10"/>
  <c r="Y20" i="6" s="1"/>
  <c r="E77" i="10"/>
  <c r="W19" i="6" s="1"/>
  <c r="G76" i="10"/>
  <c r="Y18" i="6" s="1"/>
  <c r="E85" i="10"/>
  <c r="W31" i="6" s="1"/>
  <c r="H75" i="10"/>
  <c r="Z17" i="6" s="1"/>
  <c r="D75" i="10"/>
  <c r="V17" i="6" s="1"/>
  <c r="E84" i="10"/>
  <c r="E82" i="10"/>
  <c r="W24" i="6" s="1"/>
  <c r="G81" i="10"/>
  <c r="Y23" i="6" s="1"/>
  <c r="E80" i="10"/>
  <c r="W22" i="6" s="1"/>
  <c r="G79" i="10"/>
  <c r="Y21" i="6" s="1"/>
  <c r="E78" i="10"/>
  <c r="W20" i="6" s="1"/>
  <c r="G77" i="10"/>
  <c r="Y19" i="6" s="1"/>
  <c r="E76" i="10"/>
  <c r="W18" i="6" s="1"/>
  <c r="H83" i="10"/>
  <c r="Z29" i="6" s="1"/>
  <c r="G83" i="10"/>
  <c r="Y29" i="6" s="1"/>
  <c r="F83" i="10"/>
  <c r="X29" i="6" s="1"/>
  <c r="E83" i="10"/>
  <c r="W29" i="6" s="1"/>
  <c r="AD20" i="6"/>
  <c r="D83" i="10"/>
  <c r="V29" i="6" s="1"/>
  <c r="F76" i="10"/>
  <c r="X18" i="6" s="1"/>
  <c r="F84" i="10"/>
  <c r="AD23" i="6"/>
  <c r="AD24" i="6"/>
  <c r="AD22" i="6"/>
  <c r="AD29" i="6"/>
  <c r="D85" i="10"/>
  <c r="V31" i="6" s="1"/>
  <c r="F75" i="10"/>
  <c r="X17" i="6" s="1"/>
  <c r="AD19" i="6"/>
  <c r="T37" i="6"/>
  <c r="T40" i="6"/>
  <c r="AE40" i="6" s="1"/>
  <c r="T41" i="6"/>
  <c r="AE41" i="6" s="1"/>
  <c r="T42" i="6"/>
  <c r="AE42" i="6" s="1"/>
  <c r="T44" i="6"/>
  <c r="AE44" i="6" s="1"/>
  <c r="T36" i="6"/>
  <c r="AE36" i="6" s="1"/>
  <c r="AB28" i="6"/>
  <c r="AB30" i="6"/>
  <c r="AB31" i="6"/>
  <c r="AD31" i="6" s="1"/>
  <c r="AB32" i="6"/>
  <c r="AB36" i="6"/>
  <c r="AB37" i="6"/>
  <c r="AB40" i="6"/>
  <c r="AD40" i="6" s="1"/>
  <c r="AB41" i="6"/>
  <c r="AD41" i="6" s="1"/>
  <c r="AB42" i="6"/>
  <c r="AD42" i="6" s="1"/>
  <c r="AB44" i="6"/>
  <c r="AD44" i="6" s="1"/>
  <c r="R18" i="6"/>
  <c r="AD18" i="6" s="1"/>
  <c r="R17" i="6"/>
  <c r="R37" i="6"/>
  <c r="R36" i="6"/>
  <c r="R32" i="6"/>
  <c r="R30" i="6"/>
  <c r="R28" i="6"/>
  <c r="AD32" i="6" l="1"/>
  <c r="AD37" i="6"/>
  <c r="AD30" i="6"/>
  <c r="AD28" i="6"/>
  <c r="AD17" i="6"/>
  <c r="AD36" i="6"/>
  <c r="F69" i="6"/>
  <c r="H69" i="6" s="1"/>
  <c r="F68" i="6"/>
  <c r="B90" i="6" s="1"/>
  <c r="H17" i="4"/>
  <c r="H16" i="4"/>
  <c r="H41" i="6"/>
  <c r="H42" i="6"/>
  <c r="H44" i="6"/>
  <c r="H40" i="6"/>
  <c r="H37" i="6"/>
  <c r="H36" i="6"/>
  <c r="H30" i="6"/>
  <c r="H31" i="6"/>
  <c r="H32" i="6"/>
  <c r="H28" i="6"/>
  <c r="H23" i="6"/>
  <c r="H24" i="6"/>
  <c r="H68" i="6" l="1"/>
  <c r="D9" i="8"/>
  <c r="D10" i="8"/>
  <c r="D11" i="8"/>
  <c r="D8" i="8"/>
  <c r="F74" i="6" l="1"/>
  <c r="H74" i="6" s="1"/>
  <c r="F70" i="6"/>
  <c r="H70" i="6" s="1"/>
  <c r="F63" i="6"/>
  <c r="H63" i="6" s="1"/>
  <c r="F53" i="6"/>
  <c r="H53" i="6" s="1"/>
  <c r="F57" i="6"/>
  <c r="H57" i="6" s="1"/>
  <c r="F75" i="6"/>
  <c r="H75" i="6" s="1"/>
  <c r="F64" i="6"/>
  <c r="H64" i="6" s="1"/>
  <c r="F54" i="6"/>
  <c r="H54" i="6" s="1"/>
  <c r="F58" i="6"/>
  <c r="H58" i="6" s="1"/>
  <c r="F76" i="6"/>
  <c r="H76" i="6" s="1"/>
  <c r="F66" i="6"/>
  <c r="H66" i="6" s="1"/>
  <c r="F61" i="6"/>
  <c r="H61" i="6" s="1"/>
  <c r="F55" i="6"/>
  <c r="H55" i="6" s="1"/>
  <c r="F59" i="6"/>
  <c r="H59" i="6" s="1"/>
  <c r="F73" i="6"/>
  <c r="H73" i="6" s="1"/>
  <c r="F72" i="6"/>
  <c r="H72" i="6" s="1"/>
  <c r="F62" i="6"/>
  <c r="H62" i="6" s="1"/>
  <c r="F52" i="6"/>
  <c r="H52" i="6" s="1"/>
  <c r="F56" i="6"/>
  <c r="H56" i="6" s="1"/>
  <c r="F51" i="6"/>
  <c r="H51" i="6" s="1"/>
  <c r="H26" i="10"/>
  <c r="G26" i="10"/>
  <c r="F26" i="10"/>
  <c r="E26" i="10"/>
  <c r="D26" i="10"/>
  <c r="C26" i="10"/>
  <c r="H25" i="10"/>
  <c r="G25" i="10"/>
  <c r="F25" i="10"/>
  <c r="E25" i="10"/>
  <c r="D25" i="10"/>
  <c r="C25" i="10"/>
  <c r="H24" i="10"/>
  <c r="G24" i="10"/>
  <c r="F24" i="10"/>
  <c r="E24" i="10"/>
  <c r="D24" i="10"/>
  <c r="C24" i="10"/>
  <c r="H23" i="10"/>
  <c r="G23" i="10"/>
  <c r="F23" i="10"/>
  <c r="E23" i="10"/>
  <c r="D23" i="10"/>
  <c r="C23" i="10"/>
  <c r="H22" i="10"/>
  <c r="G22" i="10"/>
  <c r="F22" i="10"/>
  <c r="F35" i="10" s="1"/>
  <c r="X41" i="6" s="1"/>
  <c r="E22" i="10"/>
  <c r="D22" i="10"/>
  <c r="C22" i="10"/>
  <c r="H21" i="10"/>
  <c r="H34" i="10" s="1"/>
  <c r="Z40" i="6" s="1"/>
  <c r="G21" i="10"/>
  <c r="F21" i="10"/>
  <c r="E21" i="10"/>
  <c r="D21" i="10"/>
  <c r="D34" i="10" s="1"/>
  <c r="V40" i="6" s="1"/>
  <c r="C21" i="10"/>
  <c r="H20" i="10"/>
  <c r="G20" i="10"/>
  <c r="F20" i="10"/>
  <c r="F33" i="10" s="1"/>
  <c r="X30" i="6" s="1"/>
  <c r="E20" i="10"/>
  <c r="D20" i="10"/>
  <c r="C20" i="10"/>
  <c r="H19" i="10"/>
  <c r="H32" i="10" s="1"/>
  <c r="Z28" i="6" s="1"/>
  <c r="G19" i="10"/>
  <c r="F19" i="10"/>
  <c r="E19" i="10"/>
  <c r="D19" i="10"/>
  <c r="D32" i="10" s="1"/>
  <c r="V28" i="6" s="1"/>
  <c r="C19" i="10"/>
  <c r="H18" i="10"/>
  <c r="G18" i="10"/>
  <c r="F18" i="10"/>
  <c r="F31" i="10" s="1"/>
  <c r="X36" i="6" s="1"/>
  <c r="E18" i="10"/>
  <c r="D18" i="10"/>
  <c r="C18" i="10"/>
  <c r="AE32" i="6"/>
  <c r="S37" i="6"/>
  <c r="AC37" i="6" s="1"/>
  <c r="AE37" i="6" s="1"/>
  <c r="AE30" i="6"/>
  <c r="AE28" i="6"/>
  <c r="B43" i="7"/>
  <c r="B44" i="7"/>
  <c r="B45" i="7"/>
  <c r="B46" i="7"/>
  <c r="B47" i="7"/>
  <c r="B42" i="7"/>
  <c r="C42" i="7" s="1"/>
  <c r="D36" i="10" l="1"/>
  <c r="V42" i="6" s="1"/>
  <c r="H36" i="10"/>
  <c r="Z42" i="6" s="1"/>
  <c r="F37" i="10"/>
  <c r="X44" i="6" s="1"/>
  <c r="D38" i="10"/>
  <c r="V32" i="6" s="1"/>
  <c r="H38" i="10"/>
  <c r="Z32" i="6" s="1"/>
  <c r="F39" i="10"/>
  <c r="X37" i="6" s="1"/>
  <c r="F47" i="7"/>
  <c r="C47" i="7"/>
  <c r="G47" i="7"/>
  <c r="C46" i="7"/>
  <c r="F46" i="7"/>
  <c r="G46" i="7"/>
  <c r="F45" i="7"/>
  <c r="C45" i="7"/>
  <c r="G45" i="7"/>
  <c r="G43" i="7"/>
  <c r="C43" i="7"/>
  <c r="F43" i="7"/>
  <c r="F42" i="7"/>
  <c r="G42" i="7"/>
  <c r="G44" i="7"/>
  <c r="F44" i="7"/>
  <c r="C44" i="7"/>
  <c r="E31" i="10"/>
  <c r="W36" i="6" s="1"/>
  <c r="E35" i="10"/>
  <c r="W41" i="6" s="1"/>
  <c r="E39" i="10"/>
  <c r="W37" i="6" s="1"/>
  <c r="D31" i="10"/>
  <c r="V36" i="6" s="1"/>
  <c r="H31" i="10"/>
  <c r="Z36" i="6" s="1"/>
  <c r="F32" i="10"/>
  <c r="X28" i="6" s="1"/>
  <c r="D33" i="10"/>
  <c r="V30" i="6" s="1"/>
  <c r="H33" i="10"/>
  <c r="Z30" i="6" s="1"/>
  <c r="G34" i="10"/>
  <c r="Y40" i="6" s="1"/>
  <c r="D35" i="10"/>
  <c r="V41" i="6" s="1"/>
  <c r="H35" i="10"/>
  <c r="Z41" i="6" s="1"/>
  <c r="F36" i="10"/>
  <c r="X42" i="6" s="1"/>
  <c r="D37" i="10"/>
  <c r="V44" i="6" s="1"/>
  <c r="H37" i="10"/>
  <c r="Z44" i="6" s="1"/>
  <c r="G38" i="10"/>
  <c r="Y32" i="6" s="1"/>
  <c r="D39" i="10"/>
  <c r="V37" i="6" s="1"/>
  <c r="H39" i="10"/>
  <c r="Z37" i="6" s="1"/>
  <c r="C21" i="8"/>
  <c r="B21" i="8" s="1"/>
  <c r="Q47" i="7" s="1"/>
  <c r="C20" i="8"/>
  <c r="C18" i="8"/>
  <c r="G31" i="10"/>
  <c r="Y36" i="6" s="1"/>
  <c r="E32" i="10"/>
  <c r="W28" i="6" s="1"/>
  <c r="G33" i="10"/>
  <c r="Y30" i="6" s="1"/>
  <c r="E34" i="10"/>
  <c r="W40" i="6" s="1"/>
  <c r="G35" i="10"/>
  <c r="Y41" i="6" s="1"/>
  <c r="E36" i="10"/>
  <c r="W42" i="6" s="1"/>
  <c r="G37" i="10"/>
  <c r="Y44" i="6" s="1"/>
  <c r="E38" i="10"/>
  <c r="W32" i="6" s="1"/>
  <c r="G39" i="10"/>
  <c r="Y37" i="6" s="1"/>
  <c r="G32" i="10"/>
  <c r="Y28" i="6" s="1"/>
  <c r="E33" i="10"/>
  <c r="W30" i="6" s="1"/>
  <c r="G36" i="10"/>
  <c r="Y42" i="6" s="1"/>
  <c r="E37" i="10"/>
  <c r="W44" i="6" s="1"/>
  <c r="C19" i="8"/>
  <c r="B19" i="8" s="1"/>
  <c r="Q45" i="7" s="1"/>
  <c r="C17" i="8"/>
  <c r="C16" i="8"/>
  <c r="F34" i="10"/>
  <c r="X40" i="6" s="1"/>
  <c r="F38" i="10"/>
  <c r="X32" i="6" s="1"/>
  <c r="C54" i="8" l="1"/>
  <c r="C63" i="8" s="1"/>
  <c r="C72" i="8" s="1"/>
  <c r="B16" i="8"/>
  <c r="Q42" i="7" s="1"/>
  <c r="C56" i="8"/>
  <c r="C65" i="8" s="1"/>
  <c r="C74" i="8" s="1"/>
  <c r="B18" i="8"/>
  <c r="Q44" i="7" s="1"/>
  <c r="C55" i="8"/>
  <c r="C64" i="8" s="1"/>
  <c r="C73" i="8" s="1"/>
  <c r="B17" i="8"/>
  <c r="Q43" i="7" s="1"/>
  <c r="C58" i="8"/>
  <c r="C67" i="8" s="1"/>
  <c r="C76" i="8" s="1"/>
  <c r="B20" i="8"/>
  <c r="Q46" i="7" s="1"/>
  <c r="C57" i="8"/>
  <c r="C66" i="8" s="1"/>
  <c r="C75" i="8" s="1"/>
  <c r="C50" i="8"/>
  <c r="C59" i="8"/>
  <c r="C68" i="8" s="1"/>
  <c r="C77" i="8" s="1"/>
  <c r="C47" i="8"/>
  <c r="AI18" i="8"/>
  <c r="AJ18" i="8" s="1"/>
  <c r="AK18" i="8" s="1"/>
  <c r="AL18" i="8" s="1"/>
  <c r="AC18" i="8"/>
  <c r="G18" i="8"/>
  <c r="H18" i="8" s="1"/>
  <c r="AF18" i="8"/>
  <c r="AB18" i="8"/>
  <c r="F18" i="8"/>
  <c r="AE18" i="8"/>
  <c r="AA18" i="8"/>
  <c r="D18" i="8"/>
  <c r="E18" i="8" s="1"/>
  <c r="AD18" i="8"/>
  <c r="Q18" i="8"/>
  <c r="R18" i="8" s="1"/>
  <c r="C46" i="8"/>
  <c r="AE17" i="8"/>
  <c r="AA17" i="8"/>
  <c r="D17" i="8"/>
  <c r="E17" i="8" s="1"/>
  <c r="AF17" i="8"/>
  <c r="Q17" i="8"/>
  <c r="R17" i="8" s="1"/>
  <c r="AI17" i="8"/>
  <c r="AJ17" i="8" s="1"/>
  <c r="AK17" i="8" s="1"/>
  <c r="AL17" i="8" s="1"/>
  <c r="AC17" i="8"/>
  <c r="G17" i="8"/>
  <c r="H17" i="8" s="1"/>
  <c r="AD17" i="8"/>
  <c r="AB17" i="8"/>
  <c r="F17" i="8"/>
  <c r="AE16" i="8"/>
  <c r="AF16" i="8"/>
  <c r="AB16" i="8"/>
  <c r="F16" i="8"/>
  <c r="AD16" i="8"/>
  <c r="Q16" i="8"/>
  <c r="R16" i="8" s="1"/>
  <c r="D16" i="8"/>
  <c r="E16" i="8" s="1"/>
  <c r="AI16" i="8"/>
  <c r="AJ16" i="8" s="1"/>
  <c r="AK16" i="8" s="1"/>
  <c r="AL16" i="8" s="1"/>
  <c r="AC16" i="8"/>
  <c r="G16" i="8"/>
  <c r="H16" i="8" s="1"/>
  <c r="AA16" i="8"/>
  <c r="C45" i="8"/>
  <c r="C37" i="8"/>
  <c r="C29" i="8"/>
  <c r="AI21" i="8"/>
  <c r="AJ21" i="8" s="1"/>
  <c r="AK21" i="8" s="1"/>
  <c r="AL21" i="8" s="1"/>
  <c r="AM21" i="8" s="1"/>
  <c r="AN21" i="8" s="1"/>
  <c r="AE21" i="8"/>
  <c r="AC21" i="8"/>
  <c r="AA21" i="8"/>
  <c r="G21" i="8"/>
  <c r="H21" i="8" s="1"/>
  <c r="D21" i="8"/>
  <c r="E21" i="8" s="1"/>
  <c r="AF21" i="8"/>
  <c r="AD21" i="8"/>
  <c r="AB21" i="8"/>
  <c r="Q21" i="8"/>
  <c r="R21" i="8" s="1"/>
  <c r="F21" i="8"/>
  <c r="AD20" i="8"/>
  <c r="Q20" i="8"/>
  <c r="R20" i="8" s="1"/>
  <c r="AI20" i="8"/>
  <c r="AJ20" i="8" s="1"/>
  <c r="AK20" i="8" s="1"/>
  <c r="AL20" i="8" s="1"/>
  <c r="AM20" i="8" s="1"/>
  <c r="AN20" i="8" s="1"/>
  <c r="AC20" i="8"/>
  <c r="G20" i="8"/>
  <c r="H20" i="8" s="1"/>
  <c r="AF20" i="8"/>
  <c r="AB20" i="8"/>
  <c r="F20" i="8"/>
  <c r="AE20" i="8"/>
  <c r="AA20" i="8"/>
  <c r="D20" i="8"/>
  <c r="E20" i="8" s="1"/>
  <c r="C48" i="8"/>
  <c r="AF19" i="8"/>
  <c r="AD19" i="8"/>
  <c r="AB19" i="8"/>
  <c r="Q19" i="8"/>
  <c r="R19" i="8" s="1"/>
  <c r="AI19" i="8"/>
  <c r="AJ19" i="8" s="1"/>
  <c r="AK19" i="8" s="1"/>
  <c r="AL19" i="8" s="1"/>
  <c r="AM19" i="8" s="1"/>
  <c r="AN19" i="8" s="1"/>
  <c r="AC19" i="8"/>
  <c r="G19" i="8"/>
  <c r="H19" i="8" s="1"/>
  <c r="D19" i="8"/>
  <c r="E19" i="8" s="1"/>
  <c r="F19" i="8"/>
  <c r="AE19" i="8"/>
  <c r="AA19" i="8"/>
  <c r="C49" i="8"/>
  <c r="C33" i="8"/>
  <c r="C41" i="8"/>
  <c r="C42" i="8"/>
  <c r="C34" i="8"/>
  <c r="C40" i="8"/>
  <c r="C32" i="8"/>
  <c r="C39" i="8"/>
  <c r="C31" i="8"/>
  <c r="C38" i="8"/>
  <c r="C30" i="8"/>
  <c r="AH19" i="8"/>
  <c r="AH20" i="8"/>
  <c r="AH16" i="8"/>
  <c r="AH18" i="8"/>
  <c r="AH17" i="8"/>
  <c r="AH21" i="8"/>
  <c r="E42" i="7" l="1"/>
  <c r="J19" i="8"/>
  <c r="I45" i="7" s="1"/>
  <c r="J20" i="8"/>
  <c r="I46" i="7" s="1"/>
  <c r="J21" i="8"/>
  <c r="I47" i="7" s="1"/>
  <c r="J18" i="8"/>
  <c r="I44" i="7" s="1"/>
  <c r="K17" i="8"/>
  <c r="J17" i="8"/>
  <c r="I43" i="7" s="1"/>
  <c r="K16" i="8"/>
  <c r="J16" i="8"/>
  <c r="I42" i="7" s="1"/>
  <c r="O45" i="7"/>
  <c r="P45" i="7" s="1"/>
  <c r="I21" i="8"/>
  <c r="D47" i="7" s="1"/>
  <c r="E43" i="7"/>
  <c r="E45" i="7"/>
  <c r="E46" i="7"/>
  <c r="E47" i="7"/>
  <c r="E44" i="7"/>
  <c r="AM17" i="8"/>
  <c r="AN17" i="8" s="1"/>
  <c r="AM16" i="8"/>
  <c r="AN16" i="8" s="1"/>
  <c r="AM18" i="8"/>
  <c r="AN18" i="8" s="1"/>
  <c r="O44" i="7"/>
  <c r="P44" i="7" s="1"/>
  <c r="O46" i="7"/>
  <c r="P46" i="7" s="1"/>
  <c r="O43" i="7"/>
  <c r="P43" i="7" s="1"/>
  <c r="O47" i="7"/>
  <c r="P47" i="7" s="1"/>
  <c r="O42" i="7"/>
  <c r="P42" i="7" s="1"/>
  <c r="M19" i="8"/>
  <c r="L19" i="8"/>
  <c r="N19" i="8"/>
  <c r="K19" i="8"/>
  <c r="N17" i="8"/>
  <c r="M17" i="8"/>
  <c r="L17" i="8"/>
  <c r="L18" i="8"/>
  <c r="K18" i="8"/>
  <c r="N18" i="8"/>
  <c r="M18" i="8"/>
  <c r="N20" i="8"/>
  <c r="K20" i="8"/>
  <c r="M20" i="8"/>
  <c r="L20" i="8"/>
  <c r="K21" i="8"/>
  <c r="N21" i="8"/>
  <c r="L21" i="8"/>
  <c r="M21" i="8"/>
  <c r="L16" i="8"/>
  <c r="N16" i="8"/>
  <c r="M16" i="8"/>
  <c r="S20" i="8"/>
  <c r="T20" i="8" s="1"/>
  <c r="U20" i="8" s="1"/>
  <c r="V20" i="8" s="1"/>
  <c r="S17" i="8"/>
  <c r="T17" i="8" s="1"/>
  <c r="U17" i="8" s="1"/>
  <c r="V17" i="8" s="1"/>
  <c r="S19" i="8"/>
  <c r="T19" i="8" s="1"/>
  <c r="U19" i="8" s="1"/>
  <c r="V19" i="8" s="1"/>
  <c r="S21" i="8"/>
  <c r="T21" i="8" s="1"/>
  <c r="U21" i="8" s="1"/>
  <c r="V21" i="8" s="1"/>
  <c r="S16" i="8"/>
  <c r="T16" i="8" s="1"/>
  <c r="U16" i="8" s="1"/>
  <c r="V16" i="8" s="1"/>
  <c r="S18" i="8"/>
  <c r="T18" i="8" s="1"/>
  <c r="I16" i="8"/>
  <c r="D42" i="7" s="1"/>
  <c r="I18" i="8"/>
  <c r="D44" i="7" s="1"/>
  <c r="I20" i="8"/>
  <c r="D46" i="7" s="1"/>
  <c r="I19" i="8"/>
  <c r="D45" i="7" s="1"/>
  <c r="I17" i="8"/>
  <c r="D43" i="7" s="1"/>
  <c r="D26" i="2"/>
  <c r="O17" i="8" l="1"/>
  <c r="J43" i="7" s="1"/>
  <c r="T43" i="7" s="1"/>
  <c r="O21" i="8"/>
  <c r="J47" i="7" s="1"/>
  <c r="O20" i="8"/>
  <c r="J46" i="7" s="1"/>
  <c r="O19" i="8"/>
  <c r="J45" i="7" s="1"/>
  <c r="O16" i="8"/>
  <c r="J42" i="7" s="1"/>
  <c r="O18" i="8"/>
  <c r="J44" i="7" s="1"/>
  <c r="W21" i="8"/>
  <c r="X21" i="8" s="1"/>
  <c r="Y21" i="8" s="1"/>
  <c r="W17" i="8"/>
  <c r="X17" i="8" s="1"/>
  <c r="Y17" i="8" s="1"/>
  <c r="W16" i="8"/>
  <c r="X16" i="8" s="1"/>
  <c r="Y16" i="8" s="1"/>
  <c r="W20" i="8"/>
  <c r="X20" i="8" s="1"/>
  <c r="Y20" i="8" s="1"/>
  <c r="W19" i="8"/>
  <c r="X19" i="8" s="1"/>
  <c r="Y19" i="8" s="1"/>
  <c r="U18" i="8"/>
  <c r="V18" i="8" l="1"/>
  <c r="W18" i="8" s="1"/>
  <c r="X18" i="8" s="1"/>
  <c r="Y18" i="8" s="1"/>
  <c r="K44" i="7"/>
  <c r="L44" i="7" s="1"/>
  <c r="T47" i="7"/>
  <c r="B42" i="8" s="1"/>
  <c r="Y46" i="7"/>
  <c r="B76" i="8" s="1"/>
  <c r="U43" i="7"/>
  <c r="B46" i="8" s="1"/>
  <c r="Y44" i="7"/>
  <c r="B74" i="8" s="1"/>
  <c r="U45" i="7"/>
  <c r="B48" i="8" s="1"/>
  <c r="T42" i="7"/>
  <c r="B37" i="8" s="1"/>
  <c r="Y42" i="7"/>
  <c r="B72" i="8" s="1"/>
  <c r="U42" i="7"/>
  <c r="B45" i="8" s="1"/>
  <c r="X42" i="7"/>
  <c r="B63" i="8" s="1"/>
  <c r="K43" i="7"/>
  <c r="K46" i="7"/>
  <c r="L46" i="7" s="1"/>
  <c r="K45" i="7"/>
  <c r="L45" i="7" s="1"/>
  <c r="K42" i="7"/>
  <c r="L42" i="7" s="1"/>
  <c r="K47" i="7"/>
  <c r="L47" i="7" s="1"/>
  <c r="L43" i="7" l="1"/>
  <c r="S43" i="7" s="1"/>
  <c r="B30" i="8" s="1"/>
  <c r="B38" i="8"/>
  <c r="T46" i="7"/>
  <c r="B41" i="8" s="1"/>
  <c r="T45" i="7"/>
  <c r="B40" i="8" s="1"/>
  <c r="U47" i="7"/>
  <c r="B50" i="8" s="1"/>
  <c r="Y47" i="7"/>
  <c r="B77" i="8" s="1"/>
  <c r="X47" i="7"/>
  <c r="B68" i="8" s="1"/>
  <c r="X46" i="7"/>
  <c r="B67" i="8" s="1"/>
  <c r="S46" i="7"/>
  <c r="B33" i="8" s="1"/>
  <c r="W47" i="7"/>
  <c r="B59" i="8" s="1"/>
  <c r="U46" i="7"/>
  <c r="B49" i="8" s="1"/>
  <c r="X44" i="7"/>
  <c r="B65" i="8" s="1"/>
  <c r="U44" i="7"/>
  <c r="B47" i="8" s="1"/>
  <c r="T44" i="7"/>
  <c r="B39" i="8" s="1"/>
  <c r="Y45" i="7"/>
  <c r="B75" i="8" s="1"/>
  <c r="Y43" i="7"/>
  <c r="B73" i="8" s="1"/>
  <c r="X43" i="7"/>
  <c r="B64" i="8" s="1"/>
  <c r="X45" i="7"/>
  <c r="B66" i="8" s="1"/>
  <c r="S45" i="7"/>
  <c r="B32" i="8" s="1"/>
  <c r="W42" i="7"/>
  <c r="B54" i="8" s="1"/>
  <c r="S42" i="7"/>
  <c r="B29" i="8" s="1"/>
  <c r="S47" i="7" l="1"/>
  <c r="B34" i="8" s="1"/>
  <c r="E37" i="8"/>
  <c r="H23" i="7" s="1"/>
  <c r="W46" i="7"/>
  <c r="B58" i="8" s="1"/>
  <c r="E45" i="8"/>
  <c r="H24" i="7" s="1"/>
  <c r="E63" i="8"/>
  <c r="H31" i="7" s="1"/>
  <c r="W45" i="7"/>
  <c r="B57" i="8" s="1"/>
  <c r="E72" i="8"/>
  <c r="H32" i="7" s="1"/>
  <c r="W43" i="7"/>
  <c r="B55" i="8" s="1"/>
  <c r="S44" i="7"/>
  <c r="B31" i="8" s="1"/>
  <c r="W44" i="7"/>
  <c r="B56" i="8" s="1"/>
  <c r="E29" i="8" l="1"/>
  <c r="H22" i="7" s="1"/>
  <c r="E54" i="8"/>
  <c r="H30"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Hannah Meade</author>
  </authors>
  <commentList>
    <comment ref="W2" authorId="0" shapeId="0" xr:uid="{9C11AAFD-5008-4919-A75B-FC1DA062D1D5}">
      <text>
        <r>
          <rPr>
            <b/>
            <sz val="9"/>
            <color indexed="81"/>
            <rFont val="Tahoma"/>
            <family val="2"/>
          </rPr>
          <t>Ndevr Environmental:</t>
        </r>
        <r>
          <rPr>
            <sz val="9"/>
            <color indexed="81"/>
            <rFont val="Tahoma"/>
            <family val="2"/>
          </rPr>
          <t xml:space="preserve">
If you select to remove a vehicle, it will no longer contribute to the fleet emissions count. If you replace a vehicle, you must select a new emission intensity from the Green Vehicle Guide, this will alter that vehicles emission intensity and update the total fleet emissions. There are two graphs at the top of these columns that will visualise the environmental effects of replacing and removing vehicles with the baseline scenario, and this method mayn be used to identify appropriate Council emission intensity reduction targets.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Hannah Meade</author>
  </authors>
  <commentList>
    <comment ref="A4" authorId="0" shapeId="0" xr:uid="{724FE281-616F-459D-9023-7E16BB156100}">
      <text>
        <r>
          <rPr>
            <b/>
            <sz val="9"/>
            <color indexed="81"/>
            <rFont val="Tahoma"/>
            <family val="2"/>
          </rPr>
          <t xml:space="preserve">Ndevr Environmental: </t>
        </r>
        <r>
          <rPr>
            <sz val="9"/>
            <color indexed="81"/>
            <rFont val="Tahoma"/>
            <family val="2"/>
          </rPr>
          <t xml:space="preserve">The values from column B of the 'Fleet Performance Summary' tab can be pasted into the 'Performance Tracking Sheet' tab, where you can track and compare your fleet's performance over several financial years. If it is the first year using the tool, the data should be copied over to column B, if it is the second year, it should be copied to column C etc. Be sure to label the years clearly at the top of the tables in the 'Performance Tracking Sheet' tab. At the bottom of this tab, you will find several analytical graphs comparing the fleets performance over several years. You can also set Council average emissions intensity targets and compare them to your fleet's performance.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Hannah Meade</author>
  </authors>
  <commentList>
    <comment ref="C15" authorId="0" shapeId="0" xr:uid="{74F2FDFD-0428-4CFA-BC66-998C5620B421}">
      <text>
        <r>
          <rPr>
            <b/>
            <sz val="9"/>
            <color indexed="81"/>
            <rFont val="Tahoma"/>
            <family val="2"/>
          </rPr>
          <t>Ndevr Environmental:</t>
        </r>
        <r>
          <rPr>
            <sz val="9"/>
            <color indexed="81"/>
            <rFont val="Tahoma"/>
            <family val="2"/>
          </rPr>
          <t xml:space="preserve">
The NZ residual is set on an assumed 20,000km/year.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Hannah Meade</author>
  </authors>
  <commentList>
    <comment ref="P13" authorId="0" shapeId="0" xr:uid="{A1F487E2-1440-431B-BC9C-1AC32696A3D8}">
      <text>
        <r>
          <rPr>
            <b/>
            <sz val="9"/>
            <color indexed="81"/>
            <rFont val="Tahoma"/>
            <family val="2"/>
          </rPr>
          <t>Hannah Meade:</t>
        </r>
        <r>
          <rPr>
            <sz val="9"/>
            <color indexed="81"/>
            <rFont val="Tahoma"/>
            <family val="2"/>
          </rPr>
          <t xml:space="preserve">
This information is from manufacturers and greenvehicle guide to ensure even comparison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ED58AC61-4177-48C8-9256-CBB8CC6A665B}">
      <text>
        <r>
          <rPr>
            <b/>
            <sz val="9"/>
            <color indexed="81"/>
            <rFont val="Tahoma"/>
            <family val="2"/>
          </rPr>
          <t>Author:</t>
        </r>
        <r>
          <rPr>
            <sz val="9"/>
            <color indexed="81"/>
            <rFont val="Tahoma"/>
            <family val="2"/>
          </rPr>
          <t xml:space="preserve">
Toyota COROLLA Hybrid Hatch 5 Seat 100kW 
</t>
        </r>
      </text>
    </comment>
    <comment ref="B7" authorId="0" shapeId="0" xr:uid="{D205A96A-B57E-40AF-9407-D916C30D48CA}">
      <text>
        <r>
          <rPr>
            <b/>
            <sz val="9"/>
            <color indexed="81"/>
            <rFont val="Tahoma"/>
            <family val="2"/>
          </rPr>
          <t>Author:</t>
        </r>
        <r>
          <rPr>
            <sz val="9"/>
            <color indexed="81"/>
            <rFont val="Tahoma"/>
            <family val="2"/>
          </rPr>
          <t xml:space="preserve">
Toyota CAMRY Hybrid GL Sedan 5 Seat 118kW</t>
        </r>
      </text>
    </comment>
    <comment ref="B19" authorId="0" shapeId="0" xr:uid="{AD902453-A2D3-469F-B6C0-71505CBA804D}">
      <text>
        <r>
          <rPr>
            <b/>
            <sz val="9"/>
            <color indexed="81"/>
            <rFont val="Tahoma"/>
            <family val="2"/>
          </rPr>
          <t>Author:</t>
        </r>
        <r>
          <rPr>
            <sz val="9"/>
            <color indexed="81"/>
            <rFont val="Tahoma"/>
            <family val="2"/>
          </rPr>
          <t xml:space="preserve">
Toyota COROLLA Hybrid Hatch 5 Seat 100kW 
</t>
        </r>
      </text>
    </comment>
    <comment ref="B20" authorId="0" shapeId="0" xr:uid="{ADCCA457-309D-4402-BE3E-F9C96F8028E9}">
      <text>
        <r>
          <rPr>
            <b/>
            <sz val="9"/>
            <color indexed="81"/>
            <rFont val="Tahoma"/>
            <family val="2"/>
          </rPr>
          <t>Author:</t>
        </r>
        <r>
          <rPr>
            <sz val="9"/>
            <color indexed="81"/>
            <rFont val="Tahoma"/>
            <family val="2"/>
          </rPr>
          <t xml:space="preserve">
Toyota CAMRY Hybrid GL Sedan 5 Seat 118kW</t>
        </r>
      </text>
    </comment>
    <comment ref="B32" authorId="0" shapeId="0" xr:uid="{FB374B5C-26C8-4CA6-83ED-773389FDA553}">
      <text>
        <r>
          <rPr>
            <b/>
            <sz val="9"/>
            <color indexed="81"/>
            <rFont val="Tahoma"/>
            <family val="2"/>
          </rPr>
          <t>Author:</t>
        </r>
        <r>
          <rPr>
            <sz val="9"/>
            <color indexed="81"/>
            <rFont val="Tahoma"/>
            <family val="2"/>
          </rPr>
          <t xml:space="preserve">
Toyota COROLLA Hybrid Hatch 5 Seat 100kW 
</t>
        </r>
      </text>
    </comment>
    <comment ref="B33" authorId="0" shapeId="0" xr:uid="{245CE9FA-F681-487D-B319-03A295804A3E}">
      <text>
        <r>
          <rPr>
            <b/>
            <sz val="9"/>
            <color indexed="81"/>
            <rFont val="Tahoma"/>
            <family val="2"/>
          </rPr>
          <t>Author:</t>
        </r>
        <r>
          <rPr>
            <sz val="9"/>
            <color indexed="81"/>
            <rFont val="Tahoma"/>
            <family val="2"/>
          </rPr>
          <t xml:space="preserve">
Toyota CAMRY Hybrid GL Sedan 5 Seat 118kW</t>
        </r>
      </text>
    </comment>
  </commentList>
</comments>
</file>

<file path=xl/sharedStrings.xml><?xml version="1.0" encoding="utf-8"?>
<sst xmlns="http://schemas.openxmlformats.org/spreadsheetml/2006/main" count="1066" uniqueCount="489">
  <si>
    <t>Fuel Type</t>
  </si>
  <si>
    <t>Unit energy (MJ/Litre)</t>
  </si>
  <si>
    <t>EF (kg CO2-e/GJ)</t>
  </si>
  <si>
    <t>ULP</t>
  </si>
  <si>
    <t>Diesel</t>
  </si>
  <si>
    <t>LPG</t>
  </si>
  <si>
    <t>Ethanol</t>
  </si>
  <si>
    <t>Biodiesel</t>
  </si>
  <si>
    <t>Natural Gas (CNG)</t>
  </si>
  <si>
    <t>Natural Gas (LNG)</t>
  </si>
  <si>
    <t>Liquefied natural gas (heavy duty vehicles)</t>
  </si>
  <si>
    <t>Electricity</t>
  </si>
  <si>
    <t>Unit energy (MJ/kWh)</t>
  </si>
  <si>
    <t>GHG Factor (kg/kWh)</t>
  </si>
  <si>
    <t>100% renewable</t>
  </si>
  <si>
    <t>Aust - grid (black coal)</t>
  </si>
  <si>
    <t>NSW/ACT - grid</t>
  </si>
  <si>
    <t>Victoria - grid</t>
  </si>
  <si>
    <t>Queensland - grid</t>
  </si>
  <si>
    <t>Sth Aust - grid</t>
  </si>
  <si>
    <t>West Aust- grid</t>
  </si>
  <si>
    <t>Tasmania - grid</t>
  </si>
  <si>
    <t>Northern Territory - grid</t>
  </si>
  <si>
    <t>Source:</t>
  </si>
  <si>
    <t>National Greenhouse Account Factors July 17 update</t>
  </si>
  <si>
    <t>GHG Factors Sheet</t>
  </si>
  <si>
    <t>Vehicle ID</t>
  </si>
  <si>
    <t>Year of manufacture</t>
  </si>
  <si>
    <t>Vehicle make</t>
  </si>
  <si>
    <t>Vehicle model</t>
  </si>
  <si>
    <t>Model detail</t>
  </si>
  <si>
    <t>Passenger or Light Commercial Vehicle</t>
  </si>
  <si>
    <t>Type of fuel</t>
  </si>
  <si>
    <t>Annual kilometres travelled (kms)</t>
  </si>
  <si>
    <t>Annual fuel consumption (litres)</t>
  </si>
  <si>
    <t>Annual fuel cost ($/year)</t>
  </si>
  <si>
    <t>Annual electricity consumption (kWh)</t>
  </si>
  <si>
    <t>Annual electricity cost ($/year)</t>
  </si>
  <si>
    <t>Business unit</t>
  </si>
  <si>
    <t>owned or leased?</t>
  </si>
  <si>
    <t>is the vehicle current of retired now?</t>
  </si>
  <si>
    <t>approx. average daily kms</t>
  </si>
  <si>
    <t>approx. maximum daily kms</t>
  </si>
  <si>
    <t xml:space="preserve">vehicle garage location </t>
  </si>
  <si>
    <t>Service/ maintenance undertaken by:</t>
  </si>
  <si>
    <t>Carrying requirements</t>
  </si>
  <si>
    <t>LCV</t>
  </si>
  <si>
    <t>Passenger</t>
  </si>
  <si>
    <t>Ford Ranger XL</t>
  </si>
  <si>
    <t>Dropdown Menus</t>
  </si>
  <si>
    <t>This sheet is to be hidden and is the backend sheet for the dropdown menus used on the user-interactive pages.</t>
  </si>
  <si>
    <t>L or kWh/100km</t>
  </si>
  <si>
    <t>leased</t>
  </si>
  <si>
    <t>Pool</t>
  </si>
  <si>
    <t>LPG/ULP</t>
  </si>
  <si>
    <t>Hybrid</t>
  </si>
  <si>
    <t>assume 60:40</t>
  </si>
  <si>
    <t>Maintenance</t>
  </si>
  <si>
    <t>Leased</t>
  </si>
  <si>
    <t>Fuel types</t>
  </si>
  <si>
    <t>Assumptions</t>
  </si>
  <si>
    <t xml:space="preserve">The use of a vehicle has no fiscal benefit other than the ability to undertake council operations, accordingly it has been assumed for the purposes of comparisons that all vehicles are utilised equally and provide the same benefit. </t>
  </si>
  <si>
    <t>Instructions</t>
  </si>
  <si>
    <t>Comparisons</t>
  </si>
  <si>
    <t xml:space="preserve">This should be used as guidance only. </t>
  </si>
  <si>
    <t>Purchase Year:</t>
  </si>
  <si>
    <t>Depreciation:</t>
  </si>
  <si>
    <t>$/l</t>
  </si>
  <si>
    <t>$/kWh</t>
  </si>
  <si>
    <t>It is based on the following assumptions:</t>
  </si>
  <si>
    <t>Vehicle 1</t>
  </si>
  <si>
    <t>Vehicle 2</t>
  </si>
  <si>
    <t>Vehicle 3</t>
  </si>
  <si>
    <t>Vehicle 4</t>
  </si>
  <si>
    <t>Vehicle 5</t>
  </si>
  <si>
    <t>Vehicle 6</t>
  </si>
  <si>
    <t>Purchase Price</t>
  </si>
  <si>
    <t>Fuel Costs</t>
  </si>
  <si>
    <t>Maintenance Costs</t>
  </si>
  <si>
    <t>Rego Costs</t>
  </si>
  <si>
    <t>Graph 1 - Vehicle Costs (exc Residual)</t>
  </si>
  <si>
    <t>Vehicle</t>
  </si>
  <si>
    <t>Graph 2 - Vehicle Costs including Environmental (exc Residual)</t>
  </si>
  <si>
    <t>Comparison Calculator</t>
  </si>
  <si>
    <t>Vehicle Information  Data Base</t>
  </si>
  <si>
    <t>Vehicles to Graph</t>
  </si>
  <si>
    <t>Mitsubishi Outlander PHEV LS</t>
  </si>
  <si>
    <t>Toyota Corolla Hatch</t>
  </si>
  <si>
    <t>Toyota Camry Ascent Sedan</t>
  </si>
  <si>
    <t xml:space="preserve">Nissan Leaf </t>
  </si>
  <si>
    <t>Renault Zoe</t>
  </si>
  <si>
    <t>Renault Kangoo ZE (2 Seat)</t>
  </si>
  <si>
    <t>Hyundai IONIQ EV</t>
  </si>
  <si>
    <t>Hyundai IONIQ Hybrid</t>
  </si>
  <si>
    <t>Hyundai IONIQ PHEV</t>
  </si>
  <si>
    <t>Vehicle Selection</t>
  </si>
  <si>
    <t>Purchase Costs</t>
  </si>
  <si>
    <t>Engine &amp; Fuel</t>
  </si>
  <si>
    <t>Annual Maintenance Cost</t>
  </si>
  <si>
    <t>Fuel Usage &amp; Cost</t>
  </si>
  <si>
    <t>Vehicle Type</t>
  </si>
  <si>
    <t>Year Manufactured</t>
  </si>
  <si>
    <t>Year available in Australia</t>
  </si>
  <si>
    <t>Type</t>
  </si>
  <si>
    <t>Council Discount</t>
  </si>
  <si>
    <t>Price after discount</t>
  </si>
  <si>
    <t>Fuel Cost ($/L)</t>
  </si>
  <si>
    <t>Electricity Consumption (kWh/km)</t>
  </si>
  <si>
    <t>Electricity Cost $/kWh</t>
  </si>
  <si>
    <t>Year 1</t>
  </si>
  <si>
    <t>Year 2</t>
  </si>
  <si>
    <t>Year 3</t>
  </si>
  <si>
    <t>Year 4</t>
  </si>
  <si>
    <t>Year 5</t>
  </si>
  <si>
    <t>Year 6</t>
  </si>
  <si>
    <t>Annual Registration cost</t>
  </si>
  <si>
    <t>Annual fuel usage (L)</t>
  </si>
  <si>
    <t>Annual electricity usage (kWh)</t>
  </si>
  <si>
    <t>Annual fuel costs</t>
  </si>
  <si>
    <t>Annual Electricity Costs</t>
  </si>
  <si>
    <t>PHEV</t>
  </si>
  <si>
    <t>Full EV</t>
  </si>
  <si>
    <t>FUEL CARS</t>
  </si>
  <si>
    <t>Fully EV</t>
  </si>
  <si>
    <t>Non-Plug-In Hybrid</t>
  </si>
  <si>
    <t>Plug-in Hybrid</t>
  </si>
  <si>
    <t>TO OWN:</t>
  </si>
  <si>
    <t>insurance costs no different between the vehicles</t>
  </si>
  <si>
    <t>Standard Victorian Registration costs applied, $100 cheaper for LEV</t>
  </si>
  <si>
    <t>Annual Maintenance Cost (cumulative)</t>
  </si>
  <si>
    <t>Net residual value %</t>
  </si>
  <si>
    <t>Renault Kangoo ZE (2 seat)</t>
  </si>
  <si>
    <t>NOTE: Prices in NZD</t>
  </si>
  <si>
    <t>NOTE: Prices in AUD (Using 1NZD=0.91AUD as of 07/12/2017)</t>
  </si>
  <si>
    <t>insurance</t>
  </si>
  <si>
    <t>years</t>
  </si>
  <si>
    <t>km/ p.a</t>
  </si>
  <si>
    <t>Not available?!</t>
  </si>
  <si>
    <t>not available</t>
  </si>
  <si>
    <t>BMW i3</t>
  </si>
  <si>
    <t>1 year</t>
  </si>
  <si>
    <t xml:space="preserve">to lease </t>
  </si>
  <si>
    <t>own</t>
  </si>
  <si>
    <t>Note:</t>
  </si>
  <si>
    <t xml:space="preserve"> </t>
  </si>
  <si>
    <t>$/t</t>
  </si>
  <si>
    <t>straight-line</t>
  </si>
  <si>
    <t>diminishing value</t>
  </si>
  <si>
    <t>% each year</t>
  </si>
  <si>
    <t>% on the brought forward value</t>
  </si>
  <si>
    <t>Fuel (l/km)</t>
  </si>
  <si>
    <t>litres</t>
  </si>
  <si>
    <t>elec (KWh/km)</t>
  </si>
  <si>
    <t>elec</t>
  </si>
  <si>
    <t xml:space="preserve">Fuel Economy (L/km) </t>
  </si>
  <si>
    <t>fuel type</t>
  </si>
  <si>
    <t>diesel</t>
  </si>
  <si>
    <t>electricity</t>
  </si>
  <si>
    <t>Fuel Costs (over life)</t>
  </si>
  <si>
    <t>The following information is calculated based on the selections in the comparison tab and used to feed back into the charts:</t>
  </si>
  <si>
    <t>assume:</t>
  </si>
  <si>
    <t xml:space="preserve">Paid Price </t>
  </si>
  <si>
    <t>REFERENCE: ATO</t>
  </si>
  <si>
    <t>Year 7</t>
  </si>
  <si>
    <t>Year 8</t>
  </si>
  <si>
    <t>A</t>
  </si>
  <si>
    <t>B</t>
  </si>
  <si>
    <t>C</t>
  </si>
  <si>
    <t>D</t>
  </si>
  <si>
    <t>E</t>
  </si>
  <si>
    <t>F</t>
  </si>
  <si>
    <t>a</t>
  </si>
  <si>
    <t>c</t>
  </si>
  <si>
    <t>b</t>
  </si>
  <si>
    <t>d</t>
  </si>
  <si>
    <t>e</t>
  </si>
  <si>
    <t>f</t>
  </si>
  <si>
    <t>Monthly Fee</t>
  </si>
  <si>
    <t>Fee over life</t>
  </si>
  <si>
    <t>NA for leasing</t>
  </si>
  <si>
    <t>Mitsubishi Outlander PHEV Exceed</t>
  </si>
  <si>
    <t>Graph 3 - Vehicle Costs including Environmental and Residual (ATO dep calc)</t>
  </si>
  <si>
    <t>Depreciation (ATO) - based on method selected by user</t>
  </si>
  <si>
    <t>Resale Value based on NZ approach</t>
  </si>
  <si>
    <t>gov. discount</t>
  </si>
  <si>
    <t>AQ costs</t>
  </si>
  <si>
    <t>Toyota Prius</t>
  </si>
  <si>
    <t>Holden Colorado LT Crew Cab</t>
  </si>
  <si>
    <t>Mitsubishi Triton GLX</t>
  </si>
  <si>
    <t>Subaru Forester 2.0 XTSTI</t>
  </si>
  <si>
    <t>Mitsubishi Outlander EXCEED</t>
  </si>
  <si>
    <t>Nissan Pathfinder ST</t>
  </si>
  <si>
    <t>Nissan Pathfinder ST Hybrid (HEV)</t>
  </si>
  <si>
    <t>Toyota Camry Ascent Sedan (Non-hyrbid)</t>
  </si>
  <si>
    <t>Ford Ranger XL ULP</t>
  </si>
  <si>
    <t>Ford Ranger XL Diesel</t>
  </si>
  <si>
    <t xml:space="preserve">This sheet is the backend calculations for the Comparison tab. </t>
  </si>
  <si>
    <t>It is not designed to be altered.</t>
  </si>
  <si>
    <t>Assumptions are set on the user tabs: "Comparison"</t>
  </si>
  <si>
    <t>(adds electricity +conventional fuel)</t>
  </si>
  <si>
    <t>Depreciation - using NZ altered approach</t>
  </si>
  <si>
    <t>accumulative maintenance costs</t>
  </si>
  <si>
    <t>2 year</t>
  </si>
  <si>
    <t>3 year</t>
  </si>
  <si>
    <t>4 year</t>
  </si>
  <si>
    <t>5 year</t>
  </si>
  <si>
    <t>6 year</t>
  </si>
  <si>
    <t>full EV</t>
  </si>
  <si>
    <t>(select from the dropdown menus)</t>
  </si>
  <si>
    <t>Graph 4 - Vehicle Costs including Environmental and Residual (NZ calc method)</t>
  </si>
  <si>
    <t xml:space="preserve">From these vehicles the </t>
  </si>
  <si>
    <t>residual (NZ approach)</t>
  </si>
  <si>
    <t>NZ</t>
  </si>
  <si>
    <t>has the lowest whole of life costs (using ATO calculation for the residual)</t>
  </si>
  <si>
    <t>has the lowest whole of life costs (using the NZ adjusted calculation for the residual)</t>
  </si>
  <si>
    <t>no residual</t>
  </si>
  <si>
    <t>Costs based on NZ tool</t>
  </si>
  <si>
    <t>Charging Station Information  Data Base</t>
  </si>
  <si>
    <t>Level 2</t>
  </si>
  <si>
    <t>ATO</t>
  </si>
  <si>
    <t>ownership</t>
  </si>
  <si>
    <t xml:space="preserve">WARNING: </t>
  </si>
  <si>
    <t>whole of life cost (ex res)</t>
  </si>
  <si>
    <t>DO NOT ALTER THIS TAB</t>
  </si>
  <si>
    <t>From these vehicles when including a portion of the charging infrastructure costs the</t>
  </si>
  <si>
    <t>Unit Price</t>
  </si>
  <si>
    <t>Wall Mount single port</t>
  </si>
  <si>
    <t>Wall Mount double port</t>
  </si>
  <si>
    <t>Pedestal Charger</t>
  </si>
  <si>
    <t>(reference)</t>
  </si>
  <si>
    <t>JetCharge personal comm.</t>
  </si>
  <si>
    <t>Network Charges</t>
  </si>
  <si>
    <t>Electric Vehicle Transportation Centre (2016</t>
  </si>
  <si>
    <t>HC</t>
  </si>
  <si>
    <t>PM10</t>
  </si>
  <si>
    <t>Grams of AQ emissions generated per km</t>
  </si>
  <si>
    <t>CO</t>
  </si>
  <si>
    <t>Nox</t>
  </si>
  <si>
    <t>Level 3</t>
  </si>
  <si>
    <t>Capital Cities</t>
  </si>
  <si>
    <t>Rest of Australia</t>
  </si>
  <si>
    <t>HC (t)</t>
  </si>
  <si>
    <t>PM10 (t)</t>
  </si>
  <si>
    <t>CO (t)</t>
  </si>
  <si>
    <t>NOX (t)</t>
  </si>
  <si>
    <t>Rural $2017</t>
  </si>
  <si>
    <t xml:space="preserve">cpi 2009 to 2017 </t>
  </si>
  <si>
    <t>ATO website</t>
  </si>
  <si>
    <t>MCC 2012 ATF (2010)</t>
  </si>
  <si>
    <t>TIC 2012</t>
  </si>
  <si>
    <t>whole of life cost (ATO)</t>
  </si>
  <si>
    <t>whole of life cost (NZ)</t>
  </si>
  <si>
    <t>*NZ residual only influenced by age and assumes 20,000km/pa</t>
  </si>
  <si>
    <t>Health costs</t>
  </si>
  <si>
    <t>Residual(ATO)</t>
  </si>
  <si>
    <t>Insurance</t>
  </si>
  <si>
    <t>Carbon costs</t>
  </si>
  <si>
    <t>I wish to add a new vehicle and detail to the data base for comparison</t>
  </si>
  <si>
    <t>Minimums</t>
  </si>
  <si>
    <t>Select which  vehicles to compare from the drop down menus:</t>
  </si>
  <si>
    <t>Vehicle Capital and Operating Cost Comparison</t>
  </si>
  <si>
    <t>Vehicle Capital, Operating &amp; Environmental Cost Comparison</t>
  </si>
  <si>
    <t>Whole of Life Costs (inc. NZ calc residual)</t>
  </si>
  <si>
    <t>Whole of Life Costs (inc. ATO calc residual)</t>
  </si>
  <si>
    <t>installation (low)</t>
  </si>
  <si>
    <t>installation (high)</t>
  </si>
  <si>
    <t>VicRoads Rego</t>
  </si>
  <si>
    <t>tbc</t>
  </si>
  <si>
    <t>Toyota Camry Ascent Sedan (HEV)</t>
  </si>
  <si>
    <t>include charging station</t>
  </si>
  <si>
    <t>excluding charging station</t>
  </si>
  <si>
    <t>inc charging station - ATO</t>
  </si>
  <si>
    <t>inc charging station - NZ</t>
  </si>
  <si>
    <t>inc charging station - no res</t>
  </si>
  <si>
    <t>Charging portion</t>
  </si>
  <si>
    <r>
      <t xml:space="preserve">has the lowest whole of life costs (excluding residual)  </t>
    </r>
    <r>
      <rPr>
        <i/>
        <sz val="11"/>
        <color theme="0" tint="-0.499984740745262"/>
        <rFont val="Calibri Light"/>
        <family val="2"/>
        <scheme val="major"/>
      </rPr>
      <t>(does not include leased options as NA)</t>
    </r>
  </si>
  <si>
    <t>Graph 5 - Vehicle Costs including Environmental, Residual &amp; Charging Infrastructure portion (ATO dep calc)</t>
  </si>
  <si>
    <t>Graph 6 - Vehicle Costs including Environmental, Residual &amp; Charging Infrastructure portion (NZ method)</t>
  </si>
  <si>
    <t>Graph 7 -  Vehicle Costs including Environmental &amp; Charging Portion (exc Residual)</t>
  </si>
  <si>
    <t>Whole of Life Costs (inc. charging inf. Portion)</t>
  </si>
  <si>
    <t xml:space="preserve">Pilot </t>
  </si>
  <si>
    <t>source</t>
  </si>
  <si>
    <t>Further assumes:</t>
  </si>
  <si>
    <t>average fuel price for ULP, Diesel, and electricity - set on comparison sheet</t>
  </si>
  <si>
    <t>These cells contain formulas and are locked to prevent alteration</t>
  </si>
  <si>
    <t xml:space="preserve">Capital </t>
  </si>
  <si>
    <t xml:space="preserve">Annual </t>
  </si>
  <si>
    <t xml:space="preserve">annual capital </t>
  </si>
  <si>
    <t>CT4000 single port</t>
  </si>
  <si>
    <t>CT4000 dual port</t>
  </si>
  <si>
    <t>one-off</t>
  </si>
  <si>
    <t>annual</t>
  </si>
  <si>
    <t>service charge</t>
  </si>
  <si>
    <t>decline rate</t>
  </si>
  <si>
    <t>Retired</t>
  </si>
  <si>
    <t>Toyota Yaris Hatch GX</t>
  </si>
  <si>
    <t>Toyota Hilux TD S Double Cab</t>
  </si>
  <si>
    <t>Not available</t>
  </si>
  <si>
    <t>Ford Falcon Ute</t>
  </si>
  <si>
    <t>price from mitsubishi</t>
  </si>
  <si>
    <t>Tesla Model 3</t>
  </si>
  <si>
    <t>Toyota Prius C (HEV)</t>
  </si>
  <si>
    <t>Toyota Yaris Hatch SX</t>
  </si>
  <si>
    <t>City $2017</t>
  </si>
  <si>
    <t>vehicle location</t>
  </si>
  <si>
    <t>location</t>
  </si>
  <si>
    <t>rural</t>
  </si>
  <si>
    <t>city</t>
  </si>
  <si>
    <t>Taken from Table 9 of RIS</t>
  </si>
  <si>
    <t>blank</t>
  </si>
  <si>
    <t>Manufacturer</t>
  </si>
  <si>
    <t>Current process to estimate lease pricing is based on known price provided by Mitsibushi as a % of purchase price</t>
  </si>
  <si>
    <t xml:space="preserve">used to estimate other vehicles. </t>
  </si>
  <si>
    <t>Lease payments = depreciation + interest + tax</t>
  </si>
  <si>
    <t>purchase - residual (nz)</t>
  </si>
  <si>
    <t>purchase - residual (ato)</t>
  </si>
  <si>
    <t>Nissan Leaf 2</t>
  </si>
  <si>
    <t>lease pricing for vehicles other than outlander PHEV &amp; Ioniq hybrid 12mth trial are estimates.</t>
  </si>
  <si>
    <t>Leasing prices are commercially sensitive by leasing companies. Please over ride numbers with any prices that have been provided to you.</t>
  </si>
  <si>
    <t xml:space="preserve">set kms per year - based on cover sheet </t>
  </si>
  <si>
    <t>Reference Material:</t>
  </si>
  <si>
    <t>Email from chargepoint:</t>
  </si>
  <si>
    <t>chargepoint email</t>
  </si>
  <si>
    <t>years charging infrastructure will be kept:</t>
  </si>
  <si>
    <t>EVSE</t>
  </si>
  <si>
    <t>years to depreciate Charging infrastructure</t>
  </si>
  <si>
    <t>These cells can be edited and will impact other cells</t>
  </si>
  <si>
    <t>When selecting a vehicle to compare ensure either own/lease is selected.
If you wish to compare less than six vehicles, select blank dropdown for the vehicle type.</t>
  </si>
  <si>
    <t>Councils are welcome to update details to reflect their own circumstances (i.e. if you have received a price on a vehicle or offered different discount)</t>
  </si>
  <si>
    <t>Prices are indicative only and taken from information at time of construction</t>
  </si>
  <si>
    <t>(space for new vehicle 1)</t>
  </si>
  <si>
    <t>(space for new vehicle 2)</t>
  </si>
  <si>
    <t>(space for new vehicle 3)</t>
  </si>
  <si>
    <t>(space for new vehicle 4)</t>
  </si>
  <si>
    <t>There is space for new vehicles to be added in each of the categories below:</t>
  </si>
  <si>
    <t>years kep</t>
  </si>
  <si>
    <t>Tesla model 3 (based on Model S)</t>
  </si>
  <si>
    <t>The following graphs are shown below:</t>
  </si>
  <si>
    <t>If this tool is being used in future years, these factors will need to be updated.</t>
  </si>
  <si>
    <t>Operating costs are assumed to be included in leasing fee</t>
  </si>
  <si>
    <t>this may not be the case for all councils.</t>
  </si>
  <si>
    <r>
      <t xml:space="preserve">This sheet allows for the </t>
    </r>
    <r>
      <rPr>
        <b/>
        <sz val="11"/>
        <color theme="1"/>
        <rFont val="Calibri Light"/>
        <family val="2"/>
        <scheme val="major"/>
      </rPr>
      <t>comparison</t>
    </r>
    <r>
      <rPr>
        <sz val="11"/>
        <color theme="1"/>
        <rFont val="Calibri Light"/>
        <family val="2"/>
        <scheme val="major"/>
      </rPr>
      <t xml:space="preserve"> of different vehicles.</t>
    </r>
  </si>
  <si>
    <t>It is not intended to provide an accurate total cost of ownership.</t>
  </si>
  <si>
    <t>Decline rate for light vehicles (ERF Land &amp; Sea Transport Methodology)</t>
  </si>
  <si>
    <t>(value entered on comparison page to reflect</t>
  </si>
  <si>
    <t xml:space="preserve">chargepoint email  </t>
  </si>
  <si>
    <t>value assigned to an individual vehicle in the comparison tab for use of charging infrastructure. Assumes two vehicles per double port wall mount.</t>
  </si>
  <si>
    <t>council details are as provided by participating councils.</t>
  </si>
  <si>
    <t>Fleet Data Template</t>
  </si>
  <si>
    <t xml:space="preserve">This sheet is to collect data on the individual vehicles in operation during the 2016/17 financial year </t>
  </si>
  <si>
    <t>This sheet has been populated by</t>
  </si>
  <si>
    <t xml:space="preserve">The more information that is provided the more tailored your fleet assessment can be. </t>
  </si>
  <si>
    <t>Name:</t>
  </si>
  <si>
    <t>Council:</t>
  </si>
  <si>
    <t>Contact Details:</t>
  </si>
  <si>
    <t>Rego or ID</t>
  </si>
  <si>
    <t>drop down</t>
  </si>
  <si>
    <t>Not applicable if electric</t>
  </si>
  <si>
    <t>prompt data entry if electric</t>
  </si>
  <si>
    <t>Pool vehicle or allocated to an employee</t>
  </si>
  <si>
    <t>to assess FBT liability</t>
  </si>
  <si>
    <t>Pool or dedicated vehicle?</t>
  </si>
  <si>
    <t>Available for personal use?</t>
  </si>
  <si>
    <t>is the vehicle a pool vehicle?</t>
  </si>
  <si>
    <t>Servicing</t>
  </si>
  <si>
    <t>carrying capacity</t>
  </si>
  <si>
    <t>E10</t>
  </si>
  <si>
    <t>E85</t>
  </si>
  <si>
    <t>B2</t>
  </si>
  <si>
    <t>B5</t>
  </si>
  <si>
    <t>Electric</t>
  </si>
  <si>
    <t>Vehicles in operation during reporting period</t>
  </si>
  <si>
    <t>Passenger vehicles</t>
  </si>
  <si>
    <t>Commercial vehicles</t>
  </si>
  <si>
    <t>Total</t>
  </si>
  <si>
    <t>Current vehicles at assessment date</t>
  </si>
  <si>
    <t>Distance travelled</t>
  </si>
  <si>
    <t>Fuel consumption (litres)</t>
  </si>
  <si>
    <t>Electricity consumption (kWh)</t>
  </si>
  <si>
    <t xml:space="preserve">Total electricity  </t>
  </si>
  <si>
    <t>Annual kilometres by vehicle type</t>
  </si>
  <si>
    <t>Dual fuel</t>
  </si>
  <si>
    <t xml:space="preserve">Electricity  </t>
  </si>
  <si>
    <t>Average fuel consumption (litres/100km)</t>
  </si>
  <si>
    <t>Fleet average</t>
  </si>
  <si>
    <t>Average electricity consumption (Wh/100km)</t>
  </si>
  <si>
    <t>Annual fuel cost by vehicle type ($)</t>
  </si>
  <si>
    <t>Total fuel cost</t>
  </si>
  <si>
    <t>Average fuel cost ($/km)</t>
  </si>
  <si>
    <t xml:space="preserve">Energy consumption by fuel type (MJ) </t>
  </si>
  <si>
    <t>Fleet assessment</t>
  </si>
  <si>
    <t>Air quality (average Green Vehicle Guide score)</t>
  </si>
  <si>
    <t>Average</t>
  </si>
  <si>
    <t>*Based on allocation of total fuel consumption</t>
  </si>
  <si>
    <t>Baseline Year</t>
  </si>
  <si>
    <t>Consecutive year 1</t>
  </si>
  <si>
    <t>Consecutive year 2</t>
  </si>
  <si>
    <t>Consecutive year 3</t>
  </si>
  <si>
    <t>Australian Average</t>
  </si>
  <si>
    <t>Proposed Australian target</t>
  </si>
  <si>
    <t>Other stats</t>
  </si>
  <si>
    <t>Vehicles that can be considered for an EV</t>
  </si>
  <si>
    <t>Replace/Remove</t>
  </si>
  <si>
    <t>Potentially underutilised vehicles</t>
  </si>
  <si>
    <t>owned</t>
  </si>
  <si>
    <t>Owned</t>
  </si>
  <si>
    <t>Current</t>
  </si>
  <si>
    <t>Dedicated</t>
  </si>
  <si>
    <t>At Council</t>
  </si>
  <si>
    <t>Employee Residence</t>
  </si>
  <si>
    <t>Council depot</t>
  </si>
  <si>
    <t>Local mechanic</t>
  </si>
  <si>
    <t>Other</t>
  </si>
  <si>
    <t>Just passengers</t>
  </si>
  <si>
    <t>Carries tools/Equip</t>
  </si>
  <si>
    <t>Tows trailer</t>
  </si>
  <si>
    <t>Yes</t>
  </si>
  <si>
    <t>No</t>
  </si>
  <si>
    <t>Personal Use availability</t>
  </si>
  <si>
    <t>Garaging</t>
  </si>
  <si>
    <t>Owned or leased</t>
  </si>
  <si>
    <r>
      <t>Absolute emissions (tCO</t>
    </r>
    <r>
      <rPr>
        <b/>
        <vertAlign val="subscript"/>
        <sz val="10"/>
        <color theme="0"/>
        <rFont val="Calibri"/>
        <family val="2"/>
        <scheme val="minor"/>
      </rPr>
      <t>2</t>
    </r>
    <r>
      <rPr>
        <b/>
        <sz val="10"/>
        <color theme="0"/>
        <rFont val="Calibri"/>
        <family val="2"/>
        <scheme val="minor"/>
      </rPr>
      <t>e)</t>
    </r>
  </si>
  <si>
    <r>
      <t>new vehicle emission intensity from GVG (gCO</t>
    </r>
    <r>
      <rPr>
        <b/>
        <vertAlign val="subscript"/>
        <sz val="10"/>
        <color theme="0"/>
        <rFont val="Calibri"/>
        <family val="2"/>
        <scheme val="minor"/>
      </rPr>
      <t>2</t>
    </r>
    <r>
      <rPr>
        <b/>
        <sz val="10"/>
        <color theme="0"/>
        <rFont val="Calibri"/>
        <family val="2"/>
        <scheme val="minor"/>
      </rPr>
      <t>-e/km)</t>
    </r>
  </si>
  <si>
    <t>INFO</t>
  </si>
  <si>
    <t>Original data</t>
  </si>
  <si>
    <t>Scenario data</t>
  </si>
  <si>
    <t>Number of vehicles</t>
  </si>
  <si>
    <t>Absolute emissions</t>
  </si>
  <si>
    <t>Average emissions intensity</t>
  </si>
  <si>
    <t>Removed vehicles</t>
  </si>
  <si>
    <t>Removed or replaced vehicles</t>
  </si>
  <si>
    <t>Number of vehicles that can be considered for EV replacement</t>
  </si>
  <si>
    <t>Replaced vehicles with EV</t>
  </si>
  <si>
    <t>Remove</t>
  </si>
  <si>
    <r>
      <t>New vehicle absolute emissions (tCO</t>
    </r>
    <r>
      <rPr>
        <b/>
        <vertAlign val="subscript"/>
        <sz val="10"/>
        <color theme="0"/>
        <rFont val="Calibri"/>
        <family val="2"/>
        <scheme val="minor"/>
      </rPr>
      <t>2</t>
    </r>
    <r>
      <rPr>
        <b/>
        <sz val="10"/>
        <color theme="0"/>
        <rFont val="Calibri"/>
        <family val="2"/>
        <scheme val="minor"/>
      </rPr>
      <t>-e)</t>
    </r>
  </si>
  <si>
    <t>TO HIDE</t>
  </si>
  <si>
    <t>new absolute emissions</t>
  </si>
  <si>
    <t>new emission intensity</t>
  </si>
  <si>
    <t>Council Average</t>
  </si>
  <si>
    <t>Council target</t>
  </si>
  <si>
    <t>Average Council emissions</t>
  </si>
  <si>
    <r>
      <t>carbon emissions (tCO</t>
    </r>
    <r>
      <rPr>
        <b/>
        <vertAlign val="subscript"/>
        <sz val="11"/>
        <color theme="0"/>
        <rFont val="Calibri"/>
        <family val="2"/>
        <scheme val="minor"/>
      </rPr>
      <t>2</t>
    </r>
    <r>
      <rPr>
        <b/>
        <sz val="11"/>
        <color theme="0"/>
        <rFont val="Calibri"/>
        <family val="2"/>
        <scheme val="minor"/>
      </rPr>
      <t>)</t>
    </r>
  </si>
  <si>
    <t>Introduction</t>
  </si>
  <si>
    <t>Annual Kilometres:</t>
  </si>
  <si>
    <t>Price of Carbon</t>
  </si>
  <si>
    <t>Source of Electricity</t>
  </si>
  <si>
    <t>Dual Fuel</t>
  </si>
  <si>
    <t>GHG Factor (kgCO2-e/litre)</t>
  </si>
  <si>
    <t>Years of Ownership</t>
  </si>
  <si>
    <t>Annual Insurance Cost</t>
  </si>
  <si>
    <t>Current emissions intensity</t>
  </si>
  <si>
    <t>Target emissions intensity</t>
  </si>
  <si>
    <t>Year due for replacement</t>
  </si>
  <si>
    <r>
      <t>Emissions intensity (gCO</t>
    </r>
    <r>
      <rPr>
        <b/>
        <vertAlign val="subscript"/>
        <sz val="10"/>
        <color theme="0"/>
        <rFont val="Calibri"/>
        <family val="2"/>
        <scheme val="minor"/>
      </rPr>
      <t>2</t>
    </r>
    <r>
      <rPr>
        <b/>
        <sz val="10"/>
        <color theme="0"/>
        <rFont val="Calibri"/>
        <family val="2"/>
        <scheme val="minor"/>
      </rPr>
      <t>-e/km)</t>
    </r>
  </si>
  <si>
    <t>Can this vehicle be considered for an EV?  (current passenger vehicle, travelling less than 120km/day, no carrying requirements, and housed at council)</t>
  </si>
  <si>
    <t>EV charging source:</t>
  </si>
  <si>
    <t>Disclaimer: This model has been built by Ndevr Environmental for use by the Northern Alliance for Greenhouse Action (NAGA). 
Results will vary depending on inputs and assumptions and are intended as guidance only.</t>
  </si>
  <si>
    <t xml:space="preserve">Prices are indicative only. </t>
  </si>
  <si>
    <t>For the purposes of the comparison tab the double port wall mount prices have been used as per below. The other prices have been included for reference</t>
  </si>
  <si>
    <t>Contents &amp; Instructions</t>
  </si>
  <si>
    <t>Data Input</t>
  </si>
  <si>
    <t>Sheet</t>
  </si>
  <si>
    <t>Fleet Performance Summary</t>
  </si>
  <si>
    <t>Performance Tracking Sheet</t>
  </si>
  <si>
    <t>GRAPHS</t>
  </si>
  <si>
    <t>Each year an assessment is completed manually copy over the performance summary data into the relevant column of the tracking sheet.  Automated graphs will update to track progress.</t>
  </si>
  <si>
    <t>Follow on-sheet instructions to collate and insert fleet data into required cells. Note that cells are limited on the information that can be inserted - please use dropdown menu options as appropriate</t>
  </si>
  <si>
    <r>
      <t>Greenhouse emissions by fuel type (tCO</t>
    </r>
    <r>
      <rPr>
        <vertAlign val="subscript"/>
        <sz val="11"/>
        <color theme="0"/>
        <rFont val="Calibri"/>
        <family val="2"/>
        <scheme val="minor"/>
      </rPr>
      <t>2</t>
    </r>
    <r>
      <rPr>
        <sz val="11"/>
        <color theme="0"/>
        <rFont val="Calibri"/>
        <family val="2"/>
        <scheme val="minor"/>
      </rPr>
      <t>-e)</t>
    </r>
  </si>
  <si>
    <r>
      <t>Average GHG emissions intensity (grams CO</t>
    </r>
    <r>
      <rPr>
        <b/>
        <vertAlign val="subscript"/>
        <sz val="11"/>
        <color theme="0"/>
        <rFont val="Calibri"/>
        <family val="2"/>
        <scheme val="minor"/>
      </rPr>
      <t>2</t>
    </r>
    <r>
      <rPr>
        <b/>
        <sz val="11"/>
        <color theme="0"/>
        <rFont val="Calibri"/>
        <family val="2"/>
        <scheme val="minor"/>
      </rPr>
      <t>-e/km)*</t>
    </r>
  </si>
  <si>
    <r>
      <t xml:space="preserve"> Estimated GHG emissions by vehicle type (tCO</t>
    </r>
    <r>
      <rPr>
        <b/>
        <vertAlign val="subscript"/>
        <sz val="11"/>
        <color theme="0"/>
        <rFont val="Calibri"/>
        <family val="2"/>
        <scheme val="minor"/>
      </rPr>
      <t>2</t>
    </r>
    <r>
      <rPr>
        <b/>
        <sz val="11"/>
        <color theme="0"/>
        <rFont val="Calibri"/>
        <family val="2"/>
        <scheme val="minor"/>
      </rPr>
      <t>-e)*</t>
    </r>
  </si>
  <si>
    <t>Manually enter these:  (grams CO2-e/km)</t>
  </si>
  <si>
    <t>This side of the sheet allows the user to indicate which vehicles they are considering removing or replacing to estimate the impact this will have on the fleet. 
In column AC indicate replace or remove; if replacing provide the new vehicle emissions intensity in column AE</t>
  </si>
  <si>
    <t>Scenario Modelling (in Data Input sheet)</t>
  </si>
  <si>
    <r>
      <t xml:space="preserve"> Estimated GHG emissions by vehicle type (tCO</t>
    </r>
    <r>
      <rPr>
        <b/>
        <vertAlign val="subscript"/>
        <sz val="10"/>
        <color theme="0"/>
        <rFont val="Calibri"/>
        <family val="2"/>
        <scheme val="minor"/>
      </rPr>
      <t>2</t>
    </r>
    <r>
      <rPr>
        <b/>
        <sz val="10"/>
        <color theme="0"/>
        <rFont val="Calibri"/>
        <family val="2"/>
        <scheme val="minor"/>
      </rPr>
      <t>-e)*</t>
    </r>
  </si>
  <si>
    <r>
      <t>Average GHG emissions intensity (grams CO</t>
    </r>
    <r>
      <rPr>
        <b/>
        <vertAlign val="subscript"/>
        <sz val="10"/>
        <color theme="0"/>
        <rFont val="Calibri"/>
        <family val="2"/>
        <scheme val="minor"/>
      </rPr>
      <t>2</t>
    </r>
    <r>
      <rPr>
        <b/>
        <sz val="10"/>
        <color theme="0"/>
        <rFont val="Calibri"/>
        <family val="2"/>
        <scheme val="minor"/>
      </rPr>
      <t>-e/km)*</t>
    </r>
  </si>
  <si>
    <r>
      <t xml:space="preserve">Instructions:  Copy relevant year of data from the </t>
    </r>
    <r>
      <rPr>
        <i/>
        <sz val="10"/>
        <color theme="1"/>
        <rFont val="Calibri"/>
        <family val="2"/>
        <scheme val="minor"/>
      </rPr>
      <t>Fleet Performance Summary into the respective column below.</t>
    </r>
    <r>
      <rPr>
        <sz val="10"/>
        <color theme="1"/>
        <rFont val="Calibri"/>
        <family val="2"/>
        <scheme val="minor"/>
      </rPr>
      <t xml:space="preserve"> Graphs will update below for tracking</t>
    </r>
  </si>
  <si>
    <t>Module 1</t>
  </si>
  <si>
    <t>Module 2</t>
  </si>
  <si>
    <t>Vehicle Comparison</t>
  </si>
  <si>
    <t xml:space="preserve">Follow instructions on sheet. Select vehicles to remove or replace based on guidance provided. Set Council target. Performance graph will automatically update based on expected new fleet.  
</t>
  </si>
  <si>
    <t>Be sure to only use fields present in the dropdown menu for each column. Any deviation from the specific text required in each column may affect the analysis (e.g. vehicles must be labelled "Passenger" or "LCV", cannot be "heavy vehicle", "van" "light commercial vehicle" etc.). The data should represent one full financial year of data to be compared to the following financial year.</t>
  </si>
  <si>
    <t xml:space="preserve">This sheet is automated and provides a summary based on the 'Data Input' sheet. This tab will display key information about your fleet including breadkown of vehicles by fuel type, total absolute emissions, average emissions intensity and total kilometres travelled for the year. </t>
  </si>
  <si>
    <t>Cell Instructions</t>
  </si>
  <si>
    <t>The 'Vehicle Comparison' tool can be used to compare whole of life costs (including environmental metrics) between passenger, LCVs and low emission vehicles that the Council may be considering. 
This sheet enables the user to input details specific to their fleet and compare the indicative total
cost of ownership of different vehicles</t>
  </si>
  <si>
    <r>
      <t xml:space="preserve">This spreadsheet has been constructed to enable NAGA councils to review the performance of their fleets, track and monitor improvements.
There are two components:
- </t>
    </r>
    <r>
      <rPr>
        <b/>
        <sz val="11"/>
        <color theme="1"/>
        <rFont val="Calibri Light"/>
        <family val="2"/>
        <scheme val="major"/>
      </rPr>
      <t>Module 1</t>
    </r>
    <r>
      <rPr>
        <sz val="11"/>
        <color theme="1"/>
        <rFont val="Calibri Light"/>
        <family val="2"/>
        <scheme val="major"/>
      </rPr>
      <t xml:space="preserve"> - </t>
    </r>
    <r>
      <rPr>
        <b/>
        <sz val="11"/>
        <color theme="1"/>
        <rFont val="Calibri Light"/>
        <family val="2"/>
        <scheme val="major"/>
      </rPr>
      <t>Fleet assessment and performance monitoring</t>
    </r>
    <r>
      <rPr>
        <sz val="11"/>
        <color theme="1"/>
        <rFont val="Calibri Light"/>
        <family val="2"/>
        <scheme val="major"/>
      </rPr>
      <t xml:space="preserve">. Allows the user to gauge the current performance of their fleet and the potential  impact of removing and replacing vehicles. 
- </t>
    </r>
    <r>
      <rPr>
        <b/>
        <sz val="11"/>
        <color theme="1"/>
        <rFont val="Calibri Light"/>
        <family val="2"/>
        <scheme val="major"/>
      </rPr>
      <t>Module 2</t>
    </r>
    <r>
      <rPr>
        <sz val="11"/>
        <color theme="1"/>
        <rFont val="Calibri Light"/>
        <family val="2"/>
        <scheme val="major"/>
      </rPr>
      <t xml:space="preserve"> - </t>
    </r>
    <r>
      <rPr>
        <b/>
        <sz val="11"/>
        <color theme="1"/>
        <rFont val="Calibri Light"/>
        <family val="2"/>
        <scheme val="major"/>
      </rPr>
      <t>New vehicle comparison</t>
    </r>
    <r>
      <rPr>
        <sz val="11"/>
        <color theme="1"/>
        <rFont val="Calibri Light"/>
        <family val="2"/>
        <scheme val="major"/>
      </rPr>
      <t>. Allows the user to compare total indicative cost of ownership based on user-inputted assumptions. The intention of the model is to allow Councils to compare different vehicles – rather than provide an accurate total cost of ownership. The model contains a database of collated information that can be added to and altered as more information becomes available, and which individual councils can alter to suit Council specific circumstance.
For additional or guidance or support please contact Hannah Meade or Stephen Christos.</t>
    </r>
  </si>
  <si>
    <r>
      <t xml:space="preserve">Purchase Price 
</t>
    </r>
    <r>
      <rPr>
        <b/>
        <i/>
        <sz val="10"/>
        <color theme="0"/>
        <rFont val="Calibri"/>
        <family val="2"/>
        <scheme val="minor"/>
      </rPr>
      <t>(manufacturers website)*</t>
    </r>
  </si>
  <si>
    <t>Replace</t>
  </si>
  <si>
    <t>Emission Intensity Required</t>
  </si>
  <si>
    <r>
      <t>Greenhouse emissions by fuel type (tCO</t>
    </r>
    <r>
      <rPr>
        <b/>
        <vertAlign val="subscript"/>
        <sz val="10"/>
        <color theme="0"/>
        <rFont val="Calibri"/>
        <family val="2"/>
        <scheme val="minor"/>
      </rPr>
      <t>2</t>
    </r>
    <r>
      <rPr>
        <b/>
        <sz val="10"/>
        <color theme="0"/>
        <rFont val="Calibri"/>
        <family val="2"/>
        <scheme val="minor"/>
      </rPr>
      <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</si>
</sst>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44" formatCode="_-&quot;$&quot;* #,##0.00_-;\-&quot;$&quot;* #,##0.00_-;_-&quot;$&quot;* &quot;-&quot;??_-;_-@_-"/>
    <numFmt numFmtId="43" formatCode="_-* #,##0.00_-;\-* #,##0.00_-;_-* &quot;-&quot;??_-;_-@_-"/>
    <numFmt numFmtId="164" formatCode="0.0"/>
    <numFmt numFmtId="165" formatCode="_-* #,##0_-;\-* #,##0_-;_-* &quot;-&quot;??_-;_-@_-"/>
    <numFmt numFmtId="166" formatCode="_-* #,##0.000_-;\-* #,##0.000_-;_-* &quot;-&quot;??_-;_-@_-"/>
    <numFmt numFmtId="167" formatCode="0.000"/>
    <numFmt numFmtId="168" formatCode="0.0%"/>
    <numFmt numFmtId="169" formatCode="0.00000"/>
    <numFmt numFmtId="170" formatCode="_-* #,##0.0_-;\-* #,##0.0_-;_-* &quot;-&quot;??_-;_-@_-"/>
    <numFmt numFmtId="171" formatCode="_-&quot;$&quot;* #,##0_-;\-&quot;$&quot;* #,##0_-;_-&quot;$&quot;* &quot;-&quot;??_-;_-@_-"/>
    <numFmt numFmtId="172" formatCode="0.000000"/>
  </numFmts>
  <fonts count="103" x14ac:knownFonts="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Light"/>
      <family val="2"/>
      <scheme val="major"/>
    </font>
    <font>
      <b/>
      <sz val="11"/>
      <color theme="0"/>
      <name val="Calibri Light"/>
      <family val="2"/>
      <scheme val="major"/>
    </font>
    <font>
      <b/>
      <sz val="14"/>
      <color theme="0"/>
      <name val="Calibri Light"/>
      <family val="2"/>
      <scheme val="major"/>
    </font>
    <font>
      <sz val="10"/>
      <color theme="1"/>
      <name val="Calibri Light"/>
      <family val="2"/>
      <scheme val="major"/>
    </font>
    <font>
      <sz val="10"/>
      <name val="Arial"/>
      <family val="2"/>
    </font>
    <font>
      <sz val="8"/>
      <name val="Arial"/>
      <family val="2"/>
    </font>
    <font>
      <b/>
      <sz val="10"/>
      <name val="Arial"/>
      <family val="2"/>
    </font>
    <font>
      <sz val="11"/>
      <color indexed="8"/>
      <name val="Calibri"/>
      <family val="2"/>
    </font>
    <font>
      <sz val="11"/>
      <color indexed="9"/>
      <name val="Calibri"/>
      <family val="2"/>
    </font>
    <font>
      <b/>
      <sz val="11"/>
      <color indexed="9"/>
      <name val="Calibri"/>
      <family val="2"/>
    </font>
    <font>
      <sz val="11"/>
      <color indexed="17"/>
      <name val="Calibri"/>
      <family val="2"/>
    </font>
    <font>
      <b/>
      <sz val="11"/>
      <color indexed="63"/>
      <name val="Calibri"/>
      <family val="2"/>
    </font>
    <font>
      <b/>
      <sz val="11"/>
      <color indexed="8"/>
      <name val="Calibri"/>
      <family val="2"/>
    </font>
    <font>
      <b/>
      <sz val="8"/>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b/>
      <sz val="18"/>
      <color indexed="62"/>
      <name val="Cambria"/>
      <family val="2"/>
    </font>
    <font>
      <sz val="11"/>
      <color indexed="14"/>
      <name val="Calibri"/>
      <family val="2"/>
    </font>
    <font>
      <sz val="8"/>
      <color indexed="62"/>
      <name val="Arial"/>
      <family val="2"/>
    </font>
    <font>
      <b/>
      <sz val="12"/>
      <name val="Arial"/>
      <family val="2"/>
    </font>
    <font>
      <u/>
      <sz val="10"/>
      <color theme="10"/>
      <name val="Arial"/>
      <family val="2"/>
    </font>
    <font>
      <u/>
      <sz val="11"/>
      <color theme="10"/>
      <name val="Calibri"/>
      <family val="2"/>
    </font>
    <font>
      <sz val="11"/>
      <color rgb="FF9C6500"/>
      <name val="Calibri"/>
      <family val="2"/>
      <scheme val="minor"/>
    </font>
    <font>
      <b/>
      <sz val="18"/>
      <color theme="3"/>
      <name val="Calibri Light"/>
      <family val="2"/>
      <scheme val="major"/>
    </font>
    <font>
      <b/>
      <sz val="12"/>
      <color theme="0"/>
      <name val="Calibri Light"/>
      <family val="2"/>
      <scheme val="major"/>
    </font>
    <font>
      <sz val="12"/>
      <name val="Times New Roman"/>
      <family val="1"/>
    </font>
    <font>
      <sz val="10"/>
      <color theme="1"/>
      <name val="Calibri"/>
      <family val="2"/>
      <scheme val="minor"/>
    </font>
    <font>
      <u/>
      <sz val="11"/>
      <color theme="10"/>
      <name val="Calibri"/>
      <family val="2"/>
      <scheme val="minor"/>
    </font>
    <font>
      <b/>
      <sz val="11"/>
      <color theme="1"/>
      <name val="Calibri Light"/>
      <family val="2"/>
      <scheme val="major"/>
    </font>
    <font>
      <i/>
      <sz val="11"/>
      <color theme="0" tint="-0.34998626667073579"/>
      <name val="Calibri"/>
      <family val="2"/>
      <scheme val="minor"/>
    </font>
    <font>
      <b/>
      <i/>
      <sz val="11"/>
      <color theme="0"/>
      <name val="Calibri"/>
      <family val="2"/>
      <scheme val="minor"/>
    </font>
    <font>
      <b/>
      <sz val="9"/>
      <color indexed="81"/>
      <name val="Tahoma"/>
      <family val="2"/>
    </font>
    <font>
      <sz val="9"/>
      <color indexed="81"/>
      <name val="Tahoma"/>
      <family val="2"/>
    </font>
    <font>
      <i/>
      <sz val="11"/>
      <color theme="1"/>
      <name val="Calibri Light"/>
      <family val="2"/>
      <scheme val="major"/>
    </font>
    <font>
      <sz val="11"/>
      <color rgb="FFFF0000"/>
      <name val="Calibri Light"/>
      <family val="2"/>
      <scheme val="major"/>
    </font>
    <font>
      <sz val="11"/>
      <name val="Calibri Light"/>
      <family val="2"/>
      <scheme val="major"/>
    </font>
    <font>
      <i/>
      <sz val="11"/>
      <color theme="0" tint="-0.499984740745262"/>
      <name val="Calibri Light"/>
      <family val="2"/>
      <scheme val="major"/>
    </font>
    <font>
      <sz val="10"/>
      <name val="Calibri Light"/>
      <family val="2"/>
      <scheme val="major"/>
    </font>
    <font>
      <sz val="11"/>
      <color theme="0"/>
      <name val="Calibri Light"/>
      <family val="2"/>
      <scheme val="major"/>
    </font>
    <font>
      <b/>
      <sz val="11"/>
      <color rgb="FFFF0000"/>
      <name val="Calibri"/>
      <family val="2"/>
      <scheme val="minor"/>
    </font>
    <font>
      <sz val="10"/>
      <color rgb="FFFF0000"/>
      <name val="Calibri Light"/>
      <family val="2"/>
      <scheme val="major"/>
    </font>
    <font>
      <i/>
      <sz val="10"/>
      <color theme="1"/>
      <name val="Calibri Light"/>
      <family val="2"/>
      <scheme val="major"/>
    </font>
    <font>
      <b/>
      <u/>
      <sz val="11"/>
      <color theme="1"/>
      <name val="Calibri Light"/>
      <family val="2"/>
      <scheme val="major"/>
    </font>
    <font>
      <b/>
      <sz val="10"/>
      <color indexed="9"/>
      <name val="Calibri Light"/>
      <family val="2"/>
      <scheme val="major"/>
    </font>
    <font>
      <b/>
      <sz val="10"/>
      <name val="Calibri Light"/>
      <family val="2"/>
      <scheme val="major"/>
    </font>
    <font>
      <b/>
      <sz val="10"/>
      <color theme="1"/>
      <name val="Calibri Light"/>
      <family val="2"/>
      <scheme val="major"/>
    </font>
    <font>
      <i/>
      <sz val="10"/>
      <name val="Calibri Light"/>
      <family val="2"/>
      <scheme val="major"/>
    </font>
    <font>
      <sz val="8.5"/>
      <color theme="0"/>
      <name val="Calibri Light"/>
      <family val="2"/>
      <scheme val="major"/>
    </font>
    <font>
      <b/>
      <sz val="16"/>
      <color theme="0"/>
      <name val="Calibri"/>
      <family val="2"/>
      <scheme val="minor"/>
    </font>
    <font>
      <i/>
      <sz val="11"/>
      <color theme="1"/>
      <name val="Calibri"/>
      <family val="2"/>
      <scheme val="minor"/>
    </font>
    <font>
      <i/>
      <sz val="10"/>
      <color theme="0" tint="-0.34998626667073579"/>
      <name val="Arial"/>
      <family val="2"/>
    </font>
    <font>
      <b/>
      <sz val="10"/>
      <color indexed="9"/>
      <name val="Arial"/>
      <family val="2"/>
    </font>
    <font>
      <b/>
      <sz val="10"/>
      <color theme="0"/>
      <name val="Arial"/>
      <family val="2"/>
    </font>
    <font>
      <sz val="11"/>
      <color theme="0" tint="-0.499984740745262"/>
      <name val="Calibri"/>
      <family val="2"/>
      <scheme val="minor"/>
    </font>
    <font>
      <i/>
      <sz val="10"/>
      <color theme="0" tint="-0.34998626667073579"/>
      <name val="Calibri"/>
      <family val="2"/>
      <scheme val="minor"/>
    </font>
    <font>
      <b/>
      <sz val="10"/>
      <color theme="0"/>
      <name val="Calibri"/>
      <family val="2"/>
      <scheme val="minor"/>
    </font>
    <font>
      <b/>
      <vertAlign val="subscript"/>
      <sz val="10"/>
      <color theme="0"/>
      <name val="Calibri"/>
      <family val="2"/>
      <scheme val="minor"/>
    </font>
    <font>
      <i/>
      <sz val="10"/>
      <color theme="1"/>
      <name val="Calibri"/>
      <family val="2"/>
      <scheme val="minor"/>
    </font>
    <font>
      <sz val="11"/>
      <color theme="5" tint="-0.249977111117893"/>
      <name val="Calibri"/>
      <family val="2"/>
      <scheme val="minor"/>
    </font>
    <font>
      <b/>
      <sz val="12"/>
      <color theme="0"/>
      <name val="Calibri"/>
      <family val="2"/>
      <scheme val="minor"/>
    </font>
    <font>
      <i/>
      <sz val="8"/>
      <color theme="1"/>
      <name val="Calibri"/>
      <family val="2"/>
      <scheme val="minor"/>
    </font>
    <font>
      <i/>
      <sz val="11"/>
      <color theme="0" tint="-0.499984740745262"/>
      <name val="Calibri"/>
      <family val="2"/>
      <scheme val="minor"/>
    </font>
    <font>
      <sz val="9"/>
      <color theme="1"/>
      <name val="Calibri"/>
      <family val="2"/>
      <scheme val="minor"/>
    </font>
    <font>
      <i/>
      <sz val="11"/>
      <color theme="5" tint="-0.249977111117893"/>
      <name val="Calibri"/>
      <family val="2"/>
      <scheme val="minor"/>
    </font>
    <font>
      <b/>
      <vertAlign val="subscript"/>
      <sz val="11"/>
      <color theme="0"/>
      <name val="Calibri"/>
      <family val="2"/>
      <scheme val="minor"/>
    </font>
    <font>
      <b/>
      <i/>
      <sz val="8"/>
      <color theme="1"/>
      <name val="Calibri"/>
      <family val="2"/>
      <scheme val="minor"/>
    </font>
    <font>
      <b/>
      <sz val="12"/>
      <color theme="1"/>
      <name val="Calibri"/>
      <family val="2"/>
      <scheme val="minor"/>
    </font>
    <font>
      <sz val="10"/>
      <color theme="0"/>
      <name val="Calibri"/>
      <family val="2"/>
      <scheme val="minor"/>
    </font>
    <font>
      <vertAlign val="subscript"/>
      <sz val="11"/>
      <color theme="0"/>
      <name val="Calibri"/>
      <family val="2"/>
      <scheme val="minor"/>
    </font>
    <font>
      <i/>
      <sz val="9"/>
      <color theme="0" tint="-0.249977111117893"/>
      <name val="Calibri"/>
      <family val="2"/>
      <scheme val="minor"/>
    </font>
    <font>
      <b/>
      <i/>
      <sz val="10"/>
      <color theme="0"/>
      <name val="Calibri"/>
      <family val="2"/>
      <scheme val="minor"/>
    </font>
    <font>
      <sz val="11"/>
      <name val="Calibri"/>
      <family val="2"/>
      <scheme val="minor"/>
    </font>
    <font>
      <b/>
      <sz val="10"/>
      <color theme="1"/>
      <name val="Calibri"/>
      <family val="2"/>
      <scheme val="minor"/>
    </font>
    <font>
      <b/>
      <i/>
      <sz val="10"/>
      <color theme="1"/>
      <name val="Calibri"/>
      <family val="2"/>
      <scheme val="minor"/>
    </font>
    <font>
      <i/>
      <sz val="10"/>
      <color theme="0" tint="-0.499984740745262"/>
      <name val="Calibri"/>
      <family val="2"/>
      <scheme val="minor"/>
    </font>
    <font>
      <sz val="10"/>
      <color rgb="FFFF0000"/>
      <name val="Calibri"/>
      <family val="2"/>
      <scheme val="minor"/>
    </font>
    <font>
      <b/>
      <sz val="10"/>
      <color rgb="FF000000"/>
      <name val="Calibri"/>
      <family val="2"/>
      <scheme val="minor"/>
    </font>
    <font>
      <sz val="10"/>
      <color rgb="FF000000"/>
      <name val="Calibri"/>
      <family val="2"/>
      <scheme val="minor"/>
    </font>
    <font>
      <b/>
      <sz val="10"/>
      <color rgb="FFFFFFFF"/>
      <name val="Calibri"/>
      <family val="2"/>
      <scheme val="minor"/>
    </font>
  </fonts>
  <fills count="10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5"/>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10"/>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22"/>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60"/>
      </patternFill>
    </fill>
    <fill>
      <patternFill patternType="solid">
        <fgColor indexed="26"/>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rgb="FFFFFFFF"/>
        <bgColor indexed="64"/>
      </patternFill>
    </fill>
    <fill>
      <patternFill patternType="solid">
        <fgColor rgb="FFFFF2CC"/>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2"/>
        <bgColor indexed="64"/>
      </patternFill>
    </fill>
    <fill>
      <patternFill patternType="solid">
        <fgColor theme="6" tint="0.79998168889431442"/>
        <bgColor indexed="64"/>
      </patternFill>
    </fill>
    <fill>
      <patternFill patternType="solid">
        <fgColor theme="4"/>
        <bgColor indexed="64"/>
      </patternFill>
    </fill>
    <fill>
      <patternFill patternType="solid">
        <fgColor theme="4" tint="0.79998168889431442"/>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3"/>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6"/>
        <bgColor indexed="64"/>
      </patternFill>
    </fill>
    <fill>
      <patternFill patternType="solid">
        <fgColor rgb="FFFFFFCC"/>
        <bgColor indexed="64"/>
      </patternFill>
    </fill>
  </fills>
  <borders count="6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diagonal/>
    </border>
    <border>
      <left style="medium">
        <color indexed="64"/>
      </left>
      <right/>
      <top style="medium">
        <color indexed="64"/>
      </top>
      <bottom/>
      <diagonal/>
    </border>
    <border>
      <left style="thin">
        <color theme="0" tint="-0.34998626667073579"/>
      </left>
      <right style="thin">
        <color theme="0" tint="-0.34998626667073579"/>
      </right>
      <top style="medium">
        <color indexed="64"/>
      </top>
      <bottom style="thin">
        <color theme="0" tint="-0.34998626667073579"/>
      </bottom>
      <diagonal/>
    </border>
    <border>
      <left/>
      <right/>
      <top style="medium">
        <color indexed="64"/>
      </top>
      <bottom/>
      <diagonal/>
    </border>
    <border>
      <left/>
      <right style="medium">
        <color indexed="64"/>
      </right>
      <top style="medium">
        <color indexed="64"/>
      </top>
      <bottom/>
      <diagonal/>
    </border>
    <border>
      <left style="medium">
        <color indexed="64"/>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style="thin">
        <color theme="0" tint="-0.34998626667073579"/>
      </right>
      <top style="thin">
        <color theme="0" tint="-0.34998626667073579"/>
      </top>
      <bottom style="medium">
        <color indexed="64"/>
      </bottom>
      <diagonal/>
    </border>
    <border>
      <left style="thin">
        <color theme="0" tint="-0.34998626667073579"/>
      </left>
      <right style="thin">
        <color theme="0" tint="-0.34998626667073579"/>
      </right>
      <top style="thin">
        <color theme="0" tint="-0.34998626667073579"/>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theme="0" tint="-0.34998626667073579"/>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s>
  <cellStyleXfs count="242">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5" borderId="4" applyNumberFormat="0" applyAlignment="0" applyProtection="0"/>
    <xf numFmtId="0" fontId="8" fillId="6" borderId="5" applyNumberFormat="0" applyAlignment="0" applyProtection="0"/>
    <xf numFmtId="0" fontId="9" fillId="6" borderId="4" applyNumberFormat="0" applyAlignment="0" applyProtection="0"/>
    <xf numFmtId="0" fontId="10" fillId="0" borderId="6" applyNumberFormat="0" applyFill="0" applyAlignment="0" applyProtection="0"/>
    <xf numFmtId="0" fontId="11" fillId="7" borderId="7"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9" applyNumberFormat="0" applyFill="0" applyAlignment="0" applyProtection="0"/>
    <xf numFmtId="0" fontId="15"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5"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5"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5"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5"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5"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0" fillId="0" borderId="0"/>
    <xf numFmtId="0" fontId="15" fillId="12"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3" fillId="45" borderId="0" applyNumberFormat="0" applyBorder="0" applyAlignment="0" applyProtection="0"/>
    <xf numFmtId="0" fontId="23" fillId="54" borderId="0" applyNumberFormat="0" applyBorder="0" applyAlignment="0" applyProtection="0"/>
    <xf numFmtId="0" fontId="24" fillId="46"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3" fillId="56" borderId="0" applyNumberFormat="0" applyBorder="0" applyAlignment="0" applyProtection="0"/>
    <xf numFmtId="0" fontId="23" fillId="57"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4" fillId="61" borderId="0" applyNumberFormat="0" applyBorder="0" applyAlignment="0" applyProtection="0"/>
    <xf numFmtId="0" fontId="24" fillId="62" borderId="0" applyNumberFormat="0" applyBorder="0" applyAlignment="0" applyProtection="0"/>
    <xf numFmtId="0" fontId="24" fillId="62" borderId="0" applyNumberFormat="0" applyBorder="0" applyAlignment="0" applyProtection="0"/>
    <xf numFmtId="0" fontId="24" fillId="62" borderId="0" applyNumberFormat="0" applyBorder="0" applyAlignment="0" applyProtection="0"/>
    <xf numFmtId="0" fontId="24" fillId="62" borderId="0" applyNumberFormat="0" applyBorder="0" applyAlignment="0" applyProtection="0"/>
    <xf numFmtId="0" fontId="24" fillId="62" borderId="0" applyNumberFormat="0" applyBorder="0" applyAlignment="0" applyProtection="0"/>
    <xf numFmtId="0" fontId="24" fillId="62" borderId="0" applyNumberFormat="0" applyBorder="0" applyAlignment="0" applyProtection="0"/>
    <xf numFmtId="0" fontId="24" fillId="62" borderId="0" applyNumberFormat="0" applyBorder="0" applyAlignment="0" applyProtection="0"/>
    <xf numFmtId="0" fontId="24" fillId="62" borderId="0" applyNumberFormat="0" applyBorder="0" applyAlignment="0" applyProtection="0"/>
    <xf numFmtId="0" fontId="24" fillId="62" borderId="0" applyNumberFormat="0" applyBorder="0" applyAlignment="0" applyProtection="0"/>
    <xf numFmtId="0" fontId="24" fillId="62" borderId="0" applyNumberFormat="0" applyBorder="0" applyAlignment="0" applyProtection="0"/>
    <xf numFmtId="0" fontId="24" fillId="62" borderId="0" applyNumberFormat="0" applyBorder="0" applyAlignment="0" applyProtection="0"/>
    <xf numFmtId="0" fontId="34" fillId="59" borderId="0" applyNumberFormat="0" applyBorder="0" applyAlignment="0" applyProtection="0"/>
    <xf numFmtId="0" fontId="35" fillId="64" borderId="11" applyNumberFormat="0" applyAlignment="0" applyProtection="0"/>
    <xf numFmtId="1" fontId="20" fillId="0" borderId="0">
      <alignment horizontal="left"/>
    </xf>
    <xf numFmtId="0" fontId="25" fillId="55" borderId="12" applyNumberFormat="0" applyAlignment="0" applyProtection="0"/>
    <xf numFmtId="43" fontId="20" fillId="0" borderId="0" applyFont="0" applyFill="0" applyBorder="0" applyAlignment="0" applyProtection="0"/>
    <xf numFmtId="43" fontId="20" fillId="0" borderId="0" applyFont="0" applyFill="0" applyBorder="0" applyAlignment="0" applyProtection="0">
      <alignment wrapText="1"/>
    </xf>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8" fillId="65" borderId="0" applyNumberFormat="0" applyBorder="0" applyAlignment="0" applyProtection="0"/>
    <xf numFmtId="0" fontId="28" fillId="66" borderId="0" applyNumberFormat="0" applyBorder="0" applyAlignment="0" applyProtection="0"/>
    <xf numFmtId="0" fontId="28" fillId="67" borderId="0" applyNumberFormat="0" applyBorder="0" applyAlignment="0" applyProtection="0"/>
    <xf numFmtId="0" fontId="23" fillId="51" borderId="0" applyNumberFormat="0" applyBorder="0" applyAlignment="0" applyProtection="0"/>
    <xf numFmtId="0" fontId="43" fillId="0" borderId="0">
      <alignment horizontal="center"/>
    </xf>
    <xf numFmtId="0" fontId="22" fillId="0" borderId="13">
      <alignment vertical="top" wrapText="1"/>
    </xf>
    <xf numFmtId="0" fontId="36" fillId="0" borderId="14" applyNumberFormat="0" applyFill="0" applyAlignment="0" applyProtection="0"/>
    <xf numFmtId="0" fontId="37" fillId="0" borderId="15" applyNumberFormat="0" applyFill="0" applyAlignment="0" applyProtection="0"/>
    <xf numFmtId="0" fontId="38" fillId="0" borderId="16" applyNumberFormat="0" applyFill="0" applyAlignment="0" applyProtection="0"/>
    <xf numFmtId="0" fontId="38"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alignment vertical="top"/>
      <protection locked="0"/>
    </xf>
    <xf numFmtId="0" fontId="39" fillId="60" borderId="11" applyNumberFormat="0" applyAlignment="0" applyProtection="0"/>
    <xf numFmtId="0" fontId="26" fillId="0" borderId="17" applyNumberFormat="0" applyFill="0" applyAlignment="0" applyProtection="0"/>
    <xf numFmtId="0" fontId="46" fillId="4" borderId="0" applyNumberFormat="0" applyBorder="0" applyAlignment="0" applyProtection="0"/>
    <xf numFmtId="0" fontId="26" fillId="60" borderId="0" applyNumberFormat="0" applyBorder="0" applyAlignment="0" applyProtection="0"/>
    <xf numFmtId="0" fontId="1" fillId="0" borderId="0"/>
    <xf numFmtId="0" fontId="21" fillId="69" borderId="0"/>
    <xf numFmtId="0" fontId="20" fillId="0" borderId="0">
      <alignment wrapText="1"/>
    </xf>
    <xf numFmtId="0" fontId="20" fillId="0" borderId="0"/>
    <xf numFmtId="0" fontId="1" fillId="0" borderId="0"/>
    <xf numFmtId="0" fontId="21" fillId="69" borderId="0"/>
    <xf numFmtId="0" fontId="20" fillId="0" borderId="0">
      <alignment wrapText="1"/>
    </xf>
    <xf numFmtId="0" fontId="1" fillId="0" borderId="0"/>
    <xf numFmtId="0" fontId="20" fillId="0" borderId="0">
      <alignment wrapText="1"/>
    </xf>
    <xf numFmtId="0" fontId="21" fillId="59" borderId="11" applyNumberFormat="0" applyFont="0" applyAlignment="0" applyProtection="0"/>
    <xf numFmtId="0" fontId="1" fillId="8" borderId="8" applyNumberFormat="0" applyFont="0" applyAlignment="0" applyProtection="0"/>
    <xf numFmtId="0" fontId="21" fillId="59" borderId="11" applyNumberFormat="0" applyFont="0" applyAlignment="0" applyProtection="0"/>
    <xf numFmtId="0" fontId="27" fillId="64" borderId="18"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4" fontId="21" fillId="68" borderId="11" applyNumberFormat="0" applyProtection="0">
      <alignment vertical="center"/>
    </xf>
    <xf numFmtId="4" fontId="42" fillId="71" borderId="11" applyNumberFormat="0" applyProtection="0">
      <alignment vertical="center"/>
    </xf>
    <xf numFmtId="4" fontId="21" fillId="71" borderId="11" applyNumberFormat="0" applyProtection="0">
      <alignment horizontal="left" vertical="center" indent="1"/>
    </xf>
    <xf numFmtId="0" fontId="31" fillId="68" borderId="19" applyNumberFormat="0" applyProtection="0">
      <alignment horizontal="left" vertical="top" indent="1"/>
    </xf>
    <xf numFmtId="4" fontId="21" fillId="38" borderId="11" applyNumberFormat="0" applyProtection="0">
      <alignment horizontal="left" vertical="center" indent="1"/>
    </xf>
    <xf numFmtId="4" fontId="21" fillId="34" borderId="11" applyNumberFormat="0" applyProtection="0">
      <alignment horizontal="right" vertical="center"/>
    </xf>
    <xf numFmtId="4" fontId="21" fillId="72" borderId="11" applyNumberFormat="0" applyProtection="0">
      <alignment horizontal="right" vertical="center"/>
    </xf>
    <xf numFmtId="4" fontId="21" fillId="44" borderId="20" applyNumberFormat="0" applyProtection="0">
      <alignment horizontal="right" vertical="center"/>
    </xf>
    <xf numFmtId="4" fontId="21" fillId="37" borderId="11" applyNumberFormat="0" applyProtection="0">
      <alignment horizontal="right" vertical="center"/>
    </xf>
    <xf numFmtId="4" fontId="21" fillId="39" borderId="11" applyNumberFormat="0" applyProtection="0">
      <alignment horizontal="right" vertical="center"/>
    </xf>
    <xf numFmtId="4" fontId="21" fillId="58" borderId="11" applyNumberFormat="0" applyProtection="0">
      <alignment horizontal="right" vertical="center"/>
    </xf>
    <xf numFmtId="4" fontId="21" fillId="49" borderId="11" applyNumberFormat="0" applyProtection="0">
      <alignment horizontal="right" vertical="center"/>
    </xf>
    <xf numFmtId="4" fontId="21" fillId="73" borderId="11" applyNumberFormat="0" applyProtection="0">
      <alignment horizontal="right" vertical="center"/>
    </xf>
    <xf numFmtId="4" fontId="21" fillId="36" borderId="11" applyNumberFormat="0" applyProtection="0">
      <alignment horizontal="right" vertical="center"/>
    </xf>
    <xf numFmtId="4" fontId="21" fillId="74" borderId="20" applyNumberFormat="0" applyProtection="0">
      <alignment horizontal="left" vertical="center" indent="1"/>
    </xf>
    <xf numFmtId="4" fontId="20" fillId="75" borderId="20" applyNumberFormat="0" applyProtection="0">
      <alignment horizontal="left" vertical="center" indent="1"/>
    </xf>
    <xf numFmtId="4" fontId="20" fillId="75" borderId="20" applyNumberFormat="0" applyProtection="0">
      <alignment horizontal="left" vertical="center" indent="1"/>
    </xf>
    <xf numFmtId="4" fontId="21" fillId="76" borderId="11" applyNumberFormat="0" applyProtection="0">
      <alignment horizontal="right" vertical="center"/>
    </xf>
    <xf numFmtId="4" fontId="21" fillId="77" borderId="20" applyNumberFormat="0" applyProtection="0">
      <alignment horizontal="left" vertical="center" indent="1"/>
    </xf>
    <xf numFmtId="4" fontId="21" fillId="76" borderId="20" applyNumberFormat="0" applyProtection="0">
      <alignment horizontal="left" vertical="center" indent="1"/>
    </xf>
    <xf numFmtId="0" fontId="21" fillId="63" borderId="11" applyNumberFormat="0" applyProtection="0">
      <alignment horizontal="left" vertical="center" indent="1"/>
    </xf>
    <xf numFmtId="0" fontId="21" fillId="75" borderId="19" applyNumberFormat="0" applyProtection="0">
      <alignment horizontal="left" vertical="top" indent="1"/>
    </xf>
    <xf numFmtId="0" fontId="21" fillId="75" borderId="19" applyNumberFormat="0" applyProtection="0">
      <alignment horizontal="left" vertical="top" indent="1"/>
    </xf>
    <xf numFmtId="0" fontId="21" fillId="78" borderId="11" applyNumberFormat="0" applyProtection="0">
      <alignment horizontal="left" vertical="center" indent="1"/>
    </xf>
    <xf numFmtId="0" fontId="21" fillId="76" borderId="19" applyNumberFormat="0" applyProtection="0">
      <alignment horizontal="left" vertical="top" indent="1"/>
    </xf>
    <xf numFmtId="0" fontId="21" fillId="76" borderId="19" applyNumberFormat="0" applyProtection="0">
      <alignment horizontal="left" vertical="top" indent="1"/>
    </xf>
    <xf numFmtId="0" fontId="21" fillId="35" borderId="11" applyNumberFormat="0" applyProtection="0">
      <alignment horizontal="left" vertical="center" indent="1"/>
    </xf>
    <xf numFmtId="0" fontId="21" fillId="35" borderId="19" applyNumberFormat="0" applyProtection="0">
      <alignment horizontal="left" vertical="top" indent="1"/>
    </xf>
    <xf numFmtId="0" fontId="21" fillId="35" borderId="19" applyNumberFormat="0" applyProtection="0">
      <alignment horizontal="left" vertical="top" indent="1"/>
    </xf>
    <xf numFmtId="0" fontId="21" fillId="77" borderId="11" applyNumberFormat="0" applyProtection="0">
      <alignment horizontal="left" vertical="center" indent="1"/>
    </xf>
    <xf numFmtId="0" fontId="21" fillId="77" borderId="19" applyNumberFormat="0" applyProtection="0">
      <alignment horizontal="left" vertical="top" indent="1"/>
    </xf>
    <xf numFmtId="0" fontId="21" fillId="77" borderId="19" applyNumberFormat="0" applyProtection="0">
      <alignment horizontal="left" vertical="top" indent="1"/>
    </xf>
    <xf numFmtId="0" fontId="21" fillId="79" borderId="21" applyNumberFormat="0">
      <protection locked="0"/>
    </xf>
    <xf numFmtId="0" fontId="21" fillId="79" borderId="21" applyNumberFormat="0">
      <protection locked="0"/>
    </xf>
    <xf numFmtId="0" fontId="29" fillId="75" borderId="22" applyBorder="0"/>
    <xf numFmtId="4" fontId="30" fillId="70" borderId="19" applyNumberFormat="0" applyProtection="0">
      <alignment vertical="center"/>
    </xf>
    <xf numFmtId="4" fontId="42" fillId="80" borderId="10" applyNumberFormat="0" applyProtection="0">
      <alignment vertical="center"/>
    </xf>
    <xf numFmtId="4" fontId="30" fillId="63" borderId="19" applyNumberFormat="0" applyProtection="0">
      <alignment horizontal="left" vertical="center" indent="1"/>
    </xf>
    <xf numFmtId="0" fontId="30" fillId="70" borderId="19" applyNumberFormat="0" applyProtection="0">
      <alignment horizontal="left" vertical="top" indent="1"/>
    </xf>
    <xf numFmtId="4" fontId="21" fillId="0" borderId="11" applyNumberFormat="0" applyProtection="0">
      <alignment horizontal="right" vertical="center"/>
    </xf>
    <xf numFmtId="4" fontId="21" fillId="0" borderId="11" applyNumberFormat="0" applyProtection="0">
      <alignment horizontal="right" vertical="center"/>
    </xf>
    <xf numFmtId="4" fontId="42" fillId="81" borderId="11" applyNumberFormat="0" applyProtection="0">
      <alignment horizontal="right" vertical="center"/>
    </xf>
    <xf numFmtId="4" fontId="21" fillId="38" borderId="11" applyNumberFormat="0" applyProtection="0">
      <alignment horizontal="left" vertical="center" indent="1"/>
    </xf>
    <xf numFmtId="4" fontId="21" fillId="38" borderId="11" applyNumberFormat="0" applyProtection="0">
      <alignment horizontal="left" vertical="center" indent="1"/>
    </xf>
    <xf numFmtId="0" fontId="30" fillId="76" borderId="19" applyNumberFormat="0" applyProtection="0">
      <alignment horizontal="left" vertical="top" indent="1"/>
    </xf>
    <xf numFmtId="4" fontId="32" fillId="82" borderId="20" applyNumberFormat="0" applyProtection="0">
      <alignment horizontal="left" vertical="center" indent="1"/>
    </xf>
    <xf numFmtId="0" fontId="21" fillId="83" borderId="10"/>
    <xf numFmtId="4" fontId="33" fillId="79" borderId="11" applyNumberFormat="0" applyProtection="0">
      <alignment horizontal="right" vertical="center"/>
    </xf>
    <xf numFmtId="0" fontId="21" fillId="0" borderId="0">
      <alignment horizontal="right"/>
    </xf>
    <xf numFmtId="0" fontId="40" fillId="0" borderId="0" applyNumberFormat="0" applyFill="0" applyBorder="0" applyAlignment="0" applyProtection="0"/>
    <xf numFmtId="0" fontId="47" fillId="0" borderId="0" applyNumberFormat="0" applyFill="0" applyBorder="0" applyAlignment="0" applyProtection="0"/>
    <xf numFmtId="0" fontId="28" fillId="0" borderId="23" applyNumberFormat="0" applyFill="0" applyAlignment="0" applyProtection="0"/>
    <xf numFmtId="0" fontId="41" fillId="0" borderId="0" applyNumberFormat="0" applyFill="0" applyBorder="0" applyAlignment="0" applyProtection="0"/>
    <xf numFmtId="0" fontId="20" fillId="0" borderId="0"/>
    <xf numFmtId="0" fontId="1"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49" fillId="0" borderId="0"/>
    <xf numFmtId="0" fontId="20"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51"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alignment wrapText="1"/>
    </xf>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525">
    <xf numFmtId="0" fontId="0" fillId="0" borderId="0" xfId="0"/>
    <xf numFmtId="0" fontId="16" fillId="33" borderId="0" xfId="0" applyFont="1" applyFill="1"/>
    <xf numFmtId="0" fontId="50" fillId="33" borderId="0" xfId="0" applyFont="1" applyFill="1"/>
    <xf numFmtId="0" fontId="0" fillId="33" borderId="0" xfId="0" applyFill="1"/>
    <xf numFmtId="0" fontId="16" fillId="33" borderId="0" xfId="0" applyFont="1" applyFill="1" applyAlignment="1">
      <alignment vertical="center"/>
    </xf>
    <xf numFmtId="0" fontId="52" fillId="33" borderId="0" xfId="0" applyFont="1" applyFill="1"/>
    <xf numFmtId="0" fontId="16" fillId="33" borderId="0" xfId="0" applyFont="1" applyFill="1" applyAlignment="1">
      <alignment horizontal="right"/>
    </xf>
    <xf numFmtId="0" fontId="16" fillId="33" borderId="10" xfId="0" applyFont="1" applyFill="1" applyBorder="1"/>
    <xf numFmtId="0" fontId="0" fillId="33" borderId="0" xfId="0" applyFill="1" applyAlignment="1">
      <alignment vertical="center" wrapText="1"/>
    </xf>
    <xf numFmtId="0" fontId="16" fillId="33" borderId="29" xfId="0" applyFont="1" applyFill="1" applyBorder="1"/>
    <xf numFmtId="0" fontId="16" fillId="33" borderId="0" xfId="0" applyFont="1" applyFill="1" applyBorder="1"/>
    <xf numFmtId="0" fontId="16" fillId="86" borderId="29" xfId="0" applyFont="1" applyFill="1" applyBorder="1"/>
    <xf numFmtId="44" fontId="16" fillId="86" borderId="29" xfId="2" applyFont="1" applyFill="1" applyBorder="1"/>
    <xf numFmtId="0" fontId="57" fillId="33" borderId="0" xfId="0" applyFont="1" applyFill="1"/>
    <xf numFmtId="0" fontId="53" fillId="33" borderId="0" xfId="0" applyFont="1" applyFill="1" applyAlignment="1">
      <alignment horizontal="center"/>
    </xf>
    <xf numFmtId="44" fontId="53" fillId="86" borderId="29" xfId="2" applyFont="1" applyFill="1" applyBorder="1"/>
    <xf numFmtId="0" fontId="0" fillId="87" borderId="0" xfId="0" applyFill="1"/>
    <xf numFmtId="0" fontId="17" fillId="87" borderId="0" xfId="0" applyFont="1" applyFill="1"/>
    <xf numFmtId="0" fontId="16" fillId="33" borderId="44" xfId="0" applyFont="1" applyFill="1" applyBorder="1"/>
    <xf numFmtId="0" fontId="16" fillId="33" borderId="43" xfId="0" applyFont="1" applyFill="1" applyBorder="1"/>
    <xf numFmtId="0" fontId="16" fillId="33" borderId="33" xfId="0" applyFont="1" applyFill="1" applyBorder="1"/>
    <xf numFmtId="0" fontId="16" fillId="33" borderId="34" xfId="0" applyFont="1" applyFill="1" applyBorder="1"/>
    <xf numFmtId="0" fontId="16" fillId="33" borderId="37" xfId="0" applyFont="1" applyFill="1" applyBorder="1"/>
    <xf numFmtId="168" fontId="16" fillId="33" borderId="29" xfId="229" applyNumberFormat="1" applyFont="1" applyFill="1" applyBorder="1"/>
    <xf numFmtId="0" fontId="16" fillId="33" borderId="39" xfId="0" applyFont="1" applyFill="1" applyBorder="1"/>
    <xf numFmtId="168" fontId="16" fillId="33" borderId="40" xfId="229" applyNumberFormat="1" applyFont="1" applyFill="1" applyBorder="1"/>
    <xf numFmtId="44" fontId="16" fillId="33" borderId="0" xfId="0" applyNumberFormat="1" applyFont="1" applyFill="1"/>
    <xf numFmtId="0" fontId="63" fillId="33" borderId="0" xfId="0" applyFont="1" applyFill="1"/>
    <xf numFmtId="44" fontId="16" fillId="85" borderId="10" xfId="2" applyFont="1" applyFill="1" applyBorder="1" applyProtection="1">
      <protection locked="0"/>
    </xf>
    <xf numFmtId="44" fontId="16" fillId="89" borderId="10" xfId="2" applyFont="1" applyFill="1" applyBorder="1" applyProtection="1">
      <protection hidden="1"/>
    </xf>
    <xf numFmtId="0" fontId="16" fillId="85" borderId="10" xfId="0" applyFont="1" applyFill="1" applyBorder="1" applyProtection="1">
      <protection locked="0"/>
    </xf>
    <xf numFmtId="0" fontId="16" fillId="33" borderId="53" xfId="0" applyFont="1" applyFill="1" applyBorder="1"/>
    <xf numFmtId="0" fontId="16" fillId="33" borderId="54" xfId="0" applyFont="1" applyFill="1" applyBorder="1"/>
    <xf numFmtId="0" fontId="61" fillId="33" borderId="53" xfId="35" applyFont="1" applyFill="1" applyBorder="1"/>
    <xf numFmtId="0" fontId="61" fillId="0" borderId="55" xfId="35" applyFont="1" applyFill="1" applyBorder="1"/>
    <xf numFmtId="0" fontId="61" fillId="33" borderId="54" xfId="35" applyFont="1" applyFill="1" applyBorder="1"/>
    <xf numFmtId="44" fontId="58" fillId="85" borderId="10" xfId="2" applyFont="1" applyFill="1" applyBorder="1" applyProtection="1">
      <protection locked="0"/>
    </xf>
    <xf numFmtId="0" fontId="52" fillId="33" borderId="0" xfId="0" applyFont="1" applyFill="1" applyBorder="1"/>
    <xf numFmtId="0" fontId="0" fillId="33" borderId="0" xfId="0" applyFill="1"/>
    <xf numFmtId="0" fontId="65" fillId="33" borderId="0" xfId="0" applyFont="1" applyFill="1" applyAlignment="1">
      <alignment vertical="center"/>
    </xf>
    <xf numFmtId="44" fontId="16" fillId="86" borderId="10" xfId="0" applyNumberFormat="1" applyFont="1" applyFill="1" applyBorder="1"/>
    <xf numFmtId="0" fontId="16" fillId="86" borderId="10" xfId="0" applyFont="1" applyFill="1" applyBorder="1"/>
    <xf numFmtId="0" fontId="62" fillId="87" borderId="10" xfId="0" applyFont="1" applyFill="1" applyBorder="1" applyAlignment="1">
      <alignment vertical="center"/>
    </xf>
    <xf numFmtId="0" fontId="66" fillId="33" borderId="0" xfId="0" applyFont="1" applyFill="1"/>
    <xf numFmtId="0" fontId="69" fillId="33" borderId="35" xfId="0" applyFont="1" applyFill="1" applyBorder="1"/>
    <xf numFmtId="0" fontId="16" fillId="33" borderId="35" xfId="0" applyFont="1" applyFill="1" applyBorder="1"/>
    <xf numFmtId="0" fontId="16" fillId="33" borderId="36" xfId="0" applyFont="1" applyFill="1" applyBorder="1"/>
    <xf numFmtId="0" fontId="19" fillId="33" borderId="0" xfId="0" applyFont="1" applyFill="1" applyBorder="1"/>
    <xf numFmtId="0" fontId="16" fillId="33" borderId="38" xfId="0" applyFont="1" applyFill="1" applyBorder="1"/>
    <xf numFmtId="0" fontId="19" fillId="33" borderId="41" xfId="0" applyFont="1" applyFill="1" applyBorder="1"/>
    <xf numFmtId="0" fontId="16" fillId="33" borderId="41" xfId="0" applyFont="1" applyFill="1" applyBorder="1"/>
    <xf numFmtId="0" fontId="16" fillId="33" borderId="42" xfId="0" applyFont="1" applyFill="1" applyBorder="1"/>
    <xf numFmtId="0" fontId="16" fillId="33" borderId="53" xfId="0" applyFont="1" applyFill="1" applyBorder="1" applyAlignment="1">
      <alignment horizontal="center"/>
    </xf>
    <xf numFmtId="165" fontId="16" fillId="86" borderId="10" xfId="1" applyNumberFormat="1" applyFont="1" applyFill="1" applyBorder="1" applyAlignment="1" applyProtection="1">
      <alignment vertical="center"/>
      <protection locked="0"/>
    </xf>
    <xf numFmtId="0" fontId="14" fillId="33" borderId="0" xfId="0" applyFont="1" applyFill="1"/>
    <xf numFmtId="0" fontId="0" fillId="33" borderId="0" xfId="0" applyFill="1" applyProtection="1">
      <protection locked="0"/>
    </xf>
    <xf numFmtId="0" fontId="17" fillId="87" borderId="0" xfId="0" applyFont="1" applyFill="1" applyProtection="1">
      <protection locked="0"/>
    </xf>
    <xf numFmtId="0" fontId="0" fillId="0" borderId="0" xfId="0" applyFill="1"/>
    <xf numFmtId="0" fontId="0" fillId="87" borderId="0" xfId="0" applyFill="1" applyProtection="1">
      <protection locked="0"/>
    </xf>
    <xf numFmtId="0" fontId="16" fillId="33" borderId="0" xfId="0" applyFont="1" applyFill="1" applyProtection="1">
      <protection locked="0"/>
    </xf>
    <xf numFmtId="0" fontId="61" fillId="33" borderId="24" xfId="35" applyFont="1" applyFill="1" applyBorder="1" applyProtection="1">
      <protection locked="0"/>
    </xf>
    <xf numFmtId="0" fontId="61" fillId="33" borderId="25" xfId="35" applyFont="1" applyFill="1" applyBorder="1" applyProtection="1">
      <protection locked="0"/>
    </xf>
    <xf numFmtId="0" fontId="61" fillId="33" borderId="10" xfId="35" applyFont="1" applyFill="1" applyBorder="1" applyAlignment="1" applyProtection="1">
      <alignment wrapText="1"/>
      <protection locked="0"/>
    </xf>
    <xf numFmtId="0" fontId="61" fillId="33" borderId="27" xfId="35" applyFont="1" applyFill="1" applyBorder="1" applyAlignment="1" applyProtection="1">
      <alignment wrapText="1"/>
      <protection locked="0"/>
    </xf>
    <xf numFmtId="0" fontId="61" fillId="33" borderId="10" xfId="35" applyFont="1" applyFill="1" applyBorder="1" applyProtection="1">
      <protection locked="0"/>
    </xf>
    <xf numFmtId="0" fontId="68" fillId="33" borderId="0" xfId="35" applyFont="1" applyFill="1" applyProtection="1">
      <protection locked="0"/>
    </xf>
    <xf numFmtId="0" fontId="61" fillId="33" borderId="0" xfId="35" applyFont="1" applyFill="1" applyAlignment="1" applyProtection="1">
      <alignment horizontal="center"/>
      <protection locked="0"/>
    </xf>
    <xf numFmtId="0" fontId="61" fillId="33" borderId="0" xfId="35" applyFont="1" applyFill="1" applyProtection="1">
      <protection locked="0"/>
    </xf>
    <xf numFmtId="0" fontId="61" fillId="0" borderId="0" xfId="35" applyFont="1" applyProtection="1">
      <protection locked="0"/>
    </xf>
    <xf numFmtId="0" fontId="16" fillId="33" borderId="0" xfId="0" applyFont="1" applyFill="1" applyAlignment="1">
      <alignment horizontal="right" vertical="center"/>
    </xf>
    <xf numFmtId="44" fontId="65" fillId="33" borderId="0" xfId="0" applyNumberFormat="1" applyFont="1" applyFill="1" applyAlignment="1">
      <alignment vertical="center"/>
    </xf>
    <xf numFmtId="0" fontId="16" fillId="33" borderId="10" xfId="0" applyFont="1" applyFill="1" applyBorder="1" applyProtection="1">
      <protection locked="0"/>
    </xf>
    <xf numFmtId="0" fontId="64" fillId="33" borderId="10" xfId="0" applyFont="1" applyFill="1" applyBorder="1" applyProtection="1">
      <protection locked="0"/>
    </xf>
    <xf numFmtId="0" fontId="58" fillId="33" borderId="10" xfId="0" applyFont="1" applyFill="1" applyBorder="1" applyProtection="1">
      <protection locked="0"/>
    </xf>
    <xf numFmtId="0" fontId="52" fillId="33" borderId="0" xfId="0" applyFont="1" applyFill="1" applyProtection="1">
      <protection locked="0"/>
    </xf>
    <xf numFmtId="0" fontId="65" fillId="33" borderId="0" xfId="0" applyFont="1" applyFill="1"/>
    <xf numFmtId="0" fontId="22" fillId="33" borderId="0" xfId="0" applyFont="1" applyFill="1"/>
    <xf numFmtId="0" fontId="20" fillId="33" borderId="0" xfId="0" applyFont="1" applyFill="1"/>
    <xf numFmtId="0" fontId="0" fillId="33" borderId="0" xfId="0" applyFill="1" applyAlignment="1">
      <alignment horizontal="right"/>
    </xf>
    <xf numFmtId="0" fontId="73" fillId="33" borderId="0" xfId="0" applyFont="1" applyFill="1" applyAlignment="1">
      <alignment vertical="center" wrapText="1"/>
    </xf>
    <xf numFmtId="0" fontId="73" fillId="33" borderId="0" xfId="0" applyFont="1" applyFill="1" applyAlignment="1">
      <alignment horizontal="right" vertical="center" wrapText="1"/>
    </xf>
    <xf numFmtId="0" fontId="74" fillId="33" borderId="0" xfId="0" applyFont="1" applyFill="1"/>
    <xf numFmtId="0" fontId="74" fillId="33" borderId="0" xfId="0" applyFont="1" applyFill="1" applyAlignment="1">
      <alignment horizontal="center"/>
    </xf>
    <xf numFmtId="0" fontId="74" fillId="33" borderId="0" xfId="0" applyFont="1" applyFill="1" applyAlignment="1">
      <alignment wrapText="1"/>
    </xf>
    <xf numFmtId="0" fontId="75" fillId="33" borderId="0" xfId="0" applyFont="1" applyFill="1" applyAlignment="1">
      <alignment horizontal="center"/>
    </xf>
    <xf numFmtId="0" fontId="0" fillId="0" borderId="0" xfId="0" applyAlignment="1">
      <alignment horizontal="center"/>
    </xf>
    <xf numFmtId="0" fontId="20" fillId="0" borderId="0" xfId="0" applyFont="1" applyAlignment="1">
      <alignment horizontal="center"/>
    </xf>
    <xf numFmtId="0" fontId="0" fillId="92" borderId="0" xfId="0" applyFill="1"/>
    <xf numFmtId="43" fontId="0" fillId="33" borderId="0" xfId="1" applyFont="1" applyFill="1"/>
    <xf numFmtId="43" fontId="74" fillId="33" borderId="0" xfId="1" applyFont="1" applyFill="1"/>
    <xf numFmtId="165" fontId="0" fillId="33" borderId="0" xfId="1" applyNumberFormat="1" applyFont="1" applyFill="1"/>
    <xf numFmtId="165" fontId="22" fillId="33" borderId="0" xfId="1" applyNumberFormat="1" applyFont="1" applyFill="1"/>
    <xf numFmtId="165" fontId="74" fillId="33" borderId="0" xfId="1" applyNumberFormat="1" applyFont="1" applyFill="1"/>
    <xf numFmtId="165" fontId="0" fillId="0" borderId="0" xfId="1" applyNumberFormat="1" applyFont="1"/>
    <xf numFmtId="165" fontId="74" fillId="33" borderId="0" xfId="1" applyNumberFormat="1" applyFont="1" applyFill="1" applyAlignment="1">
      <alignment horizontal="center"/>
    </xf>
    <xf numFmtId="171" fontId="0" fillId="33" borderId="0" xfId="2" applyNumberFormat="1" applyFont="1" applyFill="1"/>
    <xf numFmtId="171" fontId="74" fillId="33" borderId="0" xfId="2" applyNumberFormat="1" applyFont="1" applyFill="1" applyAlignment="1">
      <alignment horizontal="center"/>
    </xf>
    <xf numFmtId="171" fontId="0" fillId="0" borderId="0" xfId="2" applyNumberFormat="1" applyFont="1"/>
    <xf numFmtId="171" fontId="20" fillId="33" borderId="0" xfId="2" applyNumberFormat="1" applyFont="1" applyFill="1"/>
    <xf numFmtId="0" fontId="77" fillId="33" borderId="0" xfId="0" applyFont="1" applyFill="1"/>
    <xf numFmtId="0" fontId="0" fillId="94" borderId="60" xfId="0" applyFill="1" applyBorder="1"/>
    <xf numFmtId="0" fontId="0" fillId="96" borderId="0" xfId="0" applyFill="1"/>
    <xf numFmtId="0" fontId="0" fillId="33" borderId="0" xfId="0" applyFont="1" applyFill="1"/>
    <xf numFmtId="43" fontId="1" fillId="33" borderId="0" xfId="1" applyFont="1" applyFill="1" applyBorder="1"/>
    <xf numFmtId="0" fontId="1" fillId="33" borderId="0" xfId="0" applyFont="1" applyFill="1"/>
    <xf numFmtId="43" fontId="78" fillId="33" borderId="0" xfId="1" applyFont="1" applyFill="1" applyBorder="1"/>
    <xf numFmtId="0" fontId="78" fillId="33" borderId="0" xfId="0" applyFont="1" applyFill="1"/>
    <xf numFmtId="43" fontId="1" fillId="84" borderId="0" xfId="1" applyFont="1" applyFill="1" applyBorder="1"/>
    <xf numFmtId="0" fontId="1" fillId="84" borderId="0" xfId="0" applyFont="1" applyFill="1"/>
    <xf numFmtId="0" fontId="0" fillId="93" borderId="0" xfId="0" applyFont="1" applyFill="1"/>
    <xf numFmtId="0" fontId="81" fillId="33" borderId="0" xfId="0" applyFont="1" applyFill="1"/>
    <xf numFmtId="0" fontId="0" fillId="33" borderId="26" xfId="0" applyFill="1" applyBorder="1"/>
    <xf numFmtId="0" fontId="0" fillId="33" borderId="27" xfId="0" applyFill="1" applyBorder="1"/>
    <xf numFmtId="43" fontId="0" fillId="33" borderId="50" xfId="1" applyFont="1" applyFill="1" applyBorder="1"/>
    <xf numFmtId="170" fontId="0" fillId="33" borderId="50" xfId="1" applyNumberFormat="1" applyFont="1" applyFill="1" applyBorder="1"/>
    <xf numFmtId="0" fontId="0" fillId="33" borderId="51" xfId="0" applyFill="1" applyBorder="1"/>
    <xf numFmtId="0" fontId="0" fillId="33" borderId="0" xfId="0" applyFill="1" applyBorder="1"/>
    <xf numFmtId="0" fontId="14" fillId="33" borderId="0" xfId="0" applyFont="1" applyFill="1" applyBorder="1"/>
    <xf numFmtId="170" fontId="0" fillId="33" borderId="0" xfId="1" applyNumberFormat="1" applyFont="1" applyFill="1" applyBorder="1"/>
    <xf numFmtId="170" fontId="0" fillId="33" borderId="0" xfId="0" applyNumberFormat="1" applyFill="1" applyBorder="1"/>
    <xf numFmtId="43" fontId="81" fillId="33" borderId="0" xfId="1" applyFont="1" applyFill="1"/>
    <xf numFmtId="43" fontId="77" fillId="33" borderId="0" xfId="1" applyFont="1" applyFill="1"/>
    <xf numFmtId="0" fontId="0" fillId="33" borderId="0" xfId="0" applyFill="1" applyAlignment="1">
      <alignment wrapText="1"/>
    </xf>
    <xf numFmtId="0" fontId="0" fillId="33" borderId="56" xfId="0" applyFill="1" applyBorder="1"/>
    <xf numFmtId="170" fontId="0" fillId="33" borderId="44" xfId="0" applyNumberFormat="1" applyFill="1" applyBorder="1"/>
    <xf numFmtId="0" fontId="16" fillId="98" borderId="0" xfId="0" applyFont="1" applyFill="1"/>
    <xf numFmtId="0" fontId="16" fillId="94" borderId="0" xfId="0" applyFont="1" applyFill="1"/>
    <xf numFmtId="0" fontId="0" fillId="101" borderId="0" xfId="0" applyFill="1"/>
    <xf numFmtId="0" fontId="0" fillId="94" borderId="0" xfId="0" applyFill="1"/>
    <xf numFmtId="0" fontId="0" fillId="102" borderId="27" xfId="0" applyFill="1" applyBorder="1"/>
    <xf numFmtId="0" fontId="0" fillId="102" borderId="51" xfId="0" applyFill="1" applyBorder="1"/>
    <xf numFmtId="0" fontId="75" fillId="101" borderId="0" xfId="0" applyFont="1" applyFill="1" applyAlignment="1">
      <alignment horizontal="center" vertical="center" wrapText="1"/>
    </xf>
    <xf numFmtId="165" fontId="75" fillId="101" borderId="0" xfId="1" applyNumberFormat="1" applyFont="1" applyFill="1" applyAlignment="1">
      <alignment horizontal="center" vertical="center" wrapText="1"/>
    </xf>
    <xf numFmtId="171" fontId="75" fillId="101" borderId="0" xfId="2" applyNumberFormat="1" applyFont="1" applyFill="1" applyAlignment="1">
      <alignment horizontal="center" vertical="center" wrapText="1"/>
    </xf>
    <xf numFmtId="0" fontId="75" fillId="100" borderId="0" xfId="0" applyFont="1" applyFill="1" applyAlignment="1">
      <alignment horizontal="center" vertical="center" wrapText="1"/>
    </xf>
    <xf numFmtId="0" fontId="76" fillId="100" borderId="0" xfId="0" applyFont="1" applyFill="1" applyAlignment="1">
      <alignment horizontal="center" vertical="center" wrapText="1"/>
    </xf>
    <xf numFmtId="43" fontId="75" fillId="100" borderId="0" xfId="1" applyFont="1" applyFill="1" applyAlignment="1">
      <alignment horizontal="center" vertical="center" wrapText="1"/>
    </xf>
    <xf numFmtId="0" fontId="79" fillId="99" borderId="10" xfId="0" applyFont="1" applyFill="1" applyBorder="1" applyAlignment="1" applyProtection="1">
      <alignment horizontal="center" vertical="center" wrapText="1"/>
      <protection hidden="1"/>
    </xf>
    <xf numFmtId="43" fontId="79" fillId="99" borderId="10" xfId="1" applyFont="1" applyFill="1" applyBorder="1" applyAlignment="1" applyProtection="1">
      <alignment horizontal="center" vertical="center" wrapText="1"/>
      <protection hidden="1"/>
    </xf>
    <xf numFmtId="0" fontId="0" fillId="84" borderId="0" xfId="0" applyFill="1"/>
    <xf numFmtId="0" fontId="50" fillId="94" borderId="0" xfId="0" applyFont="1" applyFill="1"/>
    <xf numFmtId="0" fontId="50" fillId="84" borderId="0" xfId="0" applyFont="1" applyFill="1"/>
    <xf numFmtId="0" fontId="50" fillId="0" borderId="0" xfId="0" applyFont="1"/>
    <xf numFmtId="0" fontId="50" fillId="33" borderId="26" xfId="0" applyFont="1" applyFill="1" applyBorder="1"/>
    <xf numFmtId="0" fontId="50" fillId="33" borderId="27" xfId="0" applyFont="1" applyFill="1" applyBorder="1"/>
    <xf numFmtId="0" fontId="50" fillId="96" borderId="0" xfId="0" applyFont="1" applyFill="1"/>
    <xf numFmtId="0" fontId="50" fillId="33" borderId="10" xfId="0" applyFont="1" applyFill="1" applyBorder="1"/>
    <xf numFmtId="0" fontId="50" fillId="33" borderId="30" xfId="0" applyFont="1" applyFill="1" applyBorder="1"/>
    <xf numFmtId="0" fontId="50" fillId="102" borderId="0" xfId="0" applyFont="1" applyFill="1"/>
    <xf numFmtId="0" fontId="15" fillId="94" borderId="29" xfId="0" applyFont="1" applyFill="1" applyBorder="1"/>
    <xf numFmtId="0" fontId="0" fillId="94" borderId="29" xfId="0" applyFill="1" applyBorder="1"/>
    <xf numFmtId="0" fontId="17" fillId="94" borderId="29" xfId="0" applyFont="1" applyFill="1" applyBorder="1" applyAlignment="1">
      <alignment vertical="center" wrapText="1"/>
    </xf>
    <xf numFmtId="0" fontId="11" fillId="94" borderId="29" xfId="0" applyFont="1" applyFill="1" applyBorder="1" applyAlignment="1">
      <alignment vertical="center" wrapText="1"/>
    </xf>
    <xf numFmtId="0" fontId="11" fillId="94" borderId="29" xfId="0" applyFont="1" applyFill="1" applyBorder="1"/>
    <xf numFmtId="0" fontId="54" fillId="94" borderId="29" xfId="0" applyFont="1" applyFill="1" applyBorder="1" applyAlignment="1">
      <alignment vertical="center" wrapText="1"/>
    </xf>
    <xf numFmtId="0" fontId="11" fillId="94" borderId="0" xfId="0" applyFont="1" applyFill="1"/>
    <xf numFmtId="0" fontId="82" fillId="33" borderId="0" xfId="0" applyFont="1" applyFill="1"/>
    <xf numFmtId="0" fontId="84" fillId="33" borderId="0" xfId="0" applyFont="1" applyFill="1"/>
    <xf numFmtId="0" fontId="0" fillId="33" borderId="10" xfId="0" applyFont="1" applyFill="1" applyBorder="1" applyAlignment="1">
      <alignment horizontal="right"/>
    </xf>
    <xf numFmtId="44" fontId="0" fillId="89" borderId="10" xfId="2" applyFont="1" applyFill="1" applyBorder="1"/>
    <xf numFmtId="0" fontId="50" fillId="33" borderId="0" xfId="0" applyFont="1" applyFill="1" applyAlignment="1">
      <alignment horizontal="center" vertical="center"/>
    </xf>
    <xf numFmtId="0" fontId="11" fillId="94" borderId="32" xfId="0" applyFont="1" applyFill="1" applyBorder="1" applyAlignment="1">
      <alignment vertical="center" wrapText="1"/>
    </xf>
    <xf numFmtId="0" fontId="11" fillId="94" borderId="0" xfId="0" applyFont="1" applyFill="1" applyBorder="1" applyAlignment="1">
      <alignment vertical="center" wrapText="1"/>
    </xf>
    <xf numFmtId="0" fontId="85" fillId="33" borderId="0" xfId="0" applyFont="1" applyFill="1"/>
    <xf numFmtId="0" fontId="0" fillId="89" borderId="10" xfId="0" applyFont="1" applyFill="1" applyBorder="1"/>
    <xf numFmtId="167" fontId="50" fillId="89" borderId="10" xfId="0" applyNumberFormat="1" applyFont="1" applyFill="1" applyBorder="1"/>
    <xf numFmtId="165" fontId="50" fillId="89" borderId="10" xfId="1" applyNumberFormat="1" applyFont="1" applyFill="1" applyBorder="1" applyAlignment="1">
      <alignment horizontal="center" vertical="center"/>
    </xf>
    <xf numFmtId="2" fontId="50" fillId="89" borderId="10" xfId="2" applyNumberFormat="1" applyFont="1" applyFill="1" applyBorder="1" applyAlignment="1">
      <alignment horizontal="center" vertical="center"/>
    </xf>
    <xf numFmtId="0" fontId="50" fillId="89" borderId="10" xfId="0" applyFont="1" applyFill="1" applyBorder="1" applyAlignment="1">
      <alignment horizontal="center"/>
    </xf>
    <xf numFmtId="44" fontId="50" fillId="89" borderId="10" xfId="2" applyFont="1" applyFill="1" applyBorder="1"/>
    <xf numFmtId="2" fontId="50" fillId="89" borderId="10" xfId="0" applyNumberFormat="1" applyFont="1" applyFill="1" applyBorder="1"/>
    <xf numFmtId="2" fontId="50" fillId="89" borderId="0" xfId="0" applyNumberFormat="1" applyFont="1" applyFill="1" applyBorder="1"/>
    <xf numFmtId="169" fontId="50" fillId="89" borderId="0" xfId="0" applyNumberFormat="1" applyFont="1" applyFill="1" applyBorder="1"/>
    <xf numFmtId="44" fontId="50" fillId="89" borderId="0" xfId="2" applyFont="1" applyFill="1" applyBorder="1"/>
    <xf numFmtId="0" fontId="78" fillId="33" borderId="0" xfId="0" applyFont="1" applyFill="1" applyAlignment="1">
      <alignment horizontal="right" vertical="center"/>
    </xf>
    <xf numFmtId="44" fontId="50" fillId="89" borderId="10" xfId="0" applyNumberFormat="1" applyFont="1" applyFill="1" applyBorder="1"/>
    <xf numFmtId="0" fontId="84" fillId="89" borderId="0" xfId="0" applyFont="1" applyFill="1"/>
    <xf numFmtId="44" fontId="0" fillId="33" borderId="0" xfId="2" applyFont="1" applyFill="1"/>
    <xf numFmtId="0" fontId="0" fillId="33" borderId="10" xfId="0" applyFont="1" applyFill="1" applyBorder="1"/>
    <xf numFmtId="0" fontId="15" fillId="94" borderId="0" xfId="0" applyFont="1" applyFill="1"/>
    <xf numFmtId="44" fontId="0" fillId="89" borderId="0" xfId="0" applyNumberFormat="1" applyFont="1" applyFill="1"/>
    <xf numFmtId="0" fontId="0" fillId="89" borderId="0" xfId="0" applyFont="1" applyFill="1"/>
    <xf numFmtId="44" fontId="0" fillId="89" borderId="58" xfId="2" applyFont="1" applyFill="1" applyBorder="1"/>
    <xf numFmtId="0" fontId="0" fillId="86" borderId="33" xfId="0" applyFont="1" applyFill="1" applyBorder="1"/>
    <xf numFmtId="0" fontId="0" fillId="86" borderId="35" xfId="0" applyFont="1" applyFill="1" applyBorder="1"/>
    <xf numFmtId="0" fontId="0" fillId="86" borderId="36" xfId="0" applyFont="1" applyFill="1" applyBorder="1"/>
    <xf numFmtId="0" fontId="15" fillId="87" borderId="0" xfId="0" applyFont="1" applyFill="1"/>
    <xf numFmtId="0" fontId="0" fillId="86" borderId="47" xfId="0" applyFont="1" applyFill="1" applyBorder="1"/>
    <xf numFmtId="0" fontId="0" fillId="86" borderId="0" xfId="0" applyFont="1" applyFill="1" applyBorder="1"/>
    <xf numFmtId="0" fontId="0" fillId="86" borderId="38" xfId="0" applyFont="1" applyFill="1" applyBorder="1"/>
    <xf numFmtId="44" fontId="0" fillId="33" borderId="0" xfId="0" applyNumberFormat="1" applyFont="1" applyFill="1"/>
    <xf numFmtId="0" fontId="0" fillId="86" borderId="46" xfId="0" applyFont="1" applyFill="1" applyBorder="1"/>
    <xf numFmtId="0" fontId="0" fillId="86" borderId="41" xfId="0" applyFont="1" applyFill="1" applyBorder="1"/>
    <xf numFmtId="0" fontId="0" fillId="86" borderId="42" xfId="0" applyFont="1" applyFill="1" applyBorder="1"/>
    <xf numFmtId="44" fontId="0" fillId="89" borderId="45" xfId="2" applyFont="1" applyFill="1" applyBorder="1"/>
    <xf numFmtId="0" fontId="86" fillId="33" borderId="0" xfId="0" applyFont="1" applyFill="1"/>
    <xf numFmtId="44" fontId="0" fillId="33" borderId="10" xfId="2" applyFont="1" applyFill="1" applyBorder="1"/>
    <xf numFmtId="2" fontId="0" fillId="33" borderId="0" xfId="229" applyNumberFormat="1" applyFont="1" applyFill="1"/>
    <xf numFmtId="0" fontId="0" fillId="94" borderId="0" xfId="0" applyFont="1" applyFill="1"/>
    <xf numFmtId="0" fontId="83" fillId="94" borderId="0" xfId="0" applyFont="1" applyFill="1" applyAlignment="1">
      <alignment horizontal="center" vertical="center"/>
    </xf>
    <xf numFmtId="0" fontId="87" fillId="33" borderId="0" xfId="0" applyFont="1" applyFill="1"/>
    <xf numFmtId="0" fontId="11" fillId="94" borderId="10" xfId="0" applyFont="1" applyFill="1" applyBorder="1" applyAlignment="1">
      <alignment vertical="center"/>
    </xf>
    <xf numFmtId="0" fontId="89" fillId="94" borderId="0" xfId="0" applyFont="1" applyFill="1"/>
    <xf numFmtId="0" fontId="11" fillId="94" borderId="10" xfId="0" applyFont="1" applyFill="1" applyBorder="1"/>
    <xf numFmtId="0" fontId="79" fillId="94" borderId="56" xfId="0" applyFont="1" applyFill="1" applyBorder="1"/>
    <xf numFmtId="0" fontId="51" fillId="33" borderId="0" xfId="230" applyFill="1"/>
    <xf numFmtId="0" fontId="0" fillId="33" borderId="33" xfId="0" applyFill="1" applyBorder="1"/>
    <xf numFmtId="0" fontId="52" fillId="33" borderId="35" xfId="0" applyFont="1" applyFill="1" applyBorder="1"/>
    <xf numFmtId="0" fontId="0" fillId="33" borderId="46" xfId="0" applyFill="1" applyBorder="1"/>
    <xf numFmtId="0" fontId="0" fillId="33" borderId="47" xfId="0" applyFill="1" applyBorder="1"/>
    <xf numFmtId="0" fontId="0" fillId="33" borderId="38" xfId="0" applyFill="1" applyBorder="1"/>
    <xf numFmtId="0" fontId="0" fillId="33" borderId="41" xfId="0" applyFill="1" applyBorder="1"/>
    <xf numFmtId="0" fontId="16" fillId="0" borderId="35" xfId="0" applyFont="1" applyFill="1" applyBorder="1"/>
    <xf numFmtId="0" fontId="0" fillId="33" borderId="36" xfId="0" applyFill="1" applyBorder="1"/>
    <xf numFmtId="0" fontId="0" fillId="33" borderId="42" xfId="0" applyFill="1" applyBorder="1"/>
    <xf numFmtId="0" fontId="14" fillId="33" borderId="26" xfId="0" applyFont="1" applyFill="1" applyBorder="1"/>
    <xf numFmtId="0" fontId="14" fillId="33" borderId="27" xfId="0" applyFont="1" applyFill="1" applyBorder="1"/>
    <xf numFmtId="0" fontId="61" fillId="33" borderId="0" xfId="35" applyFont="1" applyFill="1" applyBorder="1" applyProtection="1">
      <protection locked="0"/>
    </xf>
    <xf numFmtId="0" fontId="0" fillId="33" borderId="0" xfId="0" applyFont="1" applyFill="1" applyAlignment="1">
      <alignment horizontal="right" vertical="center" wrapText="1"/>
    </xf>
    <xf numFmtId="0" fontId="61" fillId="33" borderId="56" xfId="35" applyFont="1" applyFill="1" applyBorder="1" applyProtection="1">
      <protection locked="0"/>
    </xf>
    <xf numFmtId="0" fontId="61" fillId="33" borderId="26" xfId="35" applyFont="1" applyFill="1" applyBorder="1" applyProtection="1">
      <protection locked="0"/>
    </xf>
    <xf numFmtId="0" fontId="61" fillId="33" borderId="27" xfId="35" applyFont="1" applyFill="1" applyBorder="1" applyProtection="1">
      <protection locked="0"/>
    </xf>
    <xf numFmtId="172" fontId="16" fillId="33" borderId="0" xfId="0" applyNumberFormat="1" applyFont="1" applyFill="1"/>
    <xf numFmtId="0" fontId="15" fillId="94" borderId="29" xfId="0" applyFont="1" applyFill="1" applyBorder="1" applyAlignment="1">
      <alignment wrapText="1"/>
    </xf>
    <xf numFmtId="0" fontId="79" fillId="103" borderId="10" xfId="0" applyFont="1" applyFill="1" applyBorder="1" applyAlignment="1" applyProtection="1">
      <alignment horizontal="center" vertical="center" wrapText="1"/>
      <protection hidden="1"/>
    </xf>
    <xf numFmtId="43" fontId="79" fillId="104" borderId="0" xfId="1" applyFont="1" applyFill="1" applyBorder="1" applyAlignment="1">
      <alignment vertical="center" wrapText="1"/>
    </xf>
    <xf numFmtId="0" fontId="79" fillId="104" borderId="10" xfId="0" applyFont="1" applyFill="1" applyBorder="1" applyAlignment="1" applyProtection="1">
      <alignment horizontal="center" vertical="center" wrapText="1"/>
      <protection hidden="1"/>
    </xf>
    <xf numFmtId="0" fontId="11" fillId="94" borderId="56" xfId="0" applyFont="1" applyFill="1" applyBorder="1"/>
    <xf numFmtId="0" fontId="15" fillId="96" borderId="0" xfId="0" applyFont="1" applyFill="1"/>
    <xf numFmtId="0" fontId="90" fillId="33" borderId="28" xfId="0" applyFont="1" applyFill="1" applyBorder="1"/>
    <xf numFmtId="0" fontId="57" fillId="94" borderId="0" xfId="0" applyFont="1" applyFill="1"/>
    <xf numFmtId="0" fontId="62" fillId="94" borderId="10" xfId="0" applyFont="1" applyFill="1" applyBorder="1" applyAlignment="1">
      <alignment vertical="center" wrapText="1"/>
    </xf>
    <xf numFmtId="0" fontId="11" fillId="94" borderId="25" xfId="0" applyFont="1" applyFill="1" applyBorder="1" applyAlignment="1">
      <alignment horizontal="center" vertical="center" wrapText="1"/>
    </xf>
    <xf numFmtId="0" fontId="17" fillId="94" borderId="10" xfId="0" applyFont="1" applyFill="1" applyBorder="1"/>
    <xf numFmtId="0" fontId="0" fillId="33" borderId="0" xfId="0" applyFill="1" applyAlignment="1">
      <alignment vertical="center"/>
    </xf>
    <xf numFmtId="0" fontId="0" fillId="33" borderId="47" xfId="0" applyFill="1" applyBorder="1" applyAlignment="1">
      <alignment vertical="center"/>
    </xf>
    <xf numFmtId="0" fontId="51" fillId="33" borderId="10" xfId="230" applyFill="1" applyBorder="1" applyAlignment="1">
      <alignment vertical="center"/>
    </xf>
    <xf numFmtId="0" fontId="16" fillId="33" borderId="38" xfId="0" applyFont="1" applyFill="1" applyBorder="1" applyAlignment="1">
      <alignment vertical="center"/>
    </xf>
    <xf numFmtId="0" fontId="79" fillId="105" borderId="0" xfId="0" applyFont="1" applyFill="1"/>
    <xf numFmtId="0" fontId="16" fillId="95" borderId="0" xfId="0" applyFont="1" applyFill="1" applyBorder="1"/>
    <xf numFmtId="0" fontId="16" fillId="88" borderId="0" xfId="0" applyFont="1" applyFill="1" applyBorder="1"/>
    <xf numFmtId="43" fontId="1" fillId="97" borderId="0" xfId="1" applyFont="1" applyFill="1" applyBorder="1"/>
    <xf numFmtId="0" fontId="1" fillId="97" borderId="0" xfId="0" applyFont="1" applyFill="1" applyProtection="1">
      <protection hidden="1"/>
    </xf>
    <xf numFmtId="43" fontId="1" fillId="97" borderId="0" xfId="1" applyNumberFormat="1" applyFont="1" applyFill="1" applyBorder="1"/>
    <xf numFmtId="0" fontId="15" fillId="94" borderId="60" xfId="0" applyFont="1" applyFill="1" applyBorder="1"/>
    <xf numFmtId="165" fontId="0" fillId="89" borderId="50" xfId="1" applyNumberFormat="1" applyFont="1" applyFill="1" applyBorder="1"/>
    <xf numFmtId="165" fontId="14" fillId="89" borderId="50" xfId="1" applyNumberFormat="1" applyFont="1" applyFill="1" applyBorder="1"/>
    <xf numFmtId="165" fontId="0" fillId="89" borderId="51" xfId="1" applyNumberFormat="1" applyFont="1" applyFill="1" applyBorder="1"/>
    <xf numFmtId="165" fontId="14" fillId="89" borderId="51" xfId="0" applyNumberFormat="1" applyFont="1" applyFill="1" applyBorder="1"/>
    <xf numFmtId="43" fontId="0" fillId="89" borderId="50" xfId="1" applyFont="1" applyFill="1" applyBorder="1"/>
    <xf numFmtId="43" fontId="14" fillId="89" borderId="51" xfId="0" applyNumberFormat="1" applyFont="1" applyFill="1" applyBorder="1"/>
    <xf numFmtId="43" fontId="0" fillId="89" borderId="51" xfId="1" applyFont="1" applyFill="1" applyBorder="1"/>
    <xf numFmtId="171" fontId="0" fillId="89" borderId="50" xfId="2" applyNumberFormat="1" applyFont="1" applyFill="1" applyBorder="1"/>
    <xf numFmtId="171" fontId="14" fillId="89" borderId="51" xfId="2" applyNumberFormat="1" applyFont="1" applyFill="1" applyBorder="1"/>
    <xf numFmtId="44" fontId="0" fillId="89" borderId="50" xfId="2" applyFont="1" applyFill="1" applyBorder="1"/>
    <xf numFmtId="44" fontId="14" fillId="89" borderId="51" xfId="2" applyFont="1" applyFill="1" applyBorder="1"/>
    <xf numFmtId="165" fontId="0" fillId="89" borderId="50" xfId="0" applyNumberFormat="1" applyFill="1" applyBorder="1"/>
    <xf numFmtId="170" fontId="0" fillId="89" borderId="50" xfId="1" applyNumberFormat="1" applyFont="1" applyFill="1" applyBorder="1"/>
    <xf numFmtId="170" fontId="0" fillId="89" borderId="51" xfId="0" applyNumberFormat="1" applyFill="1" applyBorder="1"/>
    <xf numFmtId="0" fontId="0" fillId="89" borderId="50" xfId="0" applyFill="1" applyBorder="1"/>
    <xf numFmtId="0" fontId="0" fillId="89" borderId="51" xfId="0" applyFill="1" applyBorder="1"/>
    <xf numFmtId="0" fontId="11" fillId="100" borderId="56" xfId="0" applyFont="1" applyFill="1" applyBorder="1"/>
    <xf numFmtId="0" fontId="0" fillId="100" borderId="60" xfId="0" applyFill="1" applyBorder="1"/>
    <xf numFmtId="170" fontId="0" fillId="100" borderId="50" xfId="0" applyNumberFormat="1" applyFill="1" applyBorder="1"/>
    <xf numFmtId="0" fontId="15" fillId="100" borderId="26" xfId="0" applyFont="1" applyFill="1" applyBorder="1"/>
    <xf numFmtId="0" fontId="0" fillId="86" borderId="0" xfId="0" applyFont="1" applyFill="1"/>
    <xf numFmtId="170" fontId="16" fillId="95" borderId="29" xfId="1" applyNumberFormat="1" applyFont="1" applyFill="1" applyBorder="1" applyProtection="1">
      <protection locked="0"/>
    </xf>
    <xf numFmtId="0" fontId="0" fillId="95" borderId="0" xfId="0" applyFont="1" applyFill="1" applyProtection="1">
      <protection locked="0"/>
    </xf>
    <xf numFmtId="0" fontId="1" fillId="95" borderId="0" xfId="0" applyFont="1" applyFill="1" applyProtection="1">
      <protection locked="0"/>
    </xf>
    <xf numFmtId="0" fontId="51" fillId="33" borderId="10" xfId="230" applyFill="1" applyBorder="1" applyAlignment="1">
      <alignment vertical="center" wrapText="1"/>
    </xf>
    <xf numFmtId="0" fontId="79" fillId="94" borderId="0" xfId="0" applyFont="1" applyFill="1"/>
    <xf numFmtId="0" fontId="17" fillId="100" borderId="10" xfId="0" applyFont="1" applyFill="1" applyBorder="1" applyAlignment="1">
      <alignment vertical="center"/>
    </xf>
    <xf numFmtId="0" fontId="62" fillId="100" borderId="13" xfId="0" applyFont="1" applyFill="1" applyBorder="1" applyAlignment="1">
      <alignment horizontal="left" vertical="center" wrapText="1"/>
    </xf>
    <xf numFmtId="0" fontId="62" fillId="100" borderId="31" xfId="0" applyFont="1" applyFill="1" applyBorder="1" applyAlignment="1">
      <alignment horizontal="left" vertical="center" wrapText="1"/>
    </xf>
    <xf numFmtId="0" fontId="0" fillId="33" borderId="26" xfId="0" applyFont="1" applyFill="1" applyBorder="1" applyAlignment="1">
      <alignment wrapText="1"/>
    </xf>
    <xf numFmtId="0" fontId="0" fillId="33" borderId="0" xfId="0" applyFont="1" applyFill="1" applyBorder="1" applyAlignment="1">
      <alignment wrapText="1"/>
    </xf>
    <xf numFmtId="0" fontId="0" fillId="33" borderId="50" xfId="0" applyFont="1" applyFill="1" applyBorder="1" applyAlignment="1">
      <alignment wrapText="1"/>
    </xf>
    <xf numFmtId="0" fontId="0" fillId="33" borderId="44" xfId="0" applyFont="1" applyFill="1" applyBorder="1" applyAlignment="1">
      <alignment wrapText="1"/>
    </xf>
    <xf numFmtId="0" fontId="0" fillId="33" borderId="51" xfId="0" applyFont="1" applyFill="1" applyBorder="1" applyAlignment="1">
      <alignment wrapText="1"/>
    </xf>
    <xf numFmtId="0" fontId="0" fillId="33" borderId="0" xfId="0" applyFont="1" applyFill="1" applyBorder="1"/>
    <xf numFmtId="0" fontId="0" fillId="33" borderId="50" xfId="0" applyFont="1" applyFill="1" applyBorder="1"/>
    <xf numFmtId="0" fontId="14" fillId="33" borderId="44" xfId="0" applyFont="1" applyFill="1" applyBorder="1"/>
    <xf numFmtId="0" fontId="14" fillId="33" borderId="51" xfId="0" applyFont="1" applyFill="1" applyBorder="1"/>
    <xf numFmtId="170" fontId="14" fillId="33" borderId="44" xfId="1" applyNumberFormat="1" applyFont="1" applyFill="1" applyBorder="1"/>
    <xf numFmtId="170" fontId="14" fillId="33" borderId="51" xfId="1" applyNumberFormat="1" applyFont="1" applyFill="1" applyBorder="1"/>
    <xf numFmtId="170" fontId="14" fillId="33" borderId="0" xfId="0" applyNumberFormat="1" applyFont="1" applyFill="1" applyBorder="1"/>
    <xf numFmtId="43" fontId="14" fillId="33" borderId="50" xfId="1" applyFont="1" applyFill="1" applyBorder="1"/>
    <xf numFmtId="0" fontId="16" fillId="95" borderId="10" xfId="0" applyFont="1" applyFill="1" applyBorder="1" applyAlignment="1" applyProtection="1">
      <alignment horizontal="center"/>
      <protection locked="0"/>
    </xf>
    <xf numFmtId="3" fontId="16" fillId="95" borderId="10" xfId="0" applyNumberFormat="1" applyFont="1" applyFill="1" applyBorder="1" applyAlignment="1" applyProtection="1">
      <alignment horizontal="center"/>
      <protection locked="0"/>
    </xf>
    <xf numFmtId="44" fontId="16" fillId="95" borderId="10" xfId="2" applyFont="1" applyFill="1" applyBorder="1" applyAlignment="1" applyProtection="1">
      <alignment horizontal="center"/>
      <protection locked="0"/>
    </xf>
    <xf numFmtId="0" fontId="16" fillId="95" borderId="29" xfId="0" applyFont="1" applyFill="1" applyBorder="1" applyProtection="1">
      <protection locked="0"/>
    </xf>
    <xf numFmtId="0" fontId="16" fillId="95" borderId="29" xfId="0" applyFont="1" applyFill="1" applyBorder="1" applyAlignment="1" applyProtection="1">
      <alignment horizontal="center"/>
      <protection locked="0"/>
    </xf>
    <xf numFmtId="0" fontId="11" fillId="101" borderId="0" xfId="0" applyFont="1" applyFill="1" applyBorder="1" applyAlignment="1">
      <alignment wrapText="1"/>
    </xf>
    <xf numFmtId="0" fontId="15" fillId="101" borderId="56" xfId="0" applyFont="1" applyFill="1" applyBorder="1"/>
    <xf numFmtId="0" fontId="11" fillId="101" borderId="57" xfId="0" applyFont="1" applyFill="1" applyBorder="1" applyAlignment="1">
      <alignment wrapText="1"/>
    </xf>
    <xf numFmtId="0" fontId="11" fillId="101" borderId="60" xfId="0" applyFont="1" applyFill="1" applyBorder="1" applyAlignment="1">
      <alignment wrapText="1"/>
    </xf>
    <xf numFmtId="0" fontId="11" fillId="94" borderId="26" xfId="0" applyFont="1" applyFill="1" applyBorder="1"/>
    <xf numFmtId="0" fontId="11" fillId="101" borderId="50" xfId="0" applyFont="1" applyFill="1" applyBorder="1" applyAlignment="1">
      <alignment wrapText="1"/>
    </xf>
    <xf numFmtId="0" fontId="0" fillId="92" borderId="50" xfId="0" applyFill="1" applyBorder="1"/>
    <xf numFmtId="0" fontId="15" fillId="94" borderId="57" xfId="0" applyFont="1" applyFill="1" applyBorder="1"/>
    <xf numFmtId="0" fontId="73" fillId="94" borderId="0" xfId="0" applyFont="1" applyFill="1"/>
    <xf numFmtId="0" fontId="73" fillId="33" borderId="0" xfId="0" applyFont="1" applyFill="1"/>
    <xf numFmtId="44" fontId="0" fillId="85" borderId="10" xfId="0" applyNumberFormat="1" applyFont="1" applyFill="1" applyBorder="1" applyProtection="1">
      <protection locked="0"/>
    </xf>
    <xf numFmtId="0" fontId="77" fillId="33" borderId="10" xfId="0" applyFont="1" applyFill="1" applyBorder="1"/>
    <xf numFmtId="9" fontId="77" fillId="85" borderId="10" xfId="0" applyNumberFormat="1" applyFont="1" applyFill="1" applyBorder="1" applyProtection="1">
      <protection locked="0"/>
    </xf>
    <xf numFmtId="0" fontId="93" fillId="33" borderId="0" xfId="0" applyFont="1" applyFill="1"/>
    <xf numFmtId="0" fontId="11" fillId="33" borderId="0" xfId="0" applyFont="1" applyFill="1" applyBorder="1" applyAlignment="1"/>
    <xf numFmtId="0" fontId="54" fillId="33" borderId="0" xfId="0" applyFont="1" applyFill="1" applyBorder="1" applyAlignment="1">
      <alignment horizontal="center"/>
    </xf>
    <xf numFmtId="0" fontId="11" fillId="33" borderId="0" xfId="0" applyFont="1" applyFill="1" applyBorder="1" applyAlignment="1">
      <alignment horizontal="center"/>
    </xf>
    <xf numFmtId="44" fontId="11" fillId="94" borderId="0" xfId="2" applyFont="1" applyFill="1" applyBorder="1" applyAlignment="1">
      <alignment horizontal="center" vertical="center" wrapText="1"/>
    </xf>
    <xf numFmtId="0" fontId="11" fillId="94" borderId="10" xfId="0" applyFont="1" applyFill="1" applyBorder="1" applyAlignment="1">
      <alignment horizontal="center" vertical="center"/>
    </xf>
    <xf numFmtId="0" fontId="11" fillId="94" borderId="10" xfId="0" applyFont="1" applyFill="1" applyBorder="1" applyAlignment="1">
      <alignment horizontal="center" vertical="center" wrapText="1"/>
    </xf>
    <xf numFmtId="0" fontId="54" fillId="94" borderId="10" xfId="0" applyFont="1" applyFill="1" applyBorder="1" applyAlignment="1">
      <alignment horizontal="center" vertical="center" wrapText="1"/>
    </xf>
    <xf numFmtId="44" fontId="11" fillId="94" borderId="10" xfId="2" applyFont="1" applyFill="1" applyBorder="1" applyAlignment="1">
      <alignment horizontal="center" vertical="center" wrapText="1"/>
    </xf>
    <xf numFmtId="166" fontId="11" fillId="94" borderId="10" xfId="1" applyNumberFormat="1" applyFont="1" applyFill="1" applyBorder="1" applyAlignment="1">
      <alignment horizontal="center" vertical="center" wrapText="1"/>
    </xf>
    <xf numFmtId="44" fontId="11" fillId="94" borderId="25" xfId="2" applyFont="1" applyFill="1" applyBorder="1" applyAlignment="1">
      <alignment horizontal="center" vertical="center" wrapText="1"/>
    </xf>
    <xf numFmtId="0" fontId="0" fillId="85" borderId="10" xfId="0" applyFont="1" applyFill="1" applyBorder="1" applyProtection="1">
      <protection locked="0"/>
    </xf>
    <xf numFmtId="0" fontId="0" fillId="33" borderId="10" xfId="0" applyFont="1" applyFill="1" applyBorder="1" applyAlignment="1" applyProtection="1">
      <alignment horizontal="center"/>
      <protection locked="0"/>
    </xf>
    <xf numFmtId="0" fontId="73" fillId="0" borderId="10" xfId="0" applyFont="1" applyFill="1" applyBorder="1" applyAlignment="1" applyProtection="1">
      <alignment horizontal="center"/>
      <protection locked="0"/>
    </xf>
    <xf numFmtId="0" fontId="0" fillId="85" borderId="10" xfId="0" applyFont="1" applyFill="1" applyBorder="1" applyAlignment="1" applyProtection="1">
      <alignment horizontal="center"/>
      <protection locked="0"/>
    </xf>
    <xf numFmtId="44" fontId="0" fillId="85" borderId="10" xfId="2" applyFont="1" applyFill="1" applyBorder="1" applyProtection="1">
      <protection locked="0"/>
    </xf>
    <xf numFmtId="44" fontId="0" fillId="33" borderId="0" xfId="2" applyFont="1" applyFill="1" applyBorder="1"/>
    <xf numFmtId="44" fontId="0" fillId="89" borderId="10" xfId="0" applyNumberFormat="1" applyFont="1" applyFill="1" applyBorder="1"/>
    <xf numFmtId="0" fontId="95" fillId="85" borderId="10" xfId="0" applyFont="1" applyFill="1" applyBorder="1" applyProtection="1">
      <protection locked="0"/>
    </xf>
    <xf numFmtId="0" fontId="0" fillId="85" borderId="10" xfId="0" applyFont="1" applyFill="1" applyBorder="1" applyAlignment="1" applyProtection="1">
      <alignment horizontal="right"/>
      <protection locked="0"/>
    </xf>
    <xf numFmtId="43" fontId="0" fillId="89" borderId="10" xfId="1" applyFont="1" applyFill="1" applyBorder="1"/>
    <xf numFmtId="44" fontId="0" fillId="0" borderId="0" xfId="2" applyFont="1" applyFill="1" applyBorder="1"/>
    <xf numFmtId="167" fontId="95" fillId="85" borderId="10" xfId="0" applyNumberFormat="1" applyFont="1" applyFill="1" applyBorder="1" applyProtection="1">
      <protection locked="0"/>
    </xf>
    <xf numFmtId="0" fontId="73" fillId="85" borderId="10" xfId="0" applyFont="1" applyFill="1" applyBorder="1" applyProtection="1">
      <protection locked="0"/>
    </xf>
    <xf numFmtId="0" fontId="0" fillId="0" borderId="10" xfId="0" applyFont="1" applyFill="1" applyBorder="1" applyAlignment="1" applyProtection="1">
      <alignment horizontal="center"/>
      <protection locked="0"/>
    </xf>
    <xf numFmtId="0" fontId="73" fillId="0" borderId="0" xfId="0" applyFont="1" applyFill="1"/>
    <xf numFmtId="0" fontId="73" fillId="0" borderId="10" xfId="0" applyFont="1" applyFill="1" applyBorder="1" applyAlignment="1" applyProtection="1">
      <alignment horizontal="center" vertical="center"/>
      <protection locked="0"/>
    </xf>
    <xf numFmtId="44" fontId="73" fillId="85" borderId="10" xfId="2" applyFont="1" applyFill="1" applyBorder="1" applyProtection="1">
      <protection locked="0"/>
    </xf>
    <xf numFmtId="44" fontId="73" fillId="89" borderId="10" xfId="0" applyNumberFormat="1" applyFont="1" applyFill="1" applyBorder="1"/>
    <xf numFmtId="44" fontId="73" fillId="85" borderId="10" xfId="0" applyNumberFormat="1" applyFont="1" applyFill="1" applyBorder="1" applyProtection="1">
      <protection locked="0"/>
    </xf>
    <xf numFmtId="43" fontId="73" fillId="89" borderId="10" xfId="1" applyFont="1" applyFill="1" applyBorder="1"/>
    <xf numFmtId="44" fontId="73" fillId="89" borderId="10" xfId="2" applyFont="1" applyFill="1" applyBorder="1"/>
    <xf numFmtId="0" fontId="0" fillId="33" borderId="10" xfId="0" applyFont="1" applyFill="1" applyBorder="1" applyAlignment="1" applyProtection="1">
      <alignment horizontal="center" vertical="center"/>
      <protection locked="0"/>
    </xf>
    <xf numFmtId="0" fontId="0" fillId="85" borderId="10" xfId="0" applyFont="1" applyFill="1" applyBorder="1"/>
    <xf numFmtId="0" fontId="0" fillId="33" borderId="29" xfId="0" applyFont="1" applyFill="1" applyBorder="1"/>
    <xf numFmtId="0" fontId="73" fillId="33" borderId="29" xfId="0" applyFont="1" applyFill="1" applyBorder="1"/>
    <xf numFmtId="6" fontId="0" fillId="85" borderId="10" xfId="2" applyNumberFormat="1" applyFont="1" applyFill="1" applyBorder="1" applyProtection="1">
      <protection locked="0"/>
    </xf>
    <xf numFmtId="0" fontId="73" fillId="85" borderId="10" xfId="0" applyFont="1" applyFill="1" applyBorder="1"/>
    <xf numFmtId="0" fontId="73" fillId="33" borderId="0" xfId="0" applyFont="1" applyFill="1" applyBorder="1"/>
    <xf numFmtId="0" fontId="12" fillId="33" borderId="26" xfId="0" applyFont="1" applyFill="1" applyBorder="1"/>
    <xf numFmtId="10" fontId="14" fillId="85" borderId="10" xfId="229" applyNumberFormat="1" applyFont="1" applyFill="1" applyBorder="1" applyAlignment="1">
      <alignment horizontal="center"/>
    </xf>
    <xf numFmtId="0" fontId="11" fillId="96" borderId="10" xfId="0" applyFont="1" applyFill="1" applyBorder="1" applyAlignment="1">
      <alignment horizontal="center" vertical="center"/>
    </xf>
    <xf numFmtId="0" fontId="11" fillId="100" borderId="10" xfId="0" applyFont="1" applyFill="1" applyBorder="1" applyAlignment="1">
      <alignment horizontal="center" vertical="center"/>
    </xf>
    <xf numFmtId="0" fontId="11" fillId="100" borderId="10" xfId="0" applyFont="1" applyFill="1" applyBorder="1" applyAlignment="1">
      <alignment horizontal="center" vertical="center" wrapText="1"/>
    </xf>
    <xf numFmtId="0" fontId="54" fillId="100" borderId="10" xfId="0" applyFont="1" applyFill="1" applyBorder="1" applyAlignment="1">
      <alignment horizontal="center" vertical="center" wrapText="1"/>
    </xf>
    <xf numFmtId="44" fontId="11" fillId="100" borderId="10" xfId="2" applyFont="1" applyFill="1" applyBorder="1" applyAlignment="1">
      <alignment horizontal="center" vertical="center"/>
    </xf>
    <xf numFmtId="44" fontId="11" fillId="100" borderId="10" xfId="2" applyFont="1" applyFill="1" applyBorder="1" applyAlignment="1">
      <alignment horizontal="center" vertical="center" wrapText="1"/>
    </xf>
    <xf numFmtId="166" fontId="11" fillId="100" borderId="10" xfId="1" applyNumberFormat="1" applyFont="1" applyFill="1" applyBorder="1" applyAlignment="1">
      <alignment horizontal="center" vertical="center" wrapText="1"/>
    </xf>
    <xf numFmtId="0" fontId="11" fillId="100" borderId="25" xfId="0" applyFont="1" applyFill="1" applyBorder="1" applyAlignment="1">
      <alignment horizontal="center" vertical="center" wrapText="1"/>
    </xf>
    <xf numFmtId="44" fontId="11" fillId="100" borderId="25" xfId="2" applyFont="1" applyFill="1" applyBorder="1" applyAlignment="1">
      <alignment horizontal="center" vertical="center" wrapText="1"/>
    </xf>
    <xf numFmtId="0" fontId="11" fillId="100" borderId="28" xfId="0" applyFont="1" applyFill="1" applyBorder="1" applyAlignment="1">
      <alignment horizontal="center" vertical="center"/>
    </xf>
    <xf numFmtId="0" fontId="11" fillId="100" borderId="28" xfId="0" applyFont="1" applyFill="1" applyBorder="1" applyAlignment="1">
      <alignment horizontal="center" vertical="center" wrapText="1"/>
    </xf>
    <xf numFmtId="0" fontId="54" fillId="100" borderId="28" xfId="0" applyFont="1" applyFill="1" applyBorder="1" applyAlignment="1">
      <alignment horizontal="center" vertical="center" wrapText="1"/>
    </xf>
    <xf numFmtId="44" fontId="11" fillId="100" borderId="28" xfId="2" applyFont="1" applyFill="1" applyBorder="1" applyAlignment="1">
      <alignment horizontal="center" vertical="center"/>
    </xf>
    <xf numFmtId="166" fontId="11" fillId="100" borderId="28" xfId="1" applyNumberFormat="1" applyFont="1" applyFill="1" applyBorder="1" applyAlignment="1">
      <alignment horizontal="center" vertical="center" wrapText="1"/>
    </xf>
    <xf numFmtId="0" fontId="11" fillId="100" borderId="24" xfId="0" applyFont="1" applyFill="1" applyBorder="1" applyAlignment="1">
      <alignment horizontal="center" vertical="center" wrapText="1"/>
    </xf>
    <xf numFmtId="44" fontId="11" fillId="100" borderId="24" xfId="2" applyFont="1" applyFill="1" applyBorder="1" applyAlignment="1">
      <alignment horizontal="center" vertical="center" wrapText="1"/>
    </xf>
    <xf numFmtId="0" fontId="11" fillId="100" borderId="10" xfId="0" applyFont="1" applyFill="1" applyBorder="1" applyAlignment="1" applyProtection="1">
      <alignment horizontal="center" vertical="center"/>
      <protection locked="0"/>
    </xf>
    <xf numFmtId="0" fontId="11" fillId="100" borderId="10" xfId="0" applyFont="1" applyFill="1" applyBorder="1" applyAlignment="1" applyProtection="1">
      <alignment horizontal="center" vertical="center" wrapText="1"/>
      <protection locked="0"/>
    </xf>
    <xf numFmtId="0" fontId="54" fillId="100" borderId="10" xfId="0" applyFont="1" applyFill="1" applyBorder="1" applyAlignment="1" applyProtection="1">
      <alignment horizontal="center" vertical="center" wrapText="1"/>
      <protection locked="0"/>
    </xf>
    <xf numFmtId="44" fontId="11" fillId="100" borderId="10" xfId="2" applyFont="1" applyFill="1" applyBorder="1" applyAlignment="1" applyProtection="1">
      <alignment horizontal="center" vertical="center"/>
      <protection locked="0"/>
    </xf>
    <xf numFmtId="44" fontId="11" fillId="100" borderId="31" xfId="2" applyFont="1" applyFill="1" applyBorder="1" applyAlignment="1">
      <alignment horizontal="center" vertical="center"/>
    </xf>
    <xf numFmtId="0" fontId="11" fillId="94" borderId="48" xfId="0" applyFont="1" applyFill="1" applyBorder="1" applyAlignment="1">
      <alignment horizontal="center" vertical="center"/>
    </xf>
    <xf numFmtId="0" fontId="11" fillId="94" borderId="49" xfId="0" applyFont="1" applyFill="1" applyBorder="1" applyAlignment="1">
      <alignment horizontal="center" vertical="center"/>
    </xf>
    <xf numFmtId="0" fontId="0" fillId="96" borderId="29" xfId="0" applyFont="1" applyFill="1" applyBorder="1"/>
    <xf numFmtId="0" fontId="15" fillId="96" borderId="29" xfId="0" applyFont="1" applyFill="1" applyBorder="1"/>
    <xf numFmtId="0" fontId="0" fillId="96" borderId="0" xfId="0" applyFont="1" applyFill="1" applyBorder="1"/>
    <xf numFmtId="0" fontId="79" fillId="94" borderId="0" xfId="0" applyFont="1" applyFill="1" applyAlignment="1">
      <alignment vertical="center"/>
    </xf>
    <xf numFmtId="0" fontId="96" fillId="33" borderId="0" xfId="0" applyFont="1" applyFill="1"/>
    <xf numFmtId="0" fontId="79" fillId="94" borderId="10" xfId="0" applyFont="1" applyFill="1" applyBorder="1"/>
    <xf numFmtId="44" fontId="50" fillId="85" borderId="10" xfId="2" applyFont="1" applyFill="1" applyBorder="1"/>
    <xf numFmtId="10" fontId="50" fillId="85" borderId="10" xfId="229" applyNumberFormat="1" applyFont="1" applyFill="1" applyBorder="1"/>
    <xf numFmtId="44" fontId="50" fillId="85" borderId="10" xfId="2" applyFont="1" applyFill="1" applyBorder="1" applyAlignment="1">
      <alignment wrapText="1"/>
    </xf>
    <xf numFmtId="10" fontId="50" fillId="85" borderId="10" xfId="229" applyNumberFormat="1" applyFont="1" applyFill="1" applyBorder="1" applyAlignment="1">
      <alignment wrapText="1"/>
    </xf>
    <xf numFmtId="0" fontId="97" fillId="0" borderId="0" xfId="0" applyFont="1" applyFill="1"/>
    <xf numFmtId="0" fontId="50" fillId="0" borderId="0" xfId="0" applyFont="1" applyFill="1"/>
    <xf numFmtId="44" fontId="50" fillId="33" borderId="0" xfId="0" applyNumberFormat="1" applyFont="1" applyFill="1"/>
    <xf numFmtId="0" fontId="98" fillId="33" borderId="0" xfId="0" applyFont="1" applyFill="1"/>
    <xf numFmtId="10" fontId="50" fillId="84" borderId="10" xfId="229" applyNumberFormat="1" applyFont="1" applyFill="1" applyBorder="1"/>
    <xf numFmtId="0" fontId="99" fillId="33" borderId="0" xfId="0" applyFont="1" applyFill="1"/>
    <xf numFmtId="0" fontId="50" fillId="33" borderId="0" xfId="0" applyFont="1" applyFill="1" applyBorder="1"/>
    <xf numFmtId="0" fontId="97" fillId="0" borderId="0" xfId="0" applyFont="1" applyFill="1" applyBorder="1"/>
    <xf numFmtId="0" fontId="50" fillId="0" borderId="0" xfId="0" applyFont="1" applyFill="1" applyBorder="1"/>
    <xf numFmtId="0" fontId="96" fillId="33" borderId="0" xfId="0" applyFont="1" applyFill="1" applyBorder="1"/>
    <xf numFmtId="0" fontId="100" fillId="90" borderId="41" xfId="0" applyFont="1" applyFill="1" applyBorder="1" applyAlignment="1">
      <alignment vertical="center"/>
    </xf>
    <xf numFmtId="0" fontId="101" fillId="90" borderId="0" xfId="0" applyFont="1" applyFill="1" applyAlignment="1">
      <alignment vertical="center"/>
    </xf>
    <xf numFmtId="168" fontId="101" fillId="91" borderId="58" xfId="229" applyNumberFormat="1" applyFont="1" applyFill="1" applyBorder="1" applyAlignment="1">
      <alignment horizontal="right" vertical="center"/>
    </xf>
    <xf numFmtId="168" fontId="101" fillId="91" borderId="42" xfId="229" applyNumberFormat="1" applyFont="1" applyFill="1" applyBorder="1" applyAlignment="1">
      <alignment horizontal="right" vertical="center"/>
    </xf>
    <xf numFmtId="0" fontId="101" fillId="90" borderId="58" xfId="0" applyFont="1" applyFill="1" applyBorder="1" applyAlignment="1">
      <alignment vertical="center"/>
    </xf>
    <xf numFmtId="44" fontId="101" fillId="91" borderId="42" xfId="2" applyFont="1" applyFill="1" applyBorder="1" applyAlignment="1">
      <alignment vertical="center"/>
    </xf>
    <xf numFmtId="44" fontId="101" fillId="91" borderId="42" xfId="0" applyNumberFormat="1" applyFont="1" applyFill="1" applyBorder="1" applyAlignment="1">
      <alignment vertical="center"/>
    </xf>
    <xf numFmtId="0" fontId="102" fillId="94" borderId="45" xfId="0" applyFont="1" applyFill="1" applyBorder="1" applyAlignment="1">
      <alignment vertical="center"/>
    </xf>
    <xf numFmtId="0" fontId="102" fillId="94" borderId="59" xfId="0" applyFont="1" applyFill="1" applyBorder="1" applyAlignment="1">
      <alignment vertical="center"/>
    </xf>
    <xf numFmtId="0" fontId="62" fillId="94" borderId="52" xfId="0" applyFont="1" applyFill="1" applyBorder="1"/>
    <xf numFmtId="0" fontId="62" fillId="94" borderId="52" xfId="0" applyFont="1" applyFill="1" applyBorder="1" applyAlignment="1">
      <alignment wrapText="1"/>
    </xf>
    <xf numFmtId="0" fontId="62" fillId="94" borderId="52" xfId="0" applyFont="1" applyFill="1" applyBorder="1" applyAlignment="1">
      <alignment horizontal="left" vertical="top"/>
    </xf>
    <xf numFmtId="0" fontId="62" fillId="94" borderId="52" xfId="0" applyFont="1" applyFill="1" applyBorder="1" applyAlignment="1">
      <alignment horizontal="left" vertical="top" wrapText="1"/>
    </xf>
    <xf numFmtId="0" fontId="12" fillId="33" borderId="0" xfId="0" applyFont="1" applyFill="1" applyBorder="1"/>
    <xf numFmtId="0" fontId="67" fillId="94" borderId="56" xfId="35" applyFont="1" applyFill="1" applyBorder="1" applyAlignment="1" applyProtection="1">
      <alignment horizontal="center" vertical="center" wrapText="1"/>
      <protection locked="0"/>
    </xf>
    <xf numFmtId="0" fontId="67" fillId="94" borderId="57" xfId="35" applyFont="1" applyFill="1" applyBorder="1" applyAlignment="1" applyProtection="1">
      <alignment horizontal="center" vertical="center" wrapText="1"/>
      <protection locked="0"/>
    </xf>
    <xf numFmtId="0" fontId="67" fillId="94" borderId="60" xfId="35" applyFont="1" applyFill="1" applyBorder="1" applyAlignment="1" applyProtection="1">
      <alignment horizontal="center" vertical="center" wrapText="1"/>
      <protection locked="0"/>
    </xf>
    <xf numFmtId="0" fontId="67" fillId="94" borderId="10" xfId="35" applyFont="1" applyFill="1" applyBorder="1" applyAlignment="1" applyProtection="1">
      <alignment horizontal="center" vertical="center" wrapText="1"/>
      <protection locked="0"/>
    </xf>
    <xf numFmtId="0" fontId="61" fillId="33" borderId="26" xfId="35" applyFont="1" applyFill="1" applyBorder="1" applyAlignment="1" applyProtection="1">
      <alignment horizontal="center"/>
      <protection locked="0"/>
    </xf>
    <xf numFmtId="2" fontId="61" fillId="33" borderId="28" xfId="35" applyNumberFormat="1" applyFont="1" applyFill="1" applyBorder="1" applyAlignment="1" applyProtection="1">
      <alignment horizontal="center"/>
      <protection locked="0"/>
    </xf>
    <xf numFmtId="0" fontId="61" fillId="33" borderId="50" xfId="35" applyFont="1" applyFill="1" applyBorder="1" applyAlignment="1" applyProtection="1">
      <alignment horizontal="center"/>
      <protection locked="0"/>
    </xf>
    <xf numFmtId="2" fontId="61" fillId="33" borderId="24" xfId="35" applyNumberFormat="1" applyFont="1" applyFill="1" applyBorder="1" applyAlignment="1" applyProtection="1">
      <alignment horizontal="center"/>
      <protection locked="0"/>
    </xf>
    <xf numFmtId="0" fontId="61" fillId="33" borderId="24" xfId="35" applyFont="1" applyFill="1" applyBorder="1" applyAlignment="1" applyProtection="1">
      <alignment horizontal="center"/>
      <protection locked="0"/>
    </xf>
    <xf numFmtId="0" fontId="61" fillId="33" borderId="57" xfId="35" applyFont="1" applyFill="1" applyBorder="1" applyAlignment="1" applyProtection="1">
      <alignment horizontal="center"/>
      <protection locked="0"/>
    </xf>
    <xf numFmtId="164" fontId="61" fillId="33" borderId="60" xfId="35" applyNumberFormat="1" applyFont="1" applyFill="1" applyBorder="1" applyAlignment="1" applyProtection="1">
      <alignment horizontal="center"/>
      <protection locked="0"/>
    </xf>
    <xf numFmtId="0" fontId="61" fillId="33" borderId="0" xfId="35" applyFont="1" applyFill="1" applyBorder="1" applyAlignment="1" applyProtection="1">
      <alignment horizontal="center"/>
      <protection locked="0"/>
    </xf>
    <xf numFmtId="164" fontId="61" fillId="33" borderId="50" xfId="35" applyNumberFormat="1" applyFont="1" applyFill="1" applyBorder="1" applyAlignment="1" applyProtection="1">
      <alignment horizontal="center"/>
      <protection locked="0"/>
    </xf>
    <xf numFmtId="0" fontId="61" fillId="33" borderId="44" xfId="35" applyFont="1" applyFill="1" applyBorder="1" applyAlignment="1" applyProtection="1">
      <alignment horizontal="center"/>
      <protection locked="0"/>
    </xf>
    <xf numFmtId="0" fontId="61" fillId="33" borderId="25" xfId="35" applyFont="1" applyFill="1" applyBorder="1" applyAlignment="1" applyProtection="1">
      <alignment horizontal="center"/>
      <protection locked="0"/>
    </xf>
    <xf numFmtId="0" fontId="61" fillId="33" borderId="51" xfId="35" applyFont="1" applyFill="1" applyBorder="1" applyAlignment="1" applyProtection="1">
      <alignment horizontal="center"/>
      <protection locked="0"/>
    </xf>
    <xf numFmtId="2" fontId="61" fillId="33" borderId="26" xfId="35" applyNumberFormat="1" applyFont="1" applyFill="1" applyBorder="1" applyAlignment="1" applyProtection="1">
      <alignment horizontal="center"/>
      <protection locked="0"/>
    </xf>
    <xf numFmtId="0" fontId="61" fillId="33" borderId="27" xfId="35" applyFont="1" applyFill="1" applyBorder="1" applyAlignment="1" applyProtection="1">
      <alignment horizontal="center"/>
      <protection locked="0"/>
    </xf>
    <xf numFmtId="0" fontId="61" fillId="33" borderId="10" xfId="35" applyFont="1" applyFill="1" applyBorder="1" applyAlignment="1" applyProtection="1">
      <alignment horizontal="center" vertical="center"/>
      <protection locked="0"/>
    </xf>
    <xf numFmtId="0" fontId="61" fillId="33" borderId="10" xfId="35" applyFont="1" applyFill="1" applyBorder="1" applyAlignment="1" applyProtection="1">
      <alignment horizontal="center"/>
      <protection locked="0"/>
    </xf>
    <xf numFmtId="0" fontId="0" fillId="102" borderId="56" xfId="0" applyFill="1" applyBorder="1"/>
    <xf numFmtId="0" fontId="0" fillId="102" borderId="57" xfId="0" applyFill="1" applyBorder="1"/>
    <xf numFmtId="165" fontId="0" fillId="102" borderId="57" xfId="1" applyNumberFormat="1" applyFont="1" applyFill="1" applyBorder="1"/>
    <xf numFmtId="171" fontId="0" fillId="102" borderId="60" xfId="2" applyNumberFormat="1" applyFont="1" applyFill="1" applyBorder="1"/>
    <xf numFmtId="170" fontId="0" fillId="95" borderId="60" xfId="0" applyNumberFormat="1" applyFill="1" applyBorder="1" applyProtection="1">
      <protection locked="0"/>
    </xf>
    <xf numFmtId="170" fontId="0" fillId="95" borderId="50" xfId="0" applyNumberFormat="1" applyFill="1" applyBorder="1" applyProtection="1">
      <protection locked="0"/>
    </xf>
    <xf numFmtId="0" fontId="0" fillId="95" borderId="0" xfId="0" applyFont="1" applyFill="1" applyAlignment="1" applyProtection="1">
      <alignment horizontal="center"/>
      <protection locked="0"/>
    </xf>
    <xf numFmtId="165" fontId="1" fillId="95" borderId="0" xfId="1" applyNumberFormat="1" applyFont="1" applyFill="1" applyAlignment="1" applyProtection="1">
      <alignment horizontal="center"/>
      <protection locked="0"/>
    </xf>
    <xf numFmtId="171" fontId="1" fillId="95" borderId="0" xfId="2" applyNumberFormat="1" applyFont="1" applyFill="1" applyAlignment="1" applyProtection="1">
      <alignment horizontal="center"/>
      <protection locked="0"/>
    </xf>
    <xf numFmtId="171" fontId="1" fillId="95" borderId="0" xfId="2" applyNumberFormat="1" applyFont="1" applyFill="1" applyProtection="1">
      <protection locked="0"/>
    </xf>
    <xf numFmtId="43" fontId="1" fillId="95" borderId="0" xfId="1" applyFont="1" applyFill="1" applyAlignment="1" applyProtection="1">
      <alignment horizontal="center"/>
      <protection locked="0"/>
    </xf>
    <xf numFmtId="1" fontId="0" fillId="95" borderId="0" xfId="0" applyNumberFormat="1" applyFont="1" applyFill="1" applyAlignment="1" applyProtection="1">
      <alignment horizontal="center"/>
      <protection locked="0"/>
    </xf>
    <xf numFmtId="0" fontId="0" fillId="95" borderId="25" xfId="0" applyFill="1" applyBorder="1" applyAlignment="1" applyProtection="1">
      <protection locked="0"/>
    </xf>
    <xf numFmtId="0" fontId="90" fillId="106" borderId="28" xfId="0" applyFont="1" applyFill="1" applyBorder="1" applyProtection="1">
      <protection locked="0"/>
    </xf>
    <xf numFmtId="0" fontId="50" fillId="94" borderId="28" xfId="0" applyFont="1" applyFill="1" applyBorder="1" applyProtection="1">
      <protection locked="0"/>
    </xf>
    <xf numFmtId="165" fontId="50" fillId="95" borderId="24" xfId="1" applyNumberFormat="1" applyFont="1" applyFill="1" applyBorder="1" applyProtection="1">
      <protection locked="0"/>
    </xf>
    <xf numFmtId="165" fontId="50" fillId="95" borderId="25" xfId="1" applyNumberFormat="1" applyFont="1" applyFill="1" applyBorder="1" applyProtection="1">
      <protection locked="0"/>
    </xf>
    <xf numFmtId="0" fontId="91" fillId="94" borderId="24" xfId="0" applyFont="1" applyFill="1" applyBorder="1" applyProtection="1">
      <protection locked="0"/>
    </xf>
    <xf numFmtId="0" fontId="50" fillId="96" borderId="24" xfId="0" applyFont="1" applyFill="1" applyBorder="1" applyProtection="1">
      <protection locked="0"/>
    </xf>
    <xf numFmtId="0" fontId="91" fillId="94" borderId="28" xfId="0" applyFont="1" applyFill="1" applyBorder="1" applyProtection="1">
      <protection locked="0"/>
    </xf>
    <xf numFmtId="0" fontId="50" fillId="102" borderId="0" xfId="0" applyFont="1" applyFill="1" applyProtection="1">
      <protection locked="0"/>
    </xf>
    <xf numFmtId="0" fontId="48" fillId="94" borderId="0" xfId="0" applyFont="1" applyFill="1" applyAlignment="1">
      <alignment horizontal="center" vertical="center"/>
    </xf>
    <xf numFmtId="0" fontId="16" fillId="0" borderId="41" xfId="0" applyFont="1" applyFill="1" applyBorder="1" applyAlignment="1">
      <alignment horizontal="left" vertical="center" wrapText="1"/>
    </xf>
    <xf numFmtId="0" fontId="16" fillId="0" borderId="42" xfId="0" applyFont="1" applyFill="1" applyBorder="1" applyAlignment="1">
      <alignment horizontal="left" vertical="center" wrapText="1"/>
    </xf>
    <xf numFmtId="0" fontId="52" fillId="33" borderId="35" xfId="0" applyFont="1" applyFill="1" applyBorder="1" applyAlignment="1">
      <alignment horizontal="left" vertical="center" wrapText="1"/>
    </xf>
    <xf numFmtId="0" fontId="52" fillId="33" borderId="36" xfId="0" applyFont="1" applyFill="1" applyBorder="1" applyAlignment="1">
      <alignment horizontal="left" vertical="center" wrapText="1"/>
    </xf>
    <xf numFmtId="0" fontId="16" fillId="33" borderId="0" xfId="0" applyFont="1" applyFill="1" applyBorder="1" applyAlignment="1">
      <alignment horizontal="left" vertical="center" wrapText="1"/>
    </xf>
    <xf numFmtId="0" fontId="16" fillId="33" borderId="38" xfId="0" applyFont="1" applyFill="1" applyBorder="1" applyAlignment="1">
      <alignment horizontal="left" vertical="center" wrapText="1"/>
    </xf>
    <xf numFmtId="0" fontId="70" fillId="33" borderId="0" xfId="0" applyFont="1" applyFill="1" applyAlignment="1">
      <alignment horizontal="left" wrapText="1"/>
    </xf>
    <xf numFmtId="0" fontId="16" fillId="33" borderId="10" xfId="0" applyFont="1" applyFill="1" applyBorder="1" applyAlignment="1">
      <alignment horizontal="left" vertical="center" wrapText="1"/>
    </xf>
    <xf numFmtId="0" fontId="17" fillId="94" borderId="10" xfId="0" applyFont="1" applyFill="1" applyBorder="1" applyAlignment="1">
      <alignment horizontal="left"/>
    </xf>
    <xf numFmtId="0" fontId="17" fillId="94" borderId="30" xfId="0" applyFont="1" applyFill="1" applyBorder="1" applyAlignment="1">
      <alignment horizontal="center"/>
    </xf>
    <xf numFmtId="0" fontId="17" fillId="94" borderId="13" xfId="0" applyFont="1" applyFill="1" applyBorder="1" applyAlignment="1">
      <alignment horizontal="center"/>
    </xf>
    <xf numFmtId="0" fontId="17" fillId="94" borderId="31" xfId="0" applyFont="1" applyFill="1" applyBorder="1" applyAlignment="1">
      <alignment horizontal="center"/>
    </xf>
    <xf numFmtId="0" fontId="0" fillId="84" borderId="56" xfId="0" applyFill="1" applyBorder="1" applyAlignment="1">
      <alignment horizontal="left" vertical="top" wrapText="1"/>
    </xf>
    <xf numFmtId="0" fontId="0" fillId="84" borderId="57" xfId="0" applyFill="1" applyBorder="1" applyAlignment="1">
      <alignment horizontal="left" vertical="top" wrapText="1"/>
    </xf>
    <xf numFmtId="0" fontId="0" fillId="84" borderId="60" xfId="0" applyFill="1" applyBorder="1" applyAlignment="1">
      <alignment horizontal="left" vertical="top" wrapText="1"/>
    </xf>
    <xf numFmtId="0" fontId="0" fillId="84" borderId="26" xfId="0" applyFill="1" applyBorder="1" applyAlignment="1">
      <alignment horizontal="left" vertical="top" wrapText="1"/>
    </xf>
    <xf numFmtId="0" fontId="0" fillId="84" borderId="0" xfId="0" applyFill="1" applyBorder="1" applyAlignment="1">
      <alignment horizontal="left" vertical="top" wrapText="1"/>
    </xf>
    <xf numFmtId="0" fontId="0" fillId="84" borderId="50" xfId="0" applyFill="1" applyBorder="1" applyAlignment="1">
      <alignment horizontal="left" vertical="top" wrapText="1"/>
    </xf>
    <xf numFmtId="0" fontId="0" fillId="84" borderId="27" xfId="0" applyFill="1" applyBorder="1" applyAlignment="1">
      <alignment horizontal="left" vertical="top" wrapText="1"/>
    </xf>
    <xf numFmtId="0" fontId="0" fillId="84" borderId="44" xfId="0" applyFill="1" applyBorder="1" applyAlignment="1">
      <alignment horizontal="left" vertical="top" wrapText="1"/>
    </xf>
    <xf numFmtId="0" fontId="0" fillId="84" borderId="51" xfId="0" applyFill="1" applyBorder="1" applyAlignment="1">
      <alignment horizontal="left" vertical="top" wrapText="1"/>
    </xf>
    <xf numFmtId="0" fontId="0" fillId="102" borderId="26" xfId="0" applyFill="1" applyBorder="1" applyAlignment="1">
      <alignment horizontal="left" wrapText="1"/>
    </xf>
    <xf numFmtId="0" fontId="0" fillId="102" borderId="0" xfId="0" applyFill="1" applyBorder="1" applyAlignment="1">
      <alignment horizontal="left" wrapText="1"/>
    </xf>
    <xf numFmtId="0" fontId="0" fillId="102" borderId="50" xfId="0" applyFill="1" applyBorder="1" applyAlignment="1">
      <alignment horizontal="left" wrapText="1"/>
    </xf>
    <xf numFmtId="0" fontId="0" fillId="102" borderId="27" xfId="0" applyFill="1" applyBorder="1" applyAlignment="1">
      <alignment horizontal="left" wrapText="1"/>
    </xf>
    <xf numFmtId="0" fontId="0" fillId="102" borderId="44" xfId="0" applyFill="1" applyBorder="1" applyAlignment="1">
      <alignment horizontal="left" wrapText="1"/>
    </xf>
    <xf numFmtId="0" fontId="0" fillId="102" borderId="51" xfId="0" applyFill="1" applyBorder="1" applyAlignment="1">
      <alignment horizontal="left" wrapText="1"/>
    </xf>
    <xf numFmtId="0" fontId="72" fillId="101" borderId="0" xfId="0" applyFont="1" applyFill="1" applyAlignment="1">
      <alignment horizontal="center" vertical="center" wrapText="1"/>
    </xf>
    <xf numFmtId="0" fontId="0" fillId="95" borderId="10" xfId="0" applyFill="1" applyBorder="1" applyAlignment="1" applyProtection="1">
      <alignment horizontal="center"/>
      <protection locked="0"/>
    </xf>
    <xf numFmtId="0" fontId="18" fillId="94" borderId="0" xfId="0" applyFont="1" applyFill="1" applyAlignment="1">
      <alignment horizontal="center" vertical="center"/>
    </xf>
    <xf numFmtId="0" fontId="59" fillId="33" borderId="0" xfId="0" applyFont="1" applyFill="1" applyAlignment="1">
      <alignment horizontal="left" wrapText="1"/>
    </xf>
    <xf numFmtId="0" fontId="19" fillId="33" borderId="0" xfId="0" applyFont="1" applyFill="1" applyAlignment="1">
      <alignment horizontal="right" vertical="center" wrapText="1"/>
    </xf>
    <xf numFmtId="0" fontId="19" fillId="33" borderId="50" xfId="0" applyFont="1" applyFill="1" applyBorder="1" applyAlignment="1">
      <alignment horizontal="right" vertical="center" wrapText="1"/>
    </xf>
    <xf numFmtId="0" fontId="11" fillId="94" borderId="10" xfId="0" applyFont="1" applyFill="1" applyBorder="1" applyAlignment="1">
      <alignment horizontal="center" wrapText="1"/>
    </xf>
    <xf numFmtId="0" fontId="83" fillId="94" borderId="0" xfId="0" applyFont="1" applyFill="1" applyAlignment="1">
      <alignment horizontal="center" vertical="center"/>
    </xf>
    <xf numFmtId="0" fontId="11" fillId="94" borderId="28" xfId="0" applyFont="1" applyFill="1" applyBorder="1" applyAlignment="1">
      <alignment horizontal="center" vertical="center" wrapText="1"/>
    </xf>
    <xf numFmtId="0" fontId="11" fillId="94" borderId="25" xfId="0" applyFont="1" applyFill="1" applyBorder="1" applyAlignment="1">
      <alignment horizontal="center" vertical="center" wrapText="1"/>
    </xf>
    <xf numFmtId="0" fontId="11" fillId="94" borderId="10" xfId="0" applyFont="1" applyFill="1" applyBorder="1" applyAlignment="1">
      <alignment horizontal="center"/>
    </xf>
    <xf numFmtId="0" fontId="11" fillId="94" borderId="30" xfId="0" applyFont="1" applyFill="1" applyBorder="1" applyAlignment="1">
      <alignment horizontal="center" vertical="center" wrapText="1"/>
    </xf>
    <xf numFmtId="0" fontId="11" fillId="94" borderId="13" xfId="0" applyFont="1" applyFill="1" applyBorder="1" applyAlignment="1">
      <alignment horizontal="center" vertical="center" wrapText="1"/>
    </xf>
    <xf numFmtId="0" fontId="11" fillId="94" borderId="31" xfId="0" applyFont="1" applyFill="1" applyBorder="1" applyAlignment="1">
      <alignment horizontal="center" vertical="center" wrapText="1"/>
    </xf>
    <xf numFmtId="0" fontId="11" fillId="94" borderId="30" xfId="0" applyFont="1" applyFill="1" applyBorder="1" applyAlignment="1">
      <alignment horizontal="center" vertical="center"/>
    </xf>
    <xf numFmtId="0" fontId="11" fillId="94" borderId="13" xfId="0" applyFont="1" applyFill="1" applyBorder="1" applyAlignment="1">
      <alignment horizontal="center" vertical="center"/>
    </xf>
    <xf numFmtId="0" fontId="11" fillId="94" borderId="10" xfId="0" applyFont="1" applyFill="1" applyBorder="1" applyAlignment="1">
      <alignment horizontal="center" vertical="center" wrapText="1"/>
    </xf>
    <xf numFmtId="0" fontId="71" fillId="94" borderId="10" xfId="0" applyFont="1" applyFill="1" applyBorder="1" applyAlignment="1">
      <alignment horizontal="center" wrapText="1"/>
    </xf>
    <xf numFmtId="165" fontId="50" fillId="106" borderId="24" xfId="1" applyNumberFormat="1" applyFont="1" applyFill="1" applyBorder="1" applyProtection="1">
      <protection locked="0"/>
    </xf>
    <xf numFmtId="165" fontId="50" fillId="106" borderId="25" xfId="0" applyNumberFormat="1" applyFont="1" applyFill="1" applyBorder="1" applyProtection="1">
      <protection locked="0"/>
    </xf>
    <xf numFmtId="165" fontId="50" fillId="106" borderId="25" xfId="1" applyNumberFormat="1" applyFont="1" applyFill="1" applyBorder="1" applyProtection="1">
      <protection locked="0"/>
    </xf>
    <xf numFmtId="43" fontId="50" fillId="106" borderId="24" xfId="1" applyFont="1" applyFill="1" applyBorder="1" applyProtection="1">
      <protection locked="0"/>
    </xf>
    <xf numFmtId="43" fontId="50" fillId="106" borderId="25" xfId="0" applyNumberFormat="1" applyFont="1" applyFill="1" applyBorder="1" applyProtection="1">
      <protection locked="0"/>
    </xf>
    <xf numFmtId="43" fontId="50" fillId="106" borderId="25" xfId="1" applyFont="1" applyFill="1" applyBorder="1" applyProtection="1">
      <protection locked="0"/>
    </xf>
    <xf numFmtId="171" fontId="50" fillId="106" borderId="24" xfId="2" applyNumberFormat="1" applyFont="1" applyFill="1" applyBorder="1" applyProtection="1">
      <protection locked="0"/>
    </xf>
    <xf numFmtId="171" fontId="50" fillId="106" borderId="25" xfId="2" applyNumberFormat="1" applyFont="1" applyFill="1" applyBorder="1" applyProtection="1">
      <protection locked="0"/>
    </xf>
    <xf numFmtId="44" fontId="50" fillId="106" borderId="24" xfId="2" applyFont="1" applyFill="1" applyBorder="1" applyProtection="1">
      <protection locked="0"/>
    </xf>
    <xf numFmtId="44" fontId="50" fillId="106" borderId="25" xfId="2" applyFont="1" applyFill="1" applyBorder="1" applyProtection="1">
      <protection locked="0"/>
    </xf>
    <xf numFmtId="165" fontId="50" fillId="106" borderId="24" xfId="0" applyNumberFormat="1" applyFont="1" applyFill="1" applyBorder="1" applyProtection="1">
      <protection locked="0"/>
    </xf>
    <xf numFmtId="170" fontId="50" fillId="106" borderId="24" xfId="1" applyNumberFormat="1" applyFont="1" applyFill="1" applyBorder="1" applyProtection="1">
      <protection locked="0"/>
    </xf>
    <xf numFmtId="170" fontId="50" fillId="106" borderId="25" xfId="0" applyNumberFormat="1" applyFont="1" applyFill="1" applyBorder="1" applyProtection="1">
      <protection locked="0"/>
    </xf>
    <xf numFmtId="170" fontId="50" fillId="106" borderId="10" xfId="0" applyNumberFormat="1" applyFont="1" applyFill="1" applyBorder="1" applyProtection="1">
      <protection locked="0"/>
    </xf>
    <xf numFmtId="170" fontId="50" fillId="106" borderId="13" xfId="0" applyNumberFormat="1" applyFont="1" applyFill="1" applyBorder="1" applyProtection="1">
      <protection locked="0"/>
    </xf>
    <xf numFmtId="170" fontId="50" fillId="106" borderId="31" xfId="0" applyNumberFormat="1" applyFont="1" applyFill="1" applyBorder="1" applyProtection="1">
      <protection locked="0"/>
    </xf>
    <xf numFmtId="0" fontId="50" fillId="106" borderId="24" xfId="0" applyFont="1" applyFill="1" applyBorder="1" applyProtection="1">
      <protection locked="0"/>
    </xf>
    <xf numFmtId="0" fontId="50" fillId="106" borderId="25" xfId="0" applyFont="1" applyFill="1" applyBorder="1" applyProtection="1">
      <protection locked="0"/>
    </xf>
    <xf numFmtId="0" fontId="1" fillId="33" borderId="0" xfId="0" applyFont="1" applyFill="1" applyProtection="1">
      <protection hidden="1"/>
    </xf>
    <xf numFmtId="0" fontId="73" fillId="95" borderId="10" xfId="0" applyFont="1" applyFill="1" applyBorder="1" applyProtection="1">
      <protection locked="0"/>
    </xf>
    <xf numFmtId="0" fontId="0" fillId="95" borderId="10" xfId="0" applyFont="1" applyFill="1" applyBorder="1" applyAlignment="1" applyProtection="1">
      <alignment horizontal="center"/>
      <protection locked="0"/>
    </xf>
    <xf numFmtId="0" fontId="73" fillId="95" borderId="10" xfId="0" applyFont="1" applyFill="1" applyBorder="1" applyAlignment="1" applyProtection="1">
      <alignment horizontal="center"/>
      <protection locked="0"/>
    </xf>
    <xf numFmtId="44" fontId="0" fillId="95" borderId="10" xfId="2" applyFont="1" applyFill="1" applyBorder="1" applyProtection="1">
      <protection locked="0"/>
    </xf>
    <xf numFmtId="0" fontId="0" fillId="95" borderId="10" xfId="0" applyFont="1" applyFill="1" applyBorder="1" applyAlignment="1" applyProtection="1">
      <alignment horizontal="right"/>
      <protection locked="0"/>
    </xf>
    <xf numFmtId="0" fontId="95" fillId="95" borderId="10" xfId="0" applyFont="1" applyFill="1" applyBorder="1" applyProtection="1">
      <protection locked="0"/>
    </xf>
    <xf numFmtId="44" fontId="0" fillId="95" borderId="10" xfId="0" applyNumberFormat="1" applyFont="1" applyFill="1" applyBorder="1" applyProtection="1">
      <protection locked="0"/>
    </xf>
    <xf numFmtId="0" fontId="73" fillId="95" borderId="10" xfId="0" applyFont="1" applyFill="1" applyBorder="1" applyAlignment="1" applyProtection="1">
      <alignment horizontal="center" vertical="center"/>
      <protection locked="0"/>
    </xf>
    <xf numFmtId="44" fontId="73" fillId="95" borderId="10" xfId="2" applyFont="1" applyFill="1" applyBorder="1" applyProtection="1">
      <protection locked="0"/>
    </xf>
    <xf numFmtId="167" fontId="95" fillId="95" borderId="10" xfId="0" applyNumberFormat="1" applyFont="1" applyFill="1" applyBorder="1" applyProtection="1">
      <protection locked="0"/>
    </xf>
    <xf numFmtId="0" fontId="0" fillId="95" borderId="10" xfId="0" applyFont="1" applyFill="1" applyBorder="1" applyAlignment="1" applyProtection="1">
      <alignment horizontal="center" vertical="center"/>
      <protection locked="0"/>
    </xf>
    <xf numFmtId="44" fontId="0" fillId="95" borderId="0" xfId="2" applyFont="1" applyFill="1" applyBorder="1" applyProtection="1">
      <protection locked="0"/>
    </xf>
    <xf numFmtId="43" fontId="0" fillId="95" borderId="10" xfId="1" applyFont="1" applyFill="1" applyBorder="1" applyProtection="1">
      <protection locked="0"/>
    </xf>
    <xf numFmtId="43" fontId="73" fillId="95" borderId="10" xfId="1" applyFont="1" applyFill="1" applyBorder="1" applyProtection="1">
      <protection locked="0"/>
    </xf>
    <xf numFmtId="0" fontId="11" fillId="95" borderId="10" xfId="0" applyFont="1" applyFill="1" applyBorder="1" applyAlignment="1" applyProtection="1">
      <alignment horizontal="center" vertical="center" wrapText="1"/>
      <protection locked="0"/>
    </xf>
    <xf numFmtId="170" fontId="16" fillId="86" borderId="29" xfId="1" applyNumberFormat="1" applyFont="1" applyFill="1" applyBorder="1" applyProtection="1"/>
  </cellXfs>
  <cellStyles count="242">
    <cellStyle name="20% - Accent1" xfId="18" builtinId="30" customBuiltin="1"/>
    <cellStyle name="20% - Accent2" xfId="21" builtinId="34" customBuiltin="1"/>
    <cellStyle name="20% - Accent3" xfId="24" builtinId="38" customBuiltin="1"/>
    <cellStyle name="20% - Accent4" xfId="27" builtinId="42" customBuiltin="1"/>
    <cellStyle name="20% - Accent5" xfId="30" builtinId="46" customBuiltin="1"/>
    <cellStyle name="20% - Accent6" xfId="33" builtinId="50" customBuiltin="1"/>
    <cellStyle name="40% - Accent1" xfId="19" builtinId="31" customBuiltin="1"/>
    <cellStyle name="40% - Accent2" xfId="22" builtinId="35" customBuiltin="1"/>
    <cellStyle name="40% - Accent3" xfId="25" builtinId="39" customBuiltin="1"/>
    <cellStyle name="40% - Accent4" xfId="28" builtinId="43" customBuiltin="1"/>
    <cellStyle name="40% - Accent5" xfId="31" builtinId="47" customBuiltin="1"/>
    <cellStyle name="40% - Accent6" xfId="34" builtinId="51" customBuiltin="1"/>
    <cellStyle name="60% - Accent1 2" xfId="36" xr:uid="{00000000-0005-0000-0000-000031000000}"/>
    <cellStyle name="60% - Accent2 2" xfId="37" xr:uid="{00000000-0005-0000-0000-000032000000}"/>
    <cellStyle name="60% - Accent3 2" xfId="38" xr:uid="{00000000-0005-0000-0000-000033000000}"/>
    <cellStyle name="60% - Accent4 2" xfId="39" xr:uid="{00000000-0005-0000-0000-000034000000}"/>
    <cellStyle name="60% - Accent5 2" xfId="40" xr:uid="{00000000-0005-0000-0000-000035000000}"/>
    <cellStyle name="60% - Accent6 2" xfId="41" xr:uid="{00000000-0005-0000-0000-000036000000}"/>
    <cellStyle name="Accent1" xfId="17" builtinId="29" customBuiltin="1"/>
    <cellStyle name="Accent1 - 20%" xfId="42" xr:uid="{00000000-0005-0000-0000-000037000000}"/>
    <cellStyle name="Accent1 - 40%" xfId="43" xr:uid="{00000000-0005-0000-0000-000038000000}"/>
    <cellStyle name="Accent1 - 60%" xfId="44" xr:uid="{00000000-0005-0000-0000-000039000000}"/>
    <cellStyle name="Accent1 10" xfId="45" xr:uid="{00000000-0005-0000-0000-00003A000000}"/>
    <cellStyle name="Accent1 11" xfId="46" xr:uid="{00000000-0005-0000-0000-00003B000000}"/>
    <cellStyle name="Accent1 12" xfId="47" xr:uid="{00000000-0005-0000-0000-00003C000000}"/>
    <cellStyle name="Accent1 2" xfId="48" xr:uid="{00000000-0005-0000-0000-00003D000000}"/>
    <cellStyle name="Accent1 3" xfId="49" xr:uid="{00000000-0005-0000-0000-00003E000000}"/>
    <cellStyle name="Accent1 4" xfId="50" xr:uid="{00000000-0005-0000-0000-00003F000000}"/>
    <cellStyle name="Accent1 5" xfId="51" xr:uid="{00000000-0005-0000-0000-000040000000}"/>
    <cellStyle name="Accent1 6" xfId="52" xr:uid="{00000000-0005-0000-0000-000041000000}"/>
    <cellStyle name="Accent1 7" xfId="53" xr:uid="{00000000-0005-0000-0000-000042000000}"/>
    <cellStyle name="Accent1 8" xfId="54" xr:uid="{00000000-0005-0000-0000-000043000000}"/>
    <cellStyle name="Accent1 9" xfId="55" xr:uid="{00000000-0005-0000-0000-000044000000}"/>
    <cellStyle name="Accent2" xfId="20" builtinId="33" customBuiltin="1"/>
    <cellStyle name="Accent2 - 20%" xfId="56" xr:uid="{00000000-0005-0000-0000-000045000000}"/>
    <cellStyle name="Accent2 - 40%" xfId="57" xr:uid="{00000000-0005-0000-0000-000046000000}"/>
    <cellStyle name="Accent2 - 60%" xfId="58" xr:uid="{00000000-0005-0000-0000-000047000000}"/>
    <cellStyle name="Accent2 10" xfId="59" xr:uid="{00000000-0005-0000-0000-000048000000}"/>
    <cellStyle name="Accent2 11" xfId="60" xr:uid="{00000000-0005-0000-0000-000049000000}"/>
    <cellStyle name="Accent2 12" xfId="61" xr:uid="{00000000-0005-0000-0000-00004A000000}"/>
    <cellStyle name="Accent2 2" xfId="62" xr:uid="{00000000-0005-0000-0000-00004B000000}"/>
    <cellStyle name="Accent2 3" xfId="63" xr:uid="{00000000-0005-0000-0000-00004C000000}"/>
    <cellStyle name="Accent2 4" xfId="64" xr:uid="{00000000-0005-0000-0000-00004D000000}"/>
    <cellStyle name="Accent2 5" xfId="65" xr:uid="{00000000-0005-0000-0000-00004E000000}"/>
    <cellStyle name="Accent2 6" xfId="66" xr:uid="{00000000-0005-0000-0000-00004F000000}"/>
    <cellStyle name="Accent2 7" xfId="67" xr:uid="{00000000-0005-0000-0000-000050000000}"/>
    <cellStyle name="Accent2 8" xfId="68" xr:uid="{00000000-0005-0000-0000-000051000000}"/>
    <cellStyle name="Accent2 9" xfId="69" xr:uid="{00000000-0005-0000-0000-000052000000}"/>
    <cellStyle name="Accent3" xfId="23" builtinId="37" customBuiltin="1"/>
    <cellStyle name="Accent3 - 20%" xfId="70" xr:uid="{00000000-0005-0000-0000-000053000000}"/>
    <cellStyle name="Accent3 - 40%" xfId="71" xr:uid="{00000000-0005-0000-0000-000054000000}"/>
    <cellStyle name="Accent3 - 60%" xfId="72" xr:uid="{00000000-0005-0000-0000-000055000000}"/>
    <cellStyle name="Accent3 10" xfId="73" xr:uid="{00000000-0005-0000-0000-000056000000}"/>
    <cellStyle name="Accent3 11" xfId="74" xr:uid="{00000000-0005-0000-0000-000057000000}"/>
    <cellStyle name="Accent3 12" xfId="75" xr:uid="{00000000-0005-0000-0000-000058000000}"/>
    <cellStyle name="Accent3 2" xfId="76" xr:uid="{00000000-0005-0000-0000-000059000000}"/>
    <cellStyle name="Accent3 3" xfId="77" xr:uid="{00000000-0005-0000-0000-00005A000000}"/>
    <cellStyle name="Accent3 4" xfId="78" xr:uid="{00000000-0005-0000-0000-00005B000000}"/>
    <cellStyle name="Accent3 5" xfId="79" xr:uid="{00000000-0005-0000-0000-00005C000000}"/>
    <cellStyle name="Accent3 6" xfId="80" xr:uid="{00000000-0005-0000-0000-00005D000000}"/>
    <cellStyle name="Accent3 7" xfId="81" xr:uid="{00000000-0005-0000-0000-00005E000000}"/>
    <cellStyle name="Accent3 8" xfId="82" xr:uid="{00000000-0005-0000-0000-00005F000000}"/>
    <cellStyle name="Accent3 9" xfId="83" xr:uid="{00000000-0005-0000-0000-000060000000}"/>
    <cellStyle name="Accent4" xfId="26" builtinId="41" customBuiltin="1"/>
    <cellStyle name="Accent4 - 20%" xfId="84" xr:uid="{00000000-0005-0000-0000-000061000000}"/>
    <cellStyle name="Accent4 - 40%" xfId="85" xr:uid="{00000000-0005-0000-0000-000062000000}"/>
    <cellStyle name="Accent4 - 60%" xfId="86" xr:uid="{00000000-0005-0000-0000-000063000000}"/>
    <cellStyle name="Accent4 10" xfId="87" xr:uid="{00000000-0005-0000-0000-000064000000}"/>
    <cellStyle name="Accent4 11" xfId="88" xr:uid="{00000000-0005-0000-0000-000065000000}"/>
    <cellStyle name="Accent4 12" xfId="89" xr:uid="{00000000-0005-0000-0000-000066000000}"/>
    <cellStyle name="Accent4 2" xfId="90" xr:uid="{00000000-0005-0000-0000-000067000000}"/>
    <cellStyle name="Accent4 3" xfId="91" xr:uid="{00000000-0005-0000-0000-000068000000}"/>
    <cellStyle name="Accent4 4" xfId="92" xr:uid="{00000000-0005-0000-0000-000069000000}"/>
    <cellStyle name="Accent4 5" xfId="93" xr:uid="{00000000-0005-0000-0000-00006A000000}"/>
    <cellStyle name="Accent4 6" xfId="94" xr:uid="{00000000-0005-0000-0000-00006B000000}"/>
    <cellStyle name="Accent4 7" xfId="95" xr:uid="{00000000-0005-0000-0000-00006C000000}"/>
    <cellStyle name="Accent4 8" xfId="96" xr:uid="{00000000-0005-0000-0000-00006D000000}"/>
    <cellStyle name="Accent4 9" xfId="97" xr:uid="{00000000-0005-0000-0000-00006E000000}"/>
    <cellStyle name="Accent5" xfId="29" builtinId="45" customBuiltin="1"/>
    <cellStyle name="Accent5 - 20%" xfId="98" xr:uid="{00000000-0005-0000-0000-00006F000000}"/>
    <cellStyle name="Accent5 - 40%" xfId="99" xr:uid="{00000000-0005-0000-0000-000070000000}"/>
    <cellStyle name="Accent5 - 60%" xfId="100" xr:uid="{00000000-0005-0000-0000-000071000000}"/>
    <cellStyle name="Accent5 10" xfId="101" xr:uid="{00000000-0005-0000-0000-000072000000}"/>
    <cellStyle name="Accent5 11" xfId="102" xr:uid="{00000000-0005-0000-0000-000073000000}"/>
    <cellStyle name="Accent5 12" xfId="103" xr:uid="{00000000-0005-0000-0000-000074000000}"/>
    <cellStyle name="Accent5 2" xfId="104" xr:uid="{00000000-0005-0000-0000-000075000000}"/>
    <cellStyle name="Accent5 3" xfId="105" xr:uid="{00000000-0005-0000-0000-000076000000}"/>
    <cellStyle name="Accent5 4" xfId="106" xr:uid="{00000000-0005-0000-0000-000077000000}"/>
    <cellStyle name="Accent5 5" xfId="107" xr:uid="{00000000-0005-0000-0000-000078000000}"/>
    <cellStyle name="Accent5 6" xfId="108" xr:uid="{00000000-0005-0000-0000-000079000000}"/>
    <cellStyle name="Accent5 7" xfId="109" xr:uid="{00000000-0005-0000-0000-00007A000000}"/>
    <cellStyle name="Accent5 8" xfId="110" xr:uid="{00000000-0005-0000-0000-00007B000000}"/>
    <cellStyle name="Accent5 9" xfId="111" xr:uid="{00000000-0005-0000-0000-00007C000000}"/>
    <cellStyle name="Accent6" xfId="32" builtinId="49" customBuiltin="1"/>
    <cellStyle name="Accent6 - 20%" xfId="112" xr:uid="{00000000-0005-0000-0000-00007D000000}"/>
    <cellStyle name="Accent6 - 40%" xfId="113" xr:uid="{00000000-0005-0000-0000-00007E000000}"/>
    <cellStyle name="Accent6 - 60%" xfId="114" xr:uid="{00000000-0005-0000-0000-00007F000000}"/>
    <cellStyle name="Accent6 10" xfId="115" xr:uid="{00000000-0005-0000-0000-000080000000}"/>
    <cellStyle name="Accent6 11" xfId="116" xr:uid="{00000000-0005-0000-0000-000081000000}"/>
    <cellStyle name="Accent6 12" xfId="117" xr:uid="{00000000-0005-0000-0000-000082000000}"/>
    <cellStyle name="Accent6 2" xfId="118" xr:uid="{00000000-0005-0000-0000-000083000000}"/>
    <cellStyle name="Accent6 3" xfId="119" xr:uid="{00000000-0005-0000-0000-000084000000}"/>
    <cellStyle name="Accent6 4" xfId="120" xr:uid="{00000000-0005-0000-0000-000085000000}"/>
    <cellStyle name="Accent6 5" xfId="121" xr:uid="{00000000-0005-0000-0000-000086000000}"/>
    <cellStyle name="Accent6 6" xfId="122" xr:uid="{00000000-0005-0000-0000-000087000000}"/>
    <cellStyle name="Accent6 7" xfId="123" xr:uid="{00000000-0005-0000-0000-000088000000}"/>
    <cellStyle name="Accent6 8" xfId="124" xr:uid="{00000000-0005-0000-0000-000089000000}"/>
    <cellStyle name="Accent6 9" xfId="125" xr:uid="{00000000-0005-0000-0000-00008A000000}"/>
    <cellStyle name="Bad" xfId="8" builtinId="27" customBuiltin="1"/>
    <cellStyle name="Bad 2" xfId="126" xr:uid="{00000000-0005-0000-0000-00008B000000}"/>
    <cellStyle name="Calculation" xfId="11" builtinId="22" customBuiltin="1"/>
    <cellStyle name="Calculation 2" xfId="127" xr:uid="{00000000-0005-0000-0000-00008C000000}"/>
    <cellStyle name="cellStyle_None_Left_integer_" xfId="128" xr:uid="{00000000-0005-0000-0000-00008D000000}"/>
    <cellStyle name="Check Cell" xfId="13" builtinId="23" customBuiltin="1"/>
    <cellStyle name="Check Cell 2" xfId="129" xr:uid="{00000000-0005-0000-0000-00008E000000}"/>
    <cellStyle name="Comma" xfId="1" builtinId="3"/>
    <cellStyle name="Comma 2" xfId="131" xr:uid="{00000000-0005-0000-0000-000090000000}"/>
    <cellStyle name="Comma 2 2" xfId="234" xr:uid="{00000000-0005-0000-0000-000074000000}"/>
    <cellStyle name="Comma 3" xfId="132" xr:uid="{00000000-0005-0000-0000-000091000000}"/>
    <cellStyle name="Comma 3 2" xfId="221" xr:uid="{00000000-0005-0000-0000-000097000000}"/>
    <cellStyle name="Comma 3 2 2" xfId="238" xr:uid="{00000000-0005-0000-0000-000076000000}"/>
    <cellStyle name="Comma 3 3" xfId="222" xr:uid="{9F6A6421-10B7-41FD-8C81-9D3FD3E50F0F}"/>
    <cellStyle name="Comma 3 3 2" xfId="239" xr:uid="{00000000-0005-0000-0000-000077000000}"/>
    <cellStyle name="Comma 3 4" xfId="235" xr:uid="{00000000-0005-0000-0000-000075000000}"/>
    <cellStyle name="Comma 4" xfId="130" xr:uid="{00000000-0005-0000-0000-00008F000000}"/>
    <cellStyle name="Comma 4 2" xfId="233" xr:uid="{00000000-0005-0000-0000-000078000000}"/>
    <cellStyle name="Comma 5" xfId="228" xr:uid="{00000000-0005-0000-0000-0000E9000000}"/>
    <cellStyle name="Comma 5 2" xfId="241" xr:uid="{00000000-0005-0000-0000-000079000000}"/>
    <cellStyle name="Comma 6" xfId="231" xr:uid="{00000000-0005-0000-0000-0000F3000000}"/>
    <cellStyle name="Currency" xfId="2" builtinId="4"/>
    <cellStyle name="Currency 2" xfId="134" xr:uid="{00000000-0005-0000-0000-000093000000}"/>
    <cellStyle name="Currency 2 2" xfId="237" xr:uid="{00000000-0005-0000-0000-00007B000000}"/>
    <cellStyle name="Currency 3" xfId="133" xr:uid="{00000000-0005-0000-0000-000092000000}"/>
    <cellStyle name="Currency 3 2" xfId="236" xr:uid="{00000000-0005-0000-0000-00007C000000}"/>
    <cellStyle name="Currency 4" xfId="227" xr:uid="{00000000-0005-0000-0000-0000EC000000}"/>
    <cellStyle name="Currency 4 2" xfId="240" xr:uid="{00000000-0005-0000-0000-00007D000000}"/>
    <cellStyle name="Currency 5" xfId="232" xr:uid="{00000000-0005-0000-0000-0000FA000000}"/>
    <cellStyle name="Emphasis 1" xfId="135" xr:uid="{00000000-0005-0000-0000-000094000000}"/>
    <cellStyle name="Emphasis 2" xfId="136" xr:uid="{00000000-0005-0000-0000-000095000000}"/>
    <cellStyle name="Emphasis 3" xfId="137" xr:uid="{00000000-0005-0000-0000-000096000000}"/>
    <cellStyle name="Explanatory Text" xfId="15" builtinId="53" customBuiltin="1"/>
    <cellStyle name="Good" xfId="7" builtinId="26" customBuiltin="1"/>
    <cellStyle name="Good 2" xfId="138" xr:uid="{00000000-0005-0000-0000-000097000000}"/>
    <cellStyle name="headerFormat1" xfId="139" xr:uid="{00000000-0005-0000-0000-000098000000}"/>
    <cellStyle name="headerFormat2" xfId="140" xr:uid="{00000000-0005-0000-0000-000099000000}"/>
    <cellStyle name="Heading 1" xfId="3" builtinId="16" customBuiltin="1"/>
    <cellStyle name="Heading 1 2" xfId="141" xr:uid="{00000000-0005-0000-0000-00009A000000}"/>
    <cellStyle name="Heading 2" xfId="4" builtinId="17" customBuiltin="1"/>
    <cellStyle name="Heading 2 2" xfId="142" xr:uid="{00000000-0005-0000-0000-00009B000000}"/>
    <cellStyle name="Heading 3" xfId="5" builtinId="18" customBuiltin="1"/>
    <cellStyle name="Heading 3 2" xfId="143" xr:uid="{00000000-0005-0000-0000-00009C000000}"/>
    <cellStyle name="Heading 4" xfId="6" builtinId="19" customBuiltin="1"/>
    <cellStyle name="Heading 4 2" xfId="144" xr:uid="{00000000-0005-0000-0000-00009D000000}"/>
    <cellStyle name="Hyperlink" xfId="230" builtinId="8"/>
    <cellStyle name="Hyperlink 2" xfId="146" xr:uid="{00000000-0005-0000-0000-00009F000000}"/>
    <cellStyle name="Hyperlink 3" xfId="145" xr:uid="{00000000-0005-0000-0000-00009E000000}"/>
    <cellStyle name="Input" xfId="9" builtinId="20" customBuiltin="1"/>
    <cellStyle name="Input 2" xfId="147" xr:uid="{00000000-0005-0000-0000-0000A0000000}"/>
    <cellStyle name="Linked Cell" xfId="12" builtinId="24" customBuiltin="1"/>
    <cellStyle name="Linked Cell 2" xfId="148" xr:uid="{00000000-0005-0000-0000-0000A1000000}"/>
    <cellStyle name="Neutral 2" xfId="150" xr:uid="{00000000-0005-0000-0000-0000A3000000}"/>
    <cellStyle name="Neutral 3" xfId="149" xr:uid="{00000000-0005-0000-0000-0000A2000000}"/>
    <cellStyle name="Normal" xfId="0" builtinId="0"/>
    <cellStyle name="Normal 10 2" xfId="225" xr:uid="{00000000-0005-0000-0000-000003000000}"/>
    <cellStyle name="Normal 13" xfId="223" xr:uid="{00000000-0005-0000-0000-000004000000}"/>
    <cellStyle name="Normal 15" xfId="224" xr:uid="{00000000-0005-0000-0000-000005000000}"/>
    <cellStyle name="Normal 2" xfId="151" xr:uid="{00000000-0005-0000-0000-0000A5000000}"/>
    <cellStyle name="Normal 2 2" xfId="152" xr:uid="{00000000-0005-0000-0000-0000A6000000}"/>
    <cellStyle name="Normal 2 3" xfId="153" xr:uid="{00000000-0005-0000-0000-0000A7000000}"/>
    <cellStyle name="Normal 2 4" xfId="220" xr:uid="{00000000-0005-0000-0000-0000AB000000}"/>
    <cellStyle name="Normal 2 5" xfId="226" xr:uid="{00000000-0005-0000-0000-000006000000}"/>
    <cellStyle name="Normal 3" xfId="154" xr:uid="{00000000-0005-0000-0000-0000A8000000}"/>
    <cellStyle name="Normal 3 2" xfId="155" xr:uid="{00000000-0005-0000-0000-0000A9000000}"/>
    <cellStyle name="Normal 3 3" xfId="219" xr:uid="{00000000-0005-0000-0000-0000AE000000}"/>
    <cellStyle name="Normal 4" xfId="156" xr:uid="{00000000-0005-0000-0000-0000AA000000}"/>
    <cellStyle name="Normal 4 2" xfId="157" xr:uid="{00000000-0005-0000-0000-0000AB000000}"/>
    <cellStyle name="Normal 5" xfId="158" xr:uid="{00000000-0005-0000-0000-0000AC000000}"/>
    <cellStyle name="Normal 6" xfId="159" xr:uid="{00000000-0005-0000-0000-0000AD000000}"/>
    <cellStyle name="Normal 7" xfId="35" xr:uid="{00000000-0005-0000-0000-0000A4000000}"/>
    <cellStyle name="Note 2" xfId="160" xr:uid="{00000000-0005-0000-0000-0000AE000000}"/>
    <cellStyle name="Note 2 2" xfId="161" xr:uid="{00000000-0005-0000-0000-0000AF000000}"/>
    <cellStyle name="Note 3" xfId="162" xr:uid="{00000000-0005-0000-0000-0000B0000000}"/>
    <cellStyle name="Output" xfId="10" builtinId="21" customBuiltin="1"/>
    <cellStyle name="Output 2" xfId="163" xr:uid="{00000000-0005-0000-0000-0000B1000000}"/>
    <cellStyle name="Percent" xfId="229" builtinId="5"/>
    <cellStyle name="Percent 2" xfId="165" xr:uid="{00000000-0005-0000-0000-0000B3000000}"/>
    <cellStyle name="Percent 3" xfId="164" xr:uid="{00000000-0005-0000-0000-0000B2000000}"/>
    <cellStyle name="SAPBEXaggData" xfId="166" xr:uid="{00000000-0005-0000-0000-0000B4000000}"/>
    <cellStyle name="SAPBEXaggDataEmph" xfId="167" xr:uid="{00000000-0005-0000-0000-0000B5000000}"/>
    <cellStyle name="SAPBEXaggItem" xfId="168" xr:uid="{00000000-0005-0000-0000-0000B6000000}"/>
    <cellStyle name="SAPBEXaggItemX" xfId="169" xr:uid="{00000000-0005-0000-0000-0000B7000000}"/>
    <cellStyle name="SAPBEXchaText" xfId="170" xr:uid="{00000000-0005-0000-0000-0000B8000000}"/>
    <cellStyle name="SAPBEXexcBad7" xfId="171" xr:uid="{00000000-0005-0000-0000-0000B9000000}"/>
    <cellStyle name="SAPBEXexcBad8" xfId="172" xr:uid="{00000000-0005-0000-0000-0000BA000000}"/>
    <cellStyle name="SAPBEXexcBad9" xfId="173" xr:uid="{00000000-0005-0000-0000-0000BB000000}"/>
    <cellStyle name="SAPBEXexcCritical4" xfId="174" xr:uid="{00000000-0005-0000-0000-0000BC000000}"/>
    <cellStyle name="SAPBEXexcCritical5" xfId="175" xr:uid="{00000000-0005-0000-0000-0000BD000000}"/>
    <cellStyle name="SAPBEXexcCritical6" xfId="176" xr:uid="{00000000-0005-0000-0000-0000BE000000}"/>
    <cellStyle name="SAPBEXexcGood1" xfId="177" xr:uid="{00000000-0005-0000-0000-0000BF000000}"/>
    <cellStyle name="SAPBEXexcGood2" xfId="178" xr:uid="{00000000-0005-0000-0000-0000C0000000}"/>
    <cellStyle name="SAPBEXexcGood3" xfId="179" xr:uid="{00000000-0005-0000-0000-0000C1000000}"/>
    <cellStyle name="SAPBEXfilterDrill" xfId="180" xr:uid="{00000000-0005-0000-0000-0000C2000000}"/>
    <cellStyle name="SAPBEXfilterItem" xfId="181" xr:uid="{00000000-0005-0000-0000-0000C3000000}"/>
    <cellStyle name="SAPBEXfilterText" xfId="182" xr:uid="{00000000-0005-0000-0000-0000C4000000}"/>
    <cellStyle name="SAPBEXformats" xfId="183" xr:uid="{00000000-0005-0000-0000-0000C5000000}"/>
    <cellStyle name="SAPBEXheaderItem" xfId="184" xr:uid="{00000000-0005-0000-0000-0000C6000000}"/>
    <cellStyle name="SAPBEXheaderText" xfId="185" xr:uid="{00000000-0005-0000-0000-0000C7000000}"/>
    <cellStyle name="SAPBEXHLevel0" xfId="186" xr:uid="{00000000-0005-0000-0000-0000C8000000}"/>
    <cellStyle name="SAPBEXHLevel0X" xfId="187" xr:uid="{00000000-0005-0000-0000-0000C9000000}"/>
    <cellStyle name="SAPBEXHLevel0X 2" xfId="188" xr:uid="{00000000-0005-0000-0000-0000CA000000}"/>
    <cellStyle name="SAPBEXHLevel1" xfId="189" xr:uid="{00000000-0005-0000-0000-0000CB000000}"/>
    <cellStyle name="SAPBEXHLevel1X" xfId="190" xr:uid="{00000000-0005-0000-0000-0000CC000000}"/>
    <cellStyle name="SAPBEXHLevel1X 2" xfId="191" xr:uid="{00000000-0005-0000-0000-0000CD000000}"/>
    <cellStyle name="SAPBEXHLevel2" xfId="192" xr:uid="{00000000-0005-0000-0000-0000CE000000}"/>
    <cellStyle name="SAPBEXHLevel2X" xfId="193" xr:uid="{00000000-0005-0000-0000-0000CF000000}"/>
    <cellStyle name="SAPBEXHLevel2X 2" xfId="194" xr:uid="{00000000-0005-0000-0000-0000D0000000}"/>
    <cellStyle name="SAPBEXHLevel3" xfId="195" xr:uid="{00000000-0005-0000-0000-0000D1000000}"/>
    <cellStyle name="SAPBEXHLevel3X" xfId="196" xr:uid="{00000000-0005-0000-0000-0000D2000000}"/>
    <cellStyle name="SAPBEXHLevel3X 2" xfId="197" xr:uid="{00000000-0005-0000-0000-0000D3000000}"/>
    <cellStyle name="SAPBEXinputData" xfId="198" xr:uid="{00000000-0005-0000-0000-0000D4000000}"/>
    <cellStyle name="SAPBEXinputData 2" xfId="199" xr:uid="{00000000-0005-0000-0000-0000D5000000}"/>
    <cellStyle name="SAPBEXItemHeader" xfId="200" xr:uid="{00000000-0005-0000-0000-0000D6000000}"/>
    <cellStyle name="SAPBEXresData" xfId="201" xr:uid="{00000000-0005-0000-0000-0000D7000000}"/>
    <cellStyle name="SAPBEXresDataEmph" xfId="202" xr:uid="{00000000-0005-0000-0000-0000D8000000}"/>
    <cellStyle name="SAPBEXresItem" xfId="203" xr:uid="{00000000-0005-0000-0000-0000D9000000}"/>
    <cellStyle name="SAPBEXresItemX" xfId="204" xr:uid="{00000000-0005-0000-0000-0000DA000000}"/>
    <cellStyle name="SAPBEXstdData" xfId="205" xr:uid="{00000000-0005-0000-0000-0000DB000000}"/>
    <cellStyle name="SAPBEXstdData 2" xfId="206" xr:uid="{00000000-0005-0000-0000-0000DC000000}"/>
    <cellStyle name="SAPBEXstdDataEmph" xfId="207" xr:uid="{00000000-0005-0000-0000-0000DD000000}"/>
    <cellStyle name="SAPBEXstdItem" xfId="208" xr:uid="{00000000-0005-0000-0000-0000DE000000}"/>
    <cellStyle name="SAPBEXstdItem 2" xfId="209" xr:uid="{00000000-0005-0000-0000-0000DF000000}"/>
    <cellStyle name="SAPBEXstdItemX" xfId="210" xr:uid="{00000000-0005-0000-0000-0000E0000000}"/>
    <cellStyle name="SAPBEXtitle" xfId="211" xr:uid="{00000000-0005-0000-0000-0000E1000000}"/>
    <cellStyle name="SAPBEXunassignedItem" xfId="212" xr:uid="{00000000-0005-0000-0000-0000E2000000}"/>
    <cellStyle name="SAPBEXundefined" xfId="213" xr:uid="{00000000-0005-0000-0000-0000E3000000}"/>
    <cellStyle name="sFormat2" xfId="214" xr:uid="{00000000-0005-0000-0000-0000E4000000}"/>
    <cellStyle name="Sheet Title" xfId="215" xr:uid="{00000000-0005-0000-0000-0000E5000000}"/>
    <cellStyle name="Title 2" xfId="216" xr:uid="{00000000-0005-0000-0000-0000E6000000}"/>
    <cellStyle name="Total" xfId="16" builtinId="25" customBuiltin="1"/>
    <cellStyle name="Total 2" xfId="217" xr:uid="{00000000-0005-0000-0000-0000E7000000}"/>
    <cellStyle name="Warning Text" xfId="14" builtinId="11" customBuiltin="1"/>
    <cellStyle name="Warning Text 2" xfId="218" xr:uid="{00000000-0005-0000-0000-0000E8000000}"/>
  </cellStyles>
  <dxfs count="5">
    <dxf>
      <font>
        <color rgb="FF9C0006"/>
      </font>
      <fill>
        <patternFill>
          <bgColor rgb="FFFFC000"/>
        </patternFill>
      </fill>
    </dxf>
    <dxf>
      <font>
        <color rgb="FF9C0006"/>
      </font>
      <fill>
        <patternFill>
          <bgColor rgb="FFFFC00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colors>
    <mruColors>
      <color rgb="FFFFFFCC"/>
      <color rgb="FF0093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Absolute Emissions (tCO</a:t>
            </a:r>
            <a:r>
              <a:rPr lang="en-GB" baseline="-25000"/>
              <a:t>2</a:t>
            </a:r>
            <a:r>
              <a:rPr lang="en-GB"/>
              <a:t>-e)</a:t>
            </a:r>
          </a:p>
        </c:rich>
      </c:tx>
      <c:layout>
        <c:manualLayout>
          <c:xMode val="edge"/>
          <c:yMode val="edge"/>
          <c:x val="0.1938728208819335"/>
          <c:y val="7.6968751043788369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'Scenario data'!$A$12</c:f>
              <c:strCache>
                <c:ptCount val="1"/>
                <c:pt idx="0">
                  <c:v>LCV</c:v>
                </c:pt>
              </c:strCache>
            </c:strRef>
          </c:tx>
          <c:spPr>
            <a:solidFill>
              <a:schemeClr val="accent1"/>
            </a:solidFill>
            <a:ln>
              <a:noFill/>
            </a:ln>
            <a:effectLst/>
          </c:spPr>
          <c:invertIfNegative val="0"/>
          <c:val>
            <c:numRef>
              <c:f>'Scenario data'!$B$12:$C$12</c:f>
              <c:numCache>
                <c:formatCode>_-* #,##0.0_-;\-* #,##0.0_-;_-* "-"??_-;_-@_-</c:formatCode>
                <c:ptCount val="2"/>
                <c:pt idx="0">
                  <c:v>0</c:v>
                </c:pt>
                <c:pt idx="1">
                  <c:v>0</c:v>
                </c:pt>
              </c:numCache>
            </c:numRef>
          </c:val>
          <c:extLst>
            <c:ext xmlns:c15="http://schemas.microsoft.com/office/drawing/2012/chart" uri="{02D57815-91ED-43cb-92C2-25804820EDAC}">
              <c15:filteredCategoryTitle>
                <c15:cat>
                  <c:multiLvlStrRef>
                    <c:extLst>
                      <c:ext uri="{02D57815-91ED-43cb-92C2-25804820EDAC}">
                        <c15:formulaRef>
                          <c15:sqref>'Scenario data'!$B$1:$C$1</c15:sqref>
                        </c15:formulaRef>
                      </c:ext>
                    </c:extLst>
                  </c:multiLvlStrRef>
                </c15:cat>
              </c15:filteredCategoryTitle>
            </c:ext>
            <c:ext xmlns:c16="http://schemas.microsoft.com/office/drawing/2014/chart" uri="{C3380CC4-5D6E-409C-BE32-E72D297353CC}">
              <c16:uniqueId val="{00000000-3654-49B9-A996-FBDBA876ED62}"/>
            </c:ext>
          </c:extLst>
        </c:ser>
        <c:ser>
          <c:idx val="1"/>
          <c:order val="1"/>
          <c:tx>
            <c:strRef>
              <c:f>'Scenario data'!$A$11</c:f>
              <c:strCache>
                <c:ptCount val="1"/>
                <c:pt idx="0">
                  <c:v>Passenger</c:v>
                </c:pt>
              </c:strCache>
            </c:strRef>
          </c:tx>
          <c:spPr>
            <a:solidFill>
              <a:schemeClr val="accent2"/>
            </a:solidFill>
            <a:ln>
              <a:noFill/>
            </a:ln>
            <a:effectLst/>
          </c:spPr>
          <c:invertIfNegative val="0"/>
          <c:val>
            <c:numRef>
              <c:f>'Scenario data'!$B$11:$C$11</c:f>
              <c:numCache>
                <c:formatCode>_-* #,##0.0_-;\-* #,##0.0_-;_-* "-"??_-;_-@_-</c:formatCode>
                <c:ptCount val="2"/>
                <c:pt idx="0">
                  <c:v>0</c:v>
                </c:pt>
                <c:pt idx="1">
                  <c:v>0</c:v>
                </c:pt>
              </c:numCache>
            </c:numRef>
          </c:val>
          <c:extLst>
            <c:ext xmlns:c15="http://schemas.microsoft.com/office/drawing/2012/chart" uri="{02D57815-91ED-43cb-92C2-25804820EDAC}">
              <c15:filteredCategoryTitle>
                <c15:cat>
                  <c:multiLvlStrRef>
                    <c:extLst>
                      <c:ext uri="{02D57815-91ED-43cb-92C2-25804820EDAC}">
                        <c15:formulaRef>
                          <c15:sqref>'Scenario data'!$B$1:$C$1</c15:sqref>
                        </c15:formulaRef>
                      </c:ext>
                    </c:extLst>
                  </c:multiLvlStrRef>
                </c15:cat>
              </c15:filteredCategoryTitle>
            </c:ext>
            <c:ext xmlns:c16="http://schemas.microsoft.com/office/drawing/2014/chart" uri="{C3380CC4-5D6E-409C-BE32-E72D297353CC}">
              <c16:uniqueId val="{00000001-3654-49B9-A996-FBDBA876ED62}"/>
            </c:ext>
          </c:extLst>
        </c:ser>
        <c:dLbls>
          <c:showLegendKey val="0"/>
          <c:showVal val="0"/>
          <c:showCatName val="0"/>
          <c:showSerName val="0"/>
          <c:showPercent val="0"/>
          <c:showBubbleSize val="0"/>
        </c:dLbls>
        <c:gapWidth val="150"/>
        <c:overlap val="100"/>
        <c:axId val="623096200"/>
        <c:axId val="627037984"/>
      </c:barChart>
      <c:catAx>
        <c:axId val="6230962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7037984"/>
        <c:crosses val="autoZero"/>
        <c:auto val="1"/>
        <c:lblAlgn val="ctr"/>
        <c:lblOffset val="100"/>
        <c:noMultiLvlLbl val="0"/>
      </c:catAx>
      <c:valAx>
        <c:axId val="6270379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30962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Vehicle</a:t>
            </a:r>
            <a:r>
              <a:rPr lang="en-AU" baseline="0"/>
              <a:t> Costs at defined km</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59940062504419E-2"/>
          <c:y val="9.9401355040954598E-2"/>
          <c:w val="0.90961014958704733"/>
          <c:h val="0.62996316253268425"/>
        </c:manualLayout>
      </c:layout>
      <c:barChart>
        <c:barDir val="col"/>
        <c:grouping val="stacked"/>
        <c:varyColors val="0"/>
        <c:ser>
          <c:idx val="0"/>
          <c:order val="0"/>
          <c:tx>
            <c:strRef>
              <c:f>'Vehicle Comparison'!$C$41</c:f>
              <c:strCache>
                <c:ptCount val="1"/>
                <c:pt idx="0">
                  <c:v>Purchase Price</c:v>
                </c:pt>
              </c:strCache>
            </c:strRef>
          </c:tx>
          <c:spPr>
            <a:solidFill>
              <a:schemeClr val="accent6"/>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Comparison'!$C$42:$C$47</c:f>
              <c:numCache>
                <c:formatCode>_("$"* #,##0.00_);_("$"* \(#,##0.00\);_("$"* "-"??_);_(@_)</c:formatCode>
                <c:ptCount val="6"/>
                <c:pt idx="0">
                  <c:v>29810.22</c:v>
                </c:pt>
                <c:pt idx="1">
                  <c:v>43146</c:v>
                </c:pt>
                <c:pt idx="2">
                  <c:v>43728.800000000003</c:v>
                </c:pt>
                <c:pt idx="3">
                  <c:v>35550.800000000003</c:v>
                </c:pt>
                <c:pt idx="4">
                  <c:v>29810.22</c:v>
                </c:pt>
                <c:pt idx="5">
                  <c:v>44170.6</c:v>
                </c:pt>
              </c:numCache>
            </c:numRef>
          </c:val>
          <c:extLst>
            <c:ext xmlns:c16="http://schemas.microsoft.com/office/drawing/2014/chart" uri="{C3380CC4-5D6E-409C-BE32-E72D297353CC}">
              <c16:uniqueId val="{00000000-5597-4275-8167-E0B9F16982D4}"/>
            </c:ext>
          </c:extLst>
        </c:ser>
        <c:ser>
          <c:idx val="1"/>
          <c:order val="1"/>
          <c:tx>
            <c:strRef>
              <c:f>'Vehicle Comparison'!$D$41</c:f>
              <c:strCache>
                <c:ptCount val="1"/>
                <c:pt idx="0">
                  <c:v>Fuel Costs</c:v>
                </c:pt>
              </c:strCache>
            </c:strRef>
          </c:tx>
          <c:spPr>
            <a:solidFill>
              <a:schemeClr val="accent2"/>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Comparison'!$D$42:$D$47</c:f>
              <c:numCache>
                <c:formatCode>_("$"* #,##0.00_);_("$"* \(#,##0.00\);_("$"* "-"??_);_(@_)</c:formatCode>
                <c:ptCount val="6"/>
                <c:pt idx="0">
                  <c:v>7584</c:v>
                </c:pt>
                <c:pt idx="1">
                  <c:v>3347.2</c:v>
                </c:pt>
                <c:pt idx="2">
                  <c:v>1702.4</c:v>
                </c:pt>
                <c:pt idx="3">
                  <c:v>2393.6</c:v>
                </c:pt>
                <c:pt idx="4">
                  <c:v>7584</c:v>
                </c:pt>
                <c:pt idx="5">
                  <c:v>1984</c:v>
                </c:pt>
              </c:numCache>
            </c:numRef>
          </c:val>
          <c:extLst>
            <c:ext xmlns:c16="http://schemas.microsoft.com/office/drawing/2014/chart" uri="{C3380CC4-5D6E-409C-BE32-E72D297353CC}">
              <c16:uniqueId val="{00000001-5597-4275-8167-E0B9F16982D4}"/>
            </c:ext>
          </c:extLst>
        </c:ser>
        <c:ser>
          <c:idx val="2"/>
          <c:order val="2"/>
          <c:tx>
            <c:strRef>
              <c:f>'Vehicle Comparison'!$E$41</c:f>
              <c:strCache>
                <c:ptCount val="1"/>
                <c:pt idx="0">
                  <c:v>Maintenance Costs</c:v>
                </c:pt>
              </c:strCache>
            </c:strRef>
          </c:tx>
          <c:spPr>
            <a:solidFill>
              <a:schemeClr val="accent3"/>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Comparison'!$E$42:$E$47</c:f>
              <c:numCache>
                <c:formatCode>_("$"* #,##0.00_);_("$"* \(#,##0.00\);_("$"*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5597-4275-8167-E0B9F16982D4}"/>
            </c:ext>
          </c:extLst>
        </c:ser>
        <c:ser>
          <c:idx val="3"/>
          <c:order val="3"/>
          <c:tx>
            <c:strRef>
              <c:f>'Vehicle Comparison'!$G$41</c:f>
              <c:strCache>
                <c:ptCount val="1"/>
                <c:pt idx="0">
                  <c:v>Rego Costs</c:v>
                </c:pt>
              </c:strCache>
            </c:strRef>
          </c:tx>
          <c:spPr>
            <a:solidFill>
              <a:schemeClr val="accent4"/>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Comparison'!$G$42:$G$47</c:f>
              <c:numCache>
                <c:formatCode>_("$"* #,##0.00_);_("$"* \(#,##0.00\);_("$"* "-"??_);_(@_)</c:formatCode>
                <c:ptCount val="6"/>
                <c:pt idx="0">
                  <c:v>2745.6</c:v>
                </c:pt>
                <c:pt idx="1">
                  <c:v>2345.6</c:v>
                </c:pt>
                <c:pt idx="2">
                  <c:v>2345.6</c:v>
                </c:pt>
                <c:pt idx="3">
                  <c:v>2345.6</c:v>
                </c:pt>
                <c:pt idx="4">
                  <c:v>2745.6</c:v>
                </c:pt>
                <c:pt idx="5">
                  <c:v>2345.6</c:v>
                </c:pt>
              </c:numCache>
            </c:numRef>
          </c:val>
          <c:extLst>
            <c:ext xmlns:c16="http://schemas.microsoft.com/office/drawing/2014/chart" uri="{C3380CC4-5D6E-409C-BE32-E72D297353CC}">
              <c16:uniqueId val="{00000003-5597-4275-8167-E0B9F16982D4}"/>
            </c:ext>
          </c:extLst>
        </c:ser>
        <c:ser>
          <c:idx val="4"/>
          <c:order val="4"/>
          <c:tx>
            <c:strRef>
              <c:f>'Vehicle Comparison'!$I$41</c:f>
              <c:strCache>
                <c:ptCount val="1"/>
                <c:pt idx="0">
                  <c:v>Carbon costs</c:v>
                </c:pt>
              </c:strCache>
            </c:strRef>
          </c:tx>
          <c:spPr>
            <a:solidFill>
              <a:srgbClr val="FF0000"/>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Comparison'!$I$42:$I$47</c:f>
              <c:numCache>
                <c:formatCode>_("$"* #,##0.00_);_("$"* \(#,##0.00\);_("$"* "-"??_);_(@_)</c:formatCode>
                <c:ptCount val="6"/>
                <c:pt idx="0">
                  <c:v>180.49919999999997</c:v>
                </c:pt>
                <c:pt idx="1">
                  <c:v>177.77279999999999</c:v>
                </c:pt>
                <c:pt idx="2">
                  <c:v>137.89440000000002</c:v>
                </c:pt>
                <c:pt idx="3">
                  <c:v>193.88159999999999</c:v>
                </c:pt>
                <c:pt idx="4">
                  <c:v>180.49919999999997</c:v>
                </c:pt>
                <c:pt idx="5">
                  <c:v>160.70400000000001</c:v>
                </c:pt>
              </c:numCache>
            </c:numRef>
          </c:val>
          <c:extLst>
            <c:ext xmlns:c16="http://schemas.microsoft.com/office/drawing/2014/chart" uri="{C3380CC4-5D6E-409C-BE32-E72D297353CC}">
              <c16:uniqueId val="{00000004-5597-4275-8167-E0B9F16982D4}"/>
            </c:ext>
          </c:extLst>
        </c:ser>
        <c:ser>
          <c:idx val="5"/>
          <c:order val="5"/>
          <c:tx>
            <c:strRef>
              <c:f>'Vehicle Comparison'!$J$41</c:f>
              <c:strCache>
                <c:ptCount val="1"/>
                <c:pt idx="0">
                  <c:v>Health costs</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6-5597-4275-8167-E0B9F16982D4}"/>
              </c:ext>
            </c:extLst>
          </c:dPt>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Comparison'!$J$42:$J$47</c:f>
              <c:numCache>
                <c:formatCode>_("$"* #,##0.00_);_("$"* \(#,##0.00\);_("$"* "-"??_);_(@_)</c:formatCode>
                <c:ptCount val="6"/>
                <c:pt idx="0">
                  <c:v>244.28898454399999</c:v>
                </c:pt>
                <c:pt idx="1">
                  <c:v>244.28898454399999</c:v>
                </c:pt>
                <c:pt idx="2">
                  <c:v>0</c:v>
                </c:pt>
                <c:pt idx="3">
                  <c:v>0</c:v>
                </c:pt>
                <c:pt idx="4">
                  <c:v>244.28898454399999</c:v>
                </c:pt>
                <c:pt idx="5">
                  <c:v>0</c:v>
                </c:pt>
              </c:numCache>
            </c:numRef>
          </c:val>
          <c:extLst>
            <c:ext xmlns:c16="http://schemas.microsoft.com/office/drawing/2014/chart" uri="{C3380CC4-5D6E-409C-BE32-E72D297353CC}">
              <c16:uniqueId val="{00000007-5597-4275-8167-E0B9F16982D4}"/>
            </c:ext>
          </c:extLst>
        </c:ser>
        <c:dLbls>
          <c:showLegendKey val="0"/>
          <c:showVal val="0"/>
          <c:showCatName val="0"/>
          <c:showSerName val="0"/>
          <c:showPercent val="0"/>
          <c:showBubbleSize val="0"/>
        </c:dLbls>
        <c:gapWidth val="150"/>
        <c:overlap val="100"/>
        <c:axId val="513634496"/>
        <c:axId val="513634824"/>
      </c:barChart>
      <c:catAx>
        <c:axId val="513634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3634824"/>
        <c:crosses val="autoZero"/>
        <c:auto val="1"/>
        <c:lblAlgn val="ctr"/>
        <c:lblOffset val="100"/>
        <c:noMultiLvlLbl val="0"/>
      </c:catAx>
      <c:valAx>
        <c:axId val="51363482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3634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Vehicle</a:t>
            </a:r>
            <a:r>
              <a:rPr lang="en-AU" baseline="0"/>
              <a:t> Costs at defined km (ATO calc residual)</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0285528929030459E-2"/>
          <c:y val="0.10368531036641598"/>
          <c:w val="0.89984815135149276"/>
          <c:h val="0.59151255347077658"/>
        </c:manualLayout>
      </c:layout>
      <c:barChart>
        <c:barDir val="col"/>
        <c:grouping val="stacked"/>
        <c:varyColors val="0"/>
        <c:ser>
          <c:idx val="6"/>
          <c:order val="1"/>
          <c:tx>
            <c:strRef>
              <c:f>'Vehicle Comparison'!$L$41</c:f>
              <c:strCache>
                <c:ptCount val="1"/>
                <c:pt idx="0">
                  <c:v>purchase - residual (ato)</c:v>
                </c:pt>
              </c:strCache>
            </c:strRef>
          </c:tx>
          <c:spPr>
            <a:solidFill>
              <a:schemeClr val="accent6"/>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Comparison'!$L$42:$L$47</c:f>
              <c:numCache>
                <c:formatCode>_("$"* #,##0.00_);_("$"* \(#,##0.00\);_("$"* "-"??_);_(@_)</c:formatCode>
                <c:ptCount val="6"/>
                <c:pt idx="0">
                  <c:v>20378.080078125</c:v>
                </c:pt>
                <c:pt idx="1">
                  <c:v>29494.3359375</c:v>
                </c:pt>
                <c:pt idx="2">
                  <c:v>29892.734375</c:v>
                </c:pt>
                <c:pt idx="3">
                  <c:v>24302.3046875</c:v>
                </c:pt>
                <c:pt idx="4">
                  <c:v>20378.080078125</c:v>
                </c:pt>
                <c:pt idx="5">
                  <c:v>30194.74609375</c:v>
                </c:pt>
              </c:numCache>
            </c:numRef>
          </c:val>
          <c:extLst>
            <c:ext xmlns:c16="http://schemas.microsoft.com/office/drawing/2014/chart" uri="{C3380CC4-5D6E-409C-BE32-E72D297353CC}">
              <c16:uniqueId val="{00000000-5190-4A7A-9F96-FF721199AD74}"/>
            </c:ext>
          </c:extLst>
        </c:ser>
        <c:ser>
          <c:idx val="1"/>
          <c:order val="2"/>
          <c:tx>
            <c:strRef>
              <c:f>'Vehicle Comparison'!$D$41</c:f>
              <c:strCache>
                <c:ptCount val="1"/>
                <c:pt idx="0">
                  <c:v>Fuel Costs</c:v>
                </c:pt>
              </c:strCache>
            </c:strRef>
          </c:tx>
          <c:spPr>
            <a:solidFill>
              <a:schemeClr val="accent2"/>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Comparison'!$D$42:$D$47</c:f>
              <c:numCache>
                <c:formatCode>_("$"* #,##0.00_);_("$"* \(#,##0.00\);_("$"* "-"??_);_(@_)</c:formatCode>
                <c:ptCount val="6"/>
                <c:pt idx="0">
                  <c:v>7584</c:v>
                </c:pt>
                <c:pt idx="1">
                  <c:v>3347.2</c:v>
                </c:pt>
                <c:pt idx="2">
                  <c:v>1702.4</c:v>
                </c:pt>
                <c:pt idx="3">
                  <c:v>2393.6</c:v>
                </c:pt>
                <c:pt idx="4">
                  <c:v>7584</c:v>
                </c:pt>
                <c:pt idx="5">
                  <c:v>1984</c:v>
                </c:pt>
              </c:numCache>
            </c:numRef>
          </c:val>
          <c:extLst>
            <c:ext xmlns:c16="http://schemas.microsoft.com/office/drawing/2014/chart" uri="{C3380CC4-5D6E-409C-BE32-E72D297353CC}">
              <c16:uniqueId val="{00000001-5190-4A7A-9F96-FF721199AD74}"/>
            </c:ext>
          </c:extLst>
        </c:ser>
        <c:ser>
          <c:idx val="2"/>
          <c:order val="3"/>
          <c:tx>
            <c:strRef>
              <c:f>'Vehicle Comparison'!$E$41</c:f>
              <c:strCache>
                <c:ptCount val="1"/>
                <c:pt idx="0">
                  <c:v>Maintenance Costs</c:v>
                </c:pt>
              </c:strCache>
            </c:strRef>
          </c:tx>
          <c:spPr>
            <a:solidFill>
              <a:schemeClr val="accent3"/>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Comparison'!$E$42:$E$47</c:f>
              <c:numCache>
                <c:formatCode>_("$"* #,##0.00_);_("$"* \(#,##0.00\);_("$"*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5190-4A7A-9F96-FF721199AD74}"/>
            </c:ext>
          </c:extLst>
        </c:ser>
        <c:ser>
          <c:idx val="3"/>
          <c:order val="4"/>
          <c:tx>
            <c:strRef>
              <c:f>'Vehicle Comparison'!$G$41</c:f>
              <c:strCache>
                <c:ptCount val="1"/>
                <c:pt idx="0">
                  <c:v>Rego Costs</c:v>
                </c:pt>
              </c:strCache>
            </c:strRef>
          </c:tx>
          <c:spPr>
            <a:solidFill>
              <a:schemeClr val="accent4"/>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Comparison'!$G$42:$G$47</c:f>
              <c:numCache>
                <c:formatCode>_("$"* #,##0.00_);_("$"* \(#,##0.00\);_("$"* "-"??_);_(@_)</c:formatCode>
                <c:ptCount val="6"/>
                <c:pt idx="0">
                  <c:v>2745.6</c:v>
                </c:pt>
                <c:pt idx="1">
                  <c:v>2345.6</c:v>
                </c:pt>
                <c:pt idx="2">
                  <c:v>2345.6</c:v>
                </c:pt>
                <c:pt idx="3">
                  <c:v>2345.6</c:v>
                </c:pt>
                <c:pt idx="4">
                  <c:v>2745.6</c:v>
                </c:pt>
                <c:pt idx="5">
                  <c:v>2345.6</c:v>
                </c:pt>
              </c:numCache>
            </c:numRef>
          </c:val>
          <c:extLst>
            <c:ext xmlns:c16="http://schemas.microsoft.com/office/drawing/2014/chart" uri="{C3380CC4-5D6E-409C-BE32-E72D297353CC}">
              <c16:uniqueId val="{00000003-5190-4A7A-9F96-FF721199AD74}"/>
            </c:ext>
          </c:extLst>
        </c:ser>
        <c:ser>
          <c:idx val="4"/>
          <c:order val="5"/>
          <c:tx>
            <c:strRef>
              <c:f>'Vehicle Comparison'!$I$41</c:f>
              <c:strCache>
                <c:ptCount val="1"/>
                <c:pt idx="0">
                  <c:v>Carbon costs</c:v>
                </c:pt>
              </c:strCache>
            </c:strRef>
          </c:tx>
          <c:spPr>
            <a:solidFill>
              <a:srgbClr val="FF0000"/>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Comparison'!$I$42:$I$47</c:f>
              <c:numCache>
                <c:formatCode>_("$"* #,##0.00_);_("$"* \(#,##0.00\);_("$"* "-"??_);_(@_)</c:formatCode>
                <c:ptCount val="6"/>
                <c:pt idx="0">
                  <c:v>180.49919999999997</c:v>
                </c:pt>
                <c:pt idx="1">
                  <c:v>177.77279999999999</c:v>
                </c:pt>
                <c:pt idx="2">
                  <c:v>137.89440000000002</c:v>
                </c:pt>
                <c:pt idx="3">
                  <c:v>193.88159999999999</c:v>
                </c:pt>
                <c:pt idx="4">
                  <c:v>180.49919999999997</c:v>
                </c:pt>
                <c:pt idx="5">
                  <c:v>160.70400000000001</c:v>
                </c:pt>
              </c:numCache>
            </c:numRef>
          </c:val>
          <c:extLst>
            <c:ext xmlns:c16="http://schemas.microsoft.com/office/drawing/2014/chart" uri="{C3380CC4-5D6E-409C-BE32-E72D297353CC}">
              <c16:uniqueId val="{00000004-5190-4A7A-9F96-FF721199AD74}"/>
            </c:ext>
          </c:extLst>
        </c:ser>
        <c:ser>
          <c:idx val="5"/>
          <c:order val="6"/>
          <c:tx>
            <c:strRef>
              <c:f>'Vehicle Comparison'!$J$41</c:f>
              <c:strCache>
                <c:ptCount val="1"/>
                <c:pt idx="0">
                  <c:v>Health costs</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6-5190-4A7A-9F96-FF721199AD74}"/>
              </c:ext>
            </c:extLst>
          </c:dPt>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Comparison'!$J$42:$J$47</c:f>
              <c:numCache>
                <c:formatCode>_("$"* #,##0.00_);_("$"* \(#,##0.00\);_("$"* "-"??_);_(@_)</c:formatCode>
                <c:ptCount val="6"/>
                <c:pt idx="0">
                  <c:v>244.28898454399999</c:v>
                </c:pt>
                <c:pt idx="1">
                  <c:v>244.28898454399999</c:v>
                </c:pt>
                <c:pt idx="2">
                  <c:v>0</c:v>
                </c:pt>
                <c:pt idx="3">
                  <c:v>0</c:v>
                </c:pt>
                <c:pt idx="4">
                  <c:v>244.28898454399999</c:v>
                </c:pt>
                <c:pt idx="5">
                  <c:v>0</c:v>
                </c:pt>
              </c:numCache>
            </c:numRef>
          </c:val>
          <c:extLst>
            <c:ext xmlns:c16="http://schemas.microsoft.com/office/drawing/2014/chart" uri="{C3380CC4-5D6E-409C-BE32-E72D297353CC}">
              <c16:uniqueId val="{00000007-5190-4A7A-9F96-FF721199AD74}"/>
            </c:ext>
          </c:extLst>
        </c:ser>
        <c:dLbls>
          <c:showLegendKey val="0"/>
          <c:showVal val="0"/>
          <c:showCatName val="0"/>
          <c:showSerName val="0"/>
          <c:showPercent val="0"/>
          <c:showBubbleSize val="0"/>
        </c:dLbls>
        <c:gapWidth val="150"/>
        <c:overlap val="100"/>
        <c:axId val="513634496"/>
        <c:axId val="513634824"/>
        <c:extLst>
          <c:ext xmlns:c15="http://schemas.microsoft.com/office/drawing/2012/chart" uri="{02D57815-91ED-43cb-92C2-25804820EDAC}">
            <c15:filteredBarSeries>
              <c15:ser>
                <c:idx val="0"/>
                <c:order val="0"/>
                <c:tx>
                  <c:strRef>
                    <c:extLst>
                      <c:ext uri="{02D57815-91ED-43cb-92C2-25804820EDAC}">
                        <c15:formulaRef>
                          <c15:sqref>'Vehicle Comparison'!$C$41</c15:sqref>
                        </c15:formulaRef>
                      </c:ext>
                    </c:extLst>
                    <c:strCache>
                      <c:ptCount val="1"/>
                      <c:pt idx="0">
                        <c:v>Purchase Price</c:v>
                      </c:pt>
                    </c:strCache>
                  </c:strRef>
                </c:tx>
                <c:spPr>
                  <a:solidFill>
                    <a:schemeClr val="bg1">
                      <a:lumMod val="50000"/>
                    </a:schemeClr>
                  </a:solidFill>
                  <a:ln>
                    <a:noFill/>
                  </a:ln>
                  <a:effectLst/>
                </c:spPr>
                <c:invertIfNegative val="0"/>
                <c:cat>
                  <c:multiLvlStrRef>
                    <c:extLst>
                      <c:ext uri="{02D57815-91ED-43cb-92C2-25804820EDAC}">
                        <c15:formulaRef>
                          <c15:sqref>'Vehicle Comparison'!$H$13:$I$18</c15:sqref>
                        </c15:formulaRef>
                      </c:ext>
                    </c:extLst>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extLst>
                      <c:ext uri="{02D57815-91ED-43cb-92C2-25804820EDAC}">
                        <c15:formulaRef>
                          <c15:sqref>'Vehicle Comparison'!$C$42:$C$48</c15:sqref>
                        </c15:formulaRef>
                      </c:ext>
                    </c:extLst>
                    <c:numCache>
                      <c:formatCode>_("$"* #,##0.00_);_("$"* \(#,##0.00\);_("$"* "-"??_);_(@_)</c:formatCode>
                      <c:ptCount val="7"/>
                      <c:pt idx="0">
                        <c:v>29810.22</c:v>
                      </c:pt>
                      <c:pt idx="1">
                        <c:v>43146</c:v>
                      </c:pt>
                      <c:pt idx="2">
                        <c:v>43728.800000000003</c:v>
                      </c:pt>
                      <c:pt idx="3">
                        <c:v>35550.800000000003</c:v>
                      </c:pt>
                      <c:pt idx="4">
                        <c:v>29810.22</c:v>
                      </c:pt>
                      <c:pt idx="5">
                        <c:v>44170.6</c:v>
                      </c:pt>
                    </c:numCache>
                  </c:numRef>
                </c:val>
                <c:extLst>
                  <c:ext xmlns:c16="http://schemas.microsoft.com/office/drawing/2014/chart" uri="{C3380CC4-5D6E-409C-BE32-E72D297353CC}">
                    <c16:uniqueId val="{00000008-5190-4A7A-9F96-FF721199AD74}"/>
                  </c:ext>
                </c:extLst>
              </c15:ser>
            </c15:filteredBarSeries>
          </c:ext>
        </c:extLst>
      </c:barChart>
      <c:catAx>
        <c:axId val="513634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3634824"/>
        <c:crosses val="autoZero"/>
        <c:auto val="1"/>
        <c:lblAlgn val="ctr"/>
        <c:lblOffset val="100"/>
        <c:noMultiLvlLbl val="0"/>
      </c:catAx>
      <c:valAx>
        <c:axId val="51363482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3634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Vehicle</a:t>
            </a:r>
            <a:r>
              <a:rPr lang="en-AU" baseline="0"/>
              <a:t> Costs at defined km (NZ method)</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6"/>
          <c:order val="1"/>
          <c:tx>
            <c:strRef>
              <c:f>'Vehicle Comparison'!$P$41</c:f>
              <c:strCache>
                <c:ptCount val="1"/>
                <c:pt idx="0">
                  <c:v>purchase - residual (nz)</c:v>
                </c:pt>
              </c:strCache>
            </c:strRef>
          </c:tx>
          <c:spPr>
            <a:solidFill>
              <a:schemeClr val="accent6"/>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Comparison'!$P$42:$P$47</c:f>
              <c:numCache>
                <c:formatCode>_("$"* #,##0.00_);_("$"* \(#,##0.00\);_("$"* "-"??_);_(@_)</c:formatCode>
                <c:ptCount val="6"/>
                <c:pt idx="0">
                  <c:v>11315.198400000001</c:v>
                </c:pt>
                <c:pt idx="1">
                  <c:v>16716.780000000002</c:v>
                </c:pt>
                <c:pt idx="2">
                  <c:v>34731.832000000002</c:v>
                </c:pt>
                <c:pt idx="3">
                  <c:v>17408.546000000002</c:v>
                </c:pt>
                <c:pt idx="4">
                  <c:v>11315.198400000001</c:v>
                </c:pt>
                <c:pt idx="5">
                  <c:v>28842.462</c:v>
                </c:pt>
              </c:numCache>
            </c:numRef>
          </c:val>
          <c:extLst>
            <c:ext xmlns:c16="http://schemas.microsoft.com/office/drawing/2014/chart" uri="{C3380CC4-5D6E-409C-BE32-E72D297353CC}">
              <c16:uniqueId val="{00000000-FB69-47D1-A0B9-6CE11406889A}"/>
            </c:ext>
          </c:extLst>
        </c:ser>
        <c:ser>
          <c:idx val="1"/>
          <c:order val="2"/>
          <c:tx>
            <c:strRef>
              <c:f>'Vehicle Comparison'!$D$41</c:f>
              <c:strCache>
                <c:ptCount val="1"/>
                <c:pt idx="0">
                  <c:v>Fuel Costs</c:v>
                </c:pt>
              </c:strCache>
            </c:strRef>
          </c:tx>
          <c:spPr>
            <a:solidFill>
              <a:schemeClr val="accent2"/>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Comparison'!$D$42:$D$47</c:f>
              <c:numCache>
                <c:formatCode>_("$"* #,##0.00_);_("$"* \(#,##0.00\);_("$"* "-"??_);_(@_)</c:formatCode>
                <c:ptCount val="6"/>
                <c:pt idx="0">
                  <c:v>7584</c:v>
                </c:pt>
                <c:pt idx="1">
                  <c:v>3347.2</c:v>
                </c:pt>
                <c:pt idx="2">
                  <c:v>1702.4</c:v>
                </c:pt>
                <c:pt idx="3">
                  <c:v>2393.6</c:v>
                </c:pt>
                <c:pt idx="4">
                  <c:v>7584</c:v>
                </c:pt>
                <c:pt idx="5">
                  <c:v>1984</c:v>
                </c:pt>
              </c:numCache>
            </c:numRef>
          </c:val>
          <c:extLst>
            <c:ext xmlns:c16="http://schemas.microsoft.com/office/drawing/2014/chart" uri="{C3380CC4-5D6E-409C-BE32-E72D297353CC}">
              <c16:uniqueId val="{00000001-FB69-47D1-A0B9-6CE11406889A}"/>
            </c:ext>
          </c:extLst>
        </c:ser>
        <c:ser>
          <c:idx val="2"/>
          <c:order val="3"/>
          <c:tx>
            <c:strRef>
              <c:f>'Vehicle Comparison'!$E$41</c:f>
              <c:strCache>
                <c:ptCount val="1"/>
                <c:pt idx="0">
                  <c:v>Maintenance Costs</c:v>
                </c:pt>
              </c:strCache>
            </c:strRef>
          </c:tx>
          <c:spPr>
            <a:solidFill>
              <a:schemeClr val="accent3"/>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Comparison'!$E$42:$E$47</c:f>
              <c:numCache>
                <c:formatCode>_("$"* #,##0.00_);_("$"* \(#,##0.00\);_("$"*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FB69-47D1-A0B9-6CE11406889A}"/>
            </c:ext>
          </c:extLst>
        </c:ser>
        <c:ser>
          <c:idx val="3"/>
          <c:order val="4"/>
          <c:tx>
            <c:strRef>
              <c:f>'Vehicle Comparison'!$G$41</c:f>
              <c:strCache>
                <c:ptCount val="1"/>
                <c:pt idx="0">
                  <c:v>Rego Costs</c:v>
                </c:pt>
              </c:strCache>
            </c:strRef>
          </c:tx>
          <c:spPr>
            <a:solidFill>
              <a:schemeClr val="accent4"/>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Comparison'!$G$42:$G$47</c:f>
              <c:numCache>
                <c:formatCode>_("$"* #,##0.00_);_("$"* \(#,##0.00\);_("$"* "-"??_);_(@_)</c:formatCode>
                <c:ptCount val="6"/>
                <c:pt idx="0">
                  <c:v>2745.6</c:v>
                </c:pt>
                <c:pt idx="1">
                  <c:v>2345.6</c:v>
                </c:pt>
                <c:pt idx="2">
                  <c:v>2345.6</c:v>
                </c:pt>
                <c:pt idx="3">
                  <c:v>2345.6</c:v>
                </c:pt>
                <c:pt idx="4">
                  <c:v>2745.6</c:v>
                </c:pt>
                <c:pt idx="5">
                  <c:v>2345.6</c:v>
                </c:pt>
              </c:numCache>
            </c:numRef>
          </c:val>
          <c:extLst>
            <c:ext xmlns:c16="http://schemas.microsoft.com/office/drawing/2014/chart" uri="{C3380CC4-5D6E-409C-BE32-E72D297353CC}">
              <c16:uniqueId val="{00000003-FB69-47D1-A0B9-6CE11406889A}"/>
            </c:ext>
          </c:extLst>
        </c:ser>
        <c:ser>
          <c:idx val="4"/>
          <c:order val="5"/>
          <c:tx>
            <c:strRef>
              <c:f>'Vehicle Comparison'!$I$41</c:f>
              <c:strCache>
                <c:ptCount val="1"/>
                <c:pt idx="0">
                  <c:v>Carbon costs</c:v>
                </c:pt>
              </c:strCache>
            </c:strRef>
          </c:tx>
          <c:spPr>
            <a:solidFill>
              <a:srgbClr val="FF0000"/>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Comparison'!$I$42:$I$47</c:f>
              <c:numCache>
                <c:formatCode>_("$"* #,##0.00_);_("$"* \(#,##0.00\);_("$"* "-"??_);_(@_)</c:formatCode>
                <c:ptCount val="6"/>
                <c:pt idx="0">
                  <c:v>180.49919999999997</c:v>
                </c:pt>
                <c:pt idx="1">
                  <c:v>177.77279999999999</c:v>
                </c:pt>
                <c:pt idx="2">
                  <c:v>137.89440000000002</c:v>
                </c:pt>
                <c:pt idx="3">
                  <c:v>193.88159999999999</c:v>
                </c:pt>
                <c:pt idx="4">
                  <c:v>180.49919999999997</c:v>
                </c:pt>
                <c:pt idx="5">
                  <c:v>160.70400000000001</c:v>
                </c:pt>
              </c:numCache>
            </c:numRef>
          </c:val>
          <c:extLst>
            <c:ext xmlns:c16="http://schemas.microsoft.com/office/drawing/2014/chart" uri="{C3380CC4-5D6E-409C-BE32-E72D297353CC}">
              <c16:uniqueId val="{00000004-FB69-47D1-A0B9-6CE11406889A}"/>
            </c:ext>
          </c:extLst>
        </c:ser>
        <c:ser>
          <c:idx val="5"/>
          <c:order val="6"/>
          <c:tx>
            <c:strRef>
              <c:f>'Vehicle Comparison'!$J$41</c:f>
              <c:strCache>
                <c:ptCount val="1"/>
                <c:pt idx="0">
                  <c:v>Health costs</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6-FB69-47D1-A0B9-6CE11406889A}"/>
              </c:ext>
            </c:extLst>
          </c:dPt>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Comparison'!$J$42:$J$47</c:f>
              <c:numCache>
                <c:formatCode>_("$"* #,##0.00_);_("$"* \(#,##0.00\);_("$"* "-"??_);_(@_)</c:formatCode>
                <c:ptCount val="6"/>
                <c:pt idx="0">
                  <c:v>244.28898454399999</c:v>
                </c:pt>
                <c:pt idx="1">
                  <c:v>244.28898454399999</c:v>
                </c:pt>
                <c:pt idx="2">
                  <c:v>0</c:v>
                </c:pt>
                <c:pt idx="3">
                  <c:v>0</c:v>
                </c:pt>
                <c:pt idx="4">
                  <c:v>244.28898454399999</c:v>
                </c:pt>
                <c:pt idx="5">
                  <c:v>0</c:v>
                </c:pt>
              </c:numCache>
            </c:numRef>
          </c:val>
          <c:extLst>
            <c:ext xmlns:c16="http://schemas.microsoft.com/office/drawing/2014/chart" uri="{C3380CC4-5D6E-409C-BE32-E72D297353CC}">
              <c16:uniqueId val="{00000007-FB69-47D1-A0B9-6CE11406889A}"/>
            </c:ext>
          </c:extLst>
        </c:ser>
        <c:dLbls>
          <c:showLegendKey val="0"/>
          <c:showVal val="0"/>
          <c:showCatName val="0"/>
          <c:showSerName val="0"/>
          <c:showPercent val="0"/>
          <c:showBubbleSize val="0"/>
        </c:dLbls>
        <c:gapWidth val="150"/>
        <c:overlap val="100"/>
        <c:axId val="513634496"/>
        <c:axId val="513634824"/>
        <c:extLst>
          <c:ext xmlns:c15="http://schemas.microsoft.com/office/drawing/2012/chart" uri="{02D57815-91ED-43cb-92C2-25804820EDAC}">
            <c15:filteredBarSeries>
              <c15:ser>
                <c:idx val="0"/>
                <c:order val="0"/>
                <c:tx>
                  <c:strRef>
                    <c:extLst>
                      <c:ext uri="{02D57815-91ED-43cb-92C2-25804820EDAC}">
                        <c15:formulaRef>
                          <c15:sqref>'Vehicle Comparison'!$C$41</c15:sqref>
                        </c15:formulaRef>
                      </c:ext>
                    </c:extLst>
                    <c:strCache>
                      <c:ptCount val="1"/>
                      <c:pt idx="0">
                        <c:v>Purchase Price</c:v>
                      </c:pt>
                    </c:strCache>
                  </c:strRef>
                </c:tx>
                <c:spPr>
                  <a:solidFill>
                    <a:schemeClr val="bg1">
                      <a:lumMod val="50000"/>
                    </a:schemeClr>
                  </a:solidFill>
                  <a:ln>
                    <a:noFill/>
                  </a:ln>
                  <a:effectLst/>
                </c:spPr>
                <c:invertIfNegative val="0"/>
                <c:cat>
                  <c:multiLvlStrRef>
                    <c:extLst>
                      <c:ext uri="{02D57815-91ED-43cb-92C2-25804820EDAC}">
                        <c15:formulaRef>
                          <c15:sqref>'Vehicle Comparison'!$H$13:$I$18</c15:sqref>
                        </c15:formulaRef>
                      </c:ext>
                    </c:extLst>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extLst>
                      <c:ext uri="{02D57815-91ED-43cb-92C2-25804820EDAC}">
                        <c15:formulaRef>
                          <c15:sqref>'Vehicle Comparison'!$C$42:$C$48</c15:sqref>
                        </c15:formulaRef>
                      </c:ext>
                    </c:extLst>
                    <c:numCache>
                      <c:formatCode>_("$"* #,##0.00_);_("$"* \(#,##0.00\);_("$"* "-"??_);_(@_)</c:formatCode>
                      <c:ptCount val="7"/>
                      <c:pt idx="0">
                        <c:v>29810.22</c:v>
                      </c:pt>
                      <c:pt idx="1">
                        <c:v>43146</c:v>
                      </c:pt>
                      <c:pt idx="2">
                        <c:v>43728.800000000003</c:v>
                      </c:pt>
                      <c:pt idx="3">
                        <c:v>35550.800000000003</c:v>
                      </c:pt>
                      <c:pt idx="4">
                        <c:v>29810.22</c:v>
                      </c:pt>
                      <c:pt idx="5">
                        <c:v>44170.6</c:v>
                      </c:pt>
                    </c:numCache>
                  </c:numRef>
                </c:val>
                <c:extLst>
                  <c:ext xmlns:c16="http://schemas.microsoft.com/office/drawing/2014/chart" uri="{C3380CC4-5D6E-409C-BE32-E72D297353CC}">
                    <c16:uniqueId val="{00000008-FB69-47D1-A0B9-6CE11406889A}"/>
                  </c:ext>
                </c:extLst>
              </c15:ser>
            </c15:filteredBarSeries>
          </c:ext>
        </c:extLst>
      </c:barChart>
      <c:catAx>
        <c:axId val="513634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3634824"/>
        <c:crosses val="autoZero"/>
        <c:auto val="1"/>
        <c:lblAlgn val="ctr"/>
        <c:lblOffset val="100"/>
        <c:noMultiLvlLbl val="0"/>
      </c:catAx>
      <c:valAx>
        <c:axId val="51363482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3634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Vehicle</a:t>
            </a:r>
            <a:r>
              <a:rPr lang="en-AU" baseline="0"/>
              <a:t> Costs at defined km (ATO calc residual)</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0285528929030459E-2"/>
          <c:y val="8.0663366234826353E-2"/>
          <c:w val="0.89984815135149276"/>
          <c:h val="0.6723684671922362"/>
        </c:manualLayout>
      </c:layout>
      <c:barChart>
        <c:barDir val="col"/>
        <c:grouping val="stacked"/>
        <c:varyColors val="0"/>
        <c:ser>
          <c:idx val="6"/>
          <c:order val="1"/>
          <c:tx>
            <c:strRef>
              <c:f>'Vehicle Comparison'!$L$41</c:f>
              <c:strCache>
                <c:ptCount val="1"/>
                <c:pt idx="0">
                  <c:v>purchase - residual (ato)</c:v>
                </c:pt>
              </c:strCache>
            </c:strRef>
          </c:tx>
          <c:spPr>
            <a:solidFill>
              <a:schemeClr val="accent6"/>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Comparison'!$L$42:$L$47</c:f>
              <c:numCache>
                <c:formatCode>_("$"* #,##0.00_);_("$"* \(#,##0.00\);_("$"* "-"??_);_(@_)</c:formatCode>
                <c:ptCount val="6"/>
                <c:pt idx="0">
                  <c:v>20378.080078125</c:v>
                </c:pt>
                <c:pt idx="1">
                  <c:v>29494.3359375</c:v>
                </c:pt>
                <c:pt idx="2">
                  <c:v>29892.734375</c:v>
                </c:pt>
                <c:pt idx="3">
                  <c:v>24302.3046875</c:v>
                </c:pt>
                <c:pt idx="4">
                  <c:v>20378.080078125</c:v>
                </c:pt>
                <c:pt idx="5">
                  <c:v>30194.74609375</c:v>
                </c:pt>
              </c:numCache>
            </c:numRef>
          </c:val>
          <c:extLst>
            <c:ext xmlns:c16="http://schemas.microsoft.com/office/drawing/2014/chart" uri="{C3380CC4-5D6E-409C-BE32-E72D297353CC}">
              <c16:uniqueId val="{00000000-DFD5-4829-9FAB-D30239BEFF23}"/>
            </c:ext>
          </c:extLst>
        </c:ser>
        <c:ser>
          <c:idx val="1"/>
          <c:order val="2"/>
          <c:tx>
            <c:strRef>
              <c:f>'Vehicle Comparison'!$D$41</c:f>
              <c:strCache>
                <c:ptCount val="1"/>
                <c:pt idx="0">
                  <c:v>Fuel Costs</c:v>
                </c:pt>
              </c:strCache>
            </c:strRef>
          </c:tx>
          <c:spPr>
            <a:solidFill>
              <a:schemeClr val="accent2"/>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Comparison'!$D$42:$D$47</c:f>
              <c:numCache>
                <c:formatCode>_("$"* #,##0.00_);_("$"* \(#,##0.00\);_("$"* "-"??_);_(@_)</c:formatCode>
                <c:ptCount val="6"/>
                <c:pt idx="0">
                  <c:v>7584</c:v>
                </c:pt>
                <c:pt idx="1">
                  <c:v>3347.2</c:v>
                </c:pt>
                <c:pt idx="2">
                  <c:v>1702.4</c:v>
                </c:pt>
                <c:pt idx="3">
                  <c:v>2393.6</c:v>
                </c:pt>
                <c:pt idx="4">
                  <c:v>7584</c:v>
                </c:pt>
                <c:pt idx="5">
                  <c:v>1984</c:v>
                </c:pt>
              </c:numCache>
            </c:numRef>
          </c:val>
          <c:extLst>
            <c:ext xmlns:c16="http://schemas.microsoft.com/office/drawing/2014/chart" uri="{C3380CC4-5D6E-409C-BE32-E72D297353CC}">
              <c16:uniqueId val="{00000001-DFD5-4829-9FAB-D30239BEFF23}"/>
            </c:ext>
          </c:extLst>
        </c:ser>
        <c:ser>
          <c:idx val="2"/>
          <c:order val="3"/>
          <c:tx>
            <c:strRef>
              <c:f>'Vehicle Comparison'!$E$41</c:f>
              <c:strCache>
                <c:ptCount val="1"/>
                <c:pt idx="0">
                  <c:v>Maintenance Costs</c:v>
                </c:pt>
              </c:strCache>
            </c:strRef>
          </c:tx>
          <c:spPr>
            <a:solidFill>
              <a:schemeClr val="accent3"/>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Comparison'!$E$42:$E$47</c:f>
              <c:numCache>
                <c:formatCode>_("$"* #,##0.00_);_("$"* \(#,##0.00\);_("$"*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DFD5-4829-9FAB-D30239BEFF23}"/>
            </c:ext>
          </c:extLst>
        </c:ser>
        <c:ser>
          <c:idx val="3"/>
          <c:order val="4"/>
          <c:tx>
            <c:strRef>
              <c:f>'Vehicle Comparison'!$G$41</c:f>
              <c:strCache>
                <c:ptCount val="1"/>
                <c:pt idx="0">
                  <c:v>Rego Costs</c:v>
                </c:pt>
              </c:strCache>
            </c:strRef>
          </c:tx>
          <c:spPr>
            <a:solidFill>
              <a:schemeClr val="accent4"/>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Comparison'!$G$42:$G$47</c:f>
              <c:numCache>
                <c:formatCode>_("$"* #,##0.00_);_("$"* \(#,##0.00\);_("$"* "-"??_);_(@_)</c:formatCode>
                <c:ptCount val="6"/>
                <c:pt idx="0">
                  <c:v>2745.6</c:v>
                </c:pt>
                <c:pt idx="1">
                  <c:v>2345.6</c:v>
                </c:pt>
                <c:pt idx="2">
                  <c:v>2345.6</c:v>
                </c:pt>
                <c:pt idx="3">
                  <c:v>2345.6</c:v>
                </c:pt>
                <c:pt idx="4">
                  <c:v>2745.6</c:v>
                </c:pt>
                <c:pt idx="5">
                  <c:v>2345.6</c:v>
                </c:pt>
              </c:numCache>
            </c:numRef>
          </c:val>
          <c:extLst>
            <c:ext xmlns:c16="http://schemas.microsoft.com/office/drawing/2014/chart" uri="{C3380CC4-5D6E-409C-BE32-E72D297353CC}">
              <c16:uniqueId val="{00000003-DFD5-4829-9FAB-D30239BEFF23}"/>
            </c:ext>
          </c:extLst>
        </c:ser>
        <c:ser>
          <c:idx val="4"/>
          <c:order val="5"/>
          <c:tx>
            <c:strRef>
              <c:f>'Vehicle Comparison'!$I$41</c:f>
              <c:strCache>
                <c:ptCount val="1"/>
                <c:pt idx="0">
                  <c:v>Carbon costs</c:v>
                </c:pt>
              </c:strCache>
            </c:strRef>
          </c:tx>
          <c:spPr>
            <a:solidFill>
              <a:srgbClr val="FF0000"/>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Comparison'!$I$42:$I$47</c:f>
              <c:numCache>
                <c:formatCode>_("$"* #,##0.00_);_("$"* \(#,##0.00\);_("$"* "-"??_);_(@_)</c:formatCode>
                <c:ptCount val="6"/>
                <c:pt idx="0">
                  <c:v>180.49919999999997</c:v>
                </c:pt>
                <c:pt idx="1">
                  <c:v>177.77279999999999</c:v>
                </c:pt>
                <c:pt idx="2">
                  <c:v>137.89440000000002</c:v>
                </c:pt>
                <c:pt idx="3">
                  <c:v>193.88159999999999</c:v>
                </c:pt>
                <c:pt idx="4">
                  <c:v>180.49919999999997</c:v>
                </c:pt>
                <c:pt idx="5">
                  <c:v>160.70400000000001</c:v>
                </c:pt>
              </c:numCache>
            </c:numRef>
          </c:val>
          <c:extLst>
            <c:ext xmlns:c16="http://schemas.microsoft.com/office/drawing/2014/chart" uri="{C3380CC4-5D6E-409C-BE32-E72D297353CC}">
              <c16:uniqueId val="{00000004-DFD5-4829-9FAB-D30239BEFF23}"/>
            </c:ext>
          </c:extLst>
        </c:ser>
        <c:ser>
          <c:idx val="5"/>
          <c:order val="6"/>
          <c:tx>
            <c:strRef>
              <c:f>'Vehicle Comparison'!$J$41</c:f>
              <c:strCache>
                <c:ptCount val="1"/>
                <c:pt idx="0">
                  <c:v>Health costs</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6-DFD5-4829-9FAB-D30239BEFF23}"/>
              </c:ext>
            </c:extLst>
          </c:dPt>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Comparison'!$J$42:$J$47</c:f>
              <c:numCache>
                <c:formatCode>_("$"* #,##0.00_);_("$"* \(#,##0.00\);_("$"* "-"??_);_(@_)</c:formatCode>
                <c:ptCount val="6"/>
                <c:pt idx="0">
                  <c:v>244.28898454399999</c:v>
                </c:pt>
                <c:pt idx="1">
                  <c:v>244.28898454399999</c:v>
                </c:pt>
                <c:pt idx="2">
                  <c:v>0</c:v>
                </c:pt>
                <c:pt idx="3">
                  <c:v>0</c:v>
                </c:pt>
                <c:pt idx="4">
                  <c:v>244.28898454399999</c:v>
                </c:pt>
                <c:pt idx="5">
                  <c:v>0</c:v>
                </c:pt>
              </c:numCache>
            </c:numRef>
          </c:val>
          <c:extLst>
            <c:ext xmlns:c16="http://schemas.microsoft.com/office/drawing/2014/chart" uri="{C3380CC4-5D6E-409C-BE32-E72D297353CC}">
              <c16:uniqueId val="{00000007-DFD5-4829-9FAB-D30239BEFF23}"/>
            </c:ext>
          </c:extLst>
        </c:ser>
        <c:ser>
          <c:idx val="7"/>
          <c:order val="7"/>
          <c:tx>
            <c:strRef>
              <c:f>'Vehicle Comparison'!$Q$41</c:f>
              <c:strCache>
                <c:ptCount val="1"/>
                <c:pt idx="0">
                  <c:v>Charging portion</c:v>
                </c:pt>
              </c:strCache>
            </c:strRef>
          </c:tx>
          <c:spPr>
            <a:solidFill>
              <a:schemeClr val="accent3">
                <a:lumMod val="60000"/>
                <a:lumOff val="40000"/>
              </a:schemeClr>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Comparison'!$Q$42:$Q$47</c:f>
              <c:numCache>
                <c:formatCode>_("$"* #,##0.00_);_("$"* \(#,##0.00\);_("$"* "-"??_);_(@_)</c:formatCode>
                <c:ptCount val="6"/>
                <c:pt idx="0">
                  <c:v>0</c:v>
                </c:pt>
                <c:pt idx="1">
                  <c:v>2460.5</c:v>
                </c:pt>
                <c:pt idx="2">
                  <c:v>2460.5</c:v>
                </c:pt>
                <c:pt idx="3">
                  <c:v>2460.5</c:v>
                </c:pt>
                <c:pt idx="4">
                  <c:v>0</c:v>
                </c:pt>
                <c:pt idx="5">
                  <c:v>2460.5</c:v>
                </c:pt>
              </c:numCache>
            </c:numRef>
          </c:val>
          <c:extLst>
            <c:ext xmlns:c16="http://schemas.microsoft.com/office/drawing/2014/chart" uri="{C3380CC4-5D6E-409C-BE32-E72D297353CC}">
              <c16:uniqueId val="{00000009-DFD5-4829-9FAB-D30239BEFF23}"/>
            </c:ext>
          </c:extLst>
        </c:ser>
        <c:dLbls>
          <c:showLegendKey val="0"/>
          <c:showVal val="0"/>
          <c:showCatName val="0"/>
          <c:showSerName val="0"/>
          <c:showPercent val="0"/>
          <c:showBubbleSize val="0"/>
        </c:dLbls>
        <c:gapWidth val="150"/>
        <c:overlap val="100"/>
        <c:axId val="513634496"/>
        <c:axId val="513634824"/>
        <c:extLst>
          <c:ext xmlns:c15="http://schemas.microsoft.com/office/drawing/2012/chart" uri="{02D57815-91ED-43cb-92C2-25804820EDAC}">
            <c15:filteredBarSeries>
              <c15:ser>
                <c:idx val="0"/>
                <c:order val="0"/>
                <c:tx>
                  <c:strRef>
                    <c:extLst>
                      <c:ext uri="{02D57815-91ED-43cb-92C2-25804820EDAC}">
                        <c15:formulaRef>
                          <c15:sqref>'Vehicle Comparison'!$C$41</c15:sqref>
                        </c15:formulaRef>
                      </c:ext>
                    </c:extLst>
                    <c:strCache>
                      <c:ptCount val="1"/>
                      <c:pt idx="0">
                        <c:v>Purchase Price</c:v>
                      </c:pt>
                    </c:strCache>
                  </c:strRef>
                </c:tx>
                <c:spPr>
                  <a:solidFill>
                    <a:schemeClr val="bg1">
                      <a:lumMod val="50000"/>
                    </a:schemeClr>
                  </a:solidFill>
                  <a:ln>
                    <a:noFill/>
                  </a:ln>
                  <a:effectLst/>
                </c:spPr>
                <c:invertIfNegative val="0"/>
                <c:cat>
                  <c:multiLvlStrRef>
                    <c:extLst>
                      <c:ext uri="{02D57815-91ED-43cb-92C2-25804820EDAC}">
                        <c15:formulaRef>
                          <c15:sqref>'Vehicle Comparison'!$H$13:$I$18</c15:sqref>
                        </c15:formulaRef>
                      </c:ext>
                    </c:extLst>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extLst>
                      <c:ext uri="{02D57815-91ED-43cb-92C2-25804820EDAC}">
                        <c15:formulaRef>
                          <c15:sqref>'Vehicle Comparison'!$C$42:$C$48</c15:sqref>
                        </c15:formulaRef>
                      </c:ext>
                    </c:extLst>
                    <c:numCache>
                      <c:formatCode>_("$"* #,##0.00_);_("$"* \(#,##0.00\);_("$"* "-"??_);_(@_)</c:formatCode>
                      <c:ptCount val="7"/>
                      <c:pt idx="0">
                        <c:v>29810.22</c:v>
                      </c:pt>
                      <c:pt idx="1">
                        <c:v>43146</c:v>
                      </c:pt>
                      <c:pt idx="2">
                        <c:v>43728.800000000003</c:v>
                      </c:pt>
                      <c:pt idx="3">
                        <c:v>35550.800000000003</c:v>
                      </c:pt>
                      <c:pt idx="4">
                        <c:v>29810.22</c:v>
                      </c:pt>
                      <c:pt idx="5">
                        <c:v>44170.6</c:v>
                      </c:pt>
                    </c:numCache>
                  </c:numRef>
                </c:val>
                <c:extLst>
                  <c:ext xmlns:c16="http://schemas.microsoft.com/office/drawing/2014/chart" uri="{C3380CC4-5D6E-409C-BE32-E72D297353CC}">
                    <c16:uniqueId val="{00000008-DFD5-4829-9FAB-D30239BEFF23}"/>
                  </c:ext>
                </c:extLst>
              </c15:ser>
            </c15:filteredBarSeries>
          </c:ext>
        </c:extLst>
      </c:barChart>
      <c:catAx>
        <c:axId val="513634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3634824"/>
        <c:crosses val="autoZero"/>
        <c:auto val="1"/>
        <c:lblAlgn val="ctr"/>
        <c:lblOffset val="100"/>
        <c:noMultiLvlLbl val="0"/>
      </c:catAx>
      <c:valAx>
        <c:axId val="51363482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3634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Vehicle</a:t>
            </a:r>
            <a:r>
              <a:rPr lang="en-AU" baseline="0"/>
              <a:t> Costs at defined km (NZ method)</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207732676580039E-2"/>
          <c:y val="8.4011805414207219E-2"/>
          <c:w val="0.90992476464009708"/>
          <c:h val="0.66901996289847487"/>
        </c:manualLayout>
      </c:layout>
      <c:barChart>
        <c:barDir val="col"/>
        <c:grouping val="stacked"/>
        <c:varyColors val="0"/>
        <c:ser>
          <c:idx val="6"/>
          <c:order val="1"/>
          <c:tx>
            <c:strRef>
              <c:f>'Vehicle Comparison'!$P$41</c:f>
              <c:strCache>
                <c:ptCount val="1"/>
                <c:pt idx="0">
                  <c:v>purchase - residual (nz)</c:v>
                </c:pt>
              </c:strCache>
            </c:strRef>
          </c:tx>
          <c:spPr>
            <a:solidFill>
              <a:schemeClr val="accent6"/>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Comparison'!$P$42:$P$47</c:f>
              <c:numCache>
                <c:formatCode>_("$"* #,##0.00_);_("$"* \(#,##0.00\);_("$"* "-"??_);_(@_)</c:formatCode>
                <c:ptCount val="6"/>
                <c:pt idx="0">
                  <c:v>11315.198400000001</c:v>
                </c:pt>
                <c:pt idx="1">
                  <c:v>16716.780000000002</c:v>
                </c:pt>
                <c:pt idx="2">
                  <c:v>34731.832000000002</c:v>
                </c:pt>
                <c:pt idx="3">
                  <c:v>17408.546000000002</c:v>
                </c:pt>
                <c:pt idx="4">
                  <c:v>11315.198400000001</c:v>
                </c:pt>
                <c:pt idx="5">
                  <c:v>28842.462</c:v>
                </c:pt>
              </c:numCache>
            </c:numRef>
          </c:val>
          <c:extLst>
            <c:ext xmlns:c16="http://schemas.microsoft.com/office/drawing/2014/chart" uri="{C3380CC4-5D6E-409C-BE32-E72D297353CC}">
              <c16:uniqueId val="{00000000-B4E4-4867-8CA8-6A378E5A24C8}"/>
            </c:ext>
          </c:extLst>
        </c:ser>
        <c:ser>
          <c:idx val="1"/>
          <c:order val="2"/>
          <c:tx>
            <c:strRef>
              <c:f>'Vehicle Comparison'!$D$41</c:f>
              <c:strCache>
                <c:ptCount val="1"/>
                <c:pt idx="0">
                  <c:v>Fuel Costs</c:v>
                </c:pt>
              </c:strCache>
            </c:strRef>
          </c:tx>
          <c:spPr>
            <a:solidFill>
              <a:schemeClr val="accent2"/>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Comparison'!$D$42:$D$47</c:f>
              <c:numCache>
                <c:formatCode>_("$"* #,##0.00_);_("$"* \(#,##0.00\);_("$"* "-"??_);_(@_)</c:formatCode>
                <c:ptCount val="6"/>
                <c:pt idx="0">
                  <c:v>7584</c:v>
                </c:pt>
                <c:pt idx="1">
                  <c:v>3347.2</c:v>
                </c:pt>
                <c:pt idx="2">
                  <c:v>1702.4</c:v>
                </c:pt>
                <c:pt idx="3">
                  <c:v>2393.6</c:v>
                </c:pt>
                <c:pt idx="4">
                  <c:v>7584</c:v>
                </c:pt>
                <c:pt idx="5">
                  <c:v>1984</c:v>
                </c:pt>
              </c:numCache>
            </c:numRef>
          </c:val>
          <c:extLst>
            <c:ext xmlns:c16="http://schemas.microsoft.com/office/drawing/2014/chart" uri="{C3380CC4-5D6E-409C-BE32-E72D297353CC}">
              <c16:uniqueId val="{00000001-B4E4-4867-8CA8-6A378E5A24C8}"/>
            </c:ext>
          </c:extLst>
        </c:ser>
        <c:ser>
          <c:idx val="2"/>
          <c:order val="3"/>
          <c:tx>
            <c:strRef>
              <c:f>'Vehicle Comparison'!$E$41</c:f>
              <c:strCache>
                <c:ptCount val="1"/>
                <c:pt idx="0">
                  <c:v>Maintenance Costs</c:v>
                </c:pt>
              </c:strCache>
            </c:strRef>
          </c:tx>
          <c:spPr>
            <a:solidFill>
              <a:schemeClr val="accent3"/>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Comparison'!$E$42:$E$47</c:f>
              <c:numCache>
                <c:formatCode>_("$"* #,##0.00_);_("$"* \(#,##0.00\);_("$"*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B4E4-4867-8CA8-6A378E5A24C8}"/>
            </c:ext>
          </c:extLst>
        </c:ser>
        <c:ser>
          <c:idx val="3"/>
          <c:order val="4"/>
          <c:tx>
            <c:strRef>
              <c:f>'Vehicle Comparison'!$G$41</c:f>
              <c:strCache>
                <c:ptCount val="1"/>
                <c:pt idx="0">
                  <c:v>Rego Costs</c:v>
                </c:pt>
              </c:strCache>
            </c:strRef>
          </c:tx>
          <c:spPr>
            <a:solidFill>
              <a:schemeClr val="accent4"/>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Comparison'!$G$42:$G$47</c:f>
              <c:numCache>
                <c:formatCode>_("$"* #,##0.00_);_("$"* \(#,##0.00\);_("$"* "-"??_);_(@_)</c:formatCode>
                <c:ptCount val="6"/>
                <c:pt idx="0">
                  <c:v>2745.6</c:v>
                </c:pt>
                <c:pt idx="1">
                  <c:v>2345.6</c:v>
                </c:pt>
                <c:pt idx="2">
                  <c:v>2345.6</c:v>
                </c:pt>
                <c:pt idx="3">
                  <c:v>2345.6</c:v>
                </c:pt>
                <c:pt idx="4">
                  <c:v>2745.6</c:v>
                </c:pt>
                <c:pt idx="5">
                  <c:v>2345.6</c:v>
                </c:pt>
              </c:numCache>
            </c:numRef>
          </c:val>
          <c:extLst>
            <c:ext xmlns:c16="http://schemas.microsoft.com/office/drawing/2014/chart" uri="{C3380CC4-5D6E-409C-BE32-E72D297353CC}">
              <c16:uniqueId val="{00000003-B4E4-4867-8CA8-6A378E5A24C8}"/>
            </c:ext>
          </c:extLst>
        </c:ser>
        <c:ser>
          <c:idx val="4"/>
          <c:order val="5"/>
          <c:tx>
            <c:strRef>
              <c:f>'Vehicle Comparison'!$I$41</c:f>
              <c:strCache>
                <c:ptCount val="1"/>
                <c:pt idx="0">
                  <c:v>Carbon costs</c:v>
                </c:pt>
              </c:strCache>
            </c:strRef>
          </c:tx>
          <c:spPr>
            <a:solidFill>
              <a:srgbClr val="FF0000"/>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Comparison'!$I$42:$I$47</c:f>
              <c:numCache>
                <c:formatCode>_("$"* #,##0.00_);_("$"* \(#,##0.00\);_("$"* "-"??_);_(@_)</c:formatCode>
                <c:ptCount val="6"/>
                <c:pt idx="0">
                  <c:v>180.49919999999997</c:v>
                </c:pt>
                <c:pt idx="1">
                  <c:v>177.77279999999999</c:v>
                </c:pt>
                <c:pt idx="2">
                  <c:v>137.89440000000002</c:v>
                </c:pt>
                <c:pt idx="3">
                  <c:v>193.88159999999999</c:v>
                </c:pt>
                <c:pt idx="4">
                  <c:v>180.49919999999997</c:v>
                </c:pt>
                <c:pt idx="5">
                  <c:v>160.70400000000001</c:v>
                </c:pt>
              </c:numCache>
            </c:numRef>
          </c:val>
          <c:extLst>
            <c:ext xmlns:c16="http://schemas.microsoft.com/office/drawing/2014/chart" uri="{C3380CC4-5D6E-409C-BE32-E72D297353CC}">
              <c16:uniqueId val="{00000004-B4E4-4867-8CA8-6A378E5A24C8}"/>
            </c:ext>
          </c:extLst>
        </c:ser>
        <c:ser>
          <c:idx val="5"/>
          <c:order val="6"/>
          <c:tx>
            <c:strRef>
              <c:f>'Vehicle Comparison'!$J$41</c:f>
              <c:strCache>
                <c:ptCount val="1"/>
                <c:pt idx="0">
                  <c:v>Health costs</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6-B4E4-4867-8CA8-6A378E5A24C8}"/>
              </c:ext>
            </c:extLst>
          </c:dPt>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Comparison'!$J$42:$J$47</c:f>
              <c:numCache>
                <c:formatCode>_("$"* #,##0.00_);_("$"* \(#,##0.00\);_("$"* "-"??_);_(@_)</c:formatCode>
                <c:ptCount val="6"/>
                <c:pt idx="0">
                  <c:v>244.28898454399999</c:v>
                </c:pt>
                <c:pt idx="1">
                  <c:v>244.28898454399999</c:v>
                </c:pt>
                <c:pt idx="2">
                  <c:v>0</c:v>
                </c:pt>
                <c:pt idx="3">
                  <c:v>0</c:v>
                </c:pt>
                <c:pt idx="4">
                  <c:v>244.28898454399999</c:v>
                </c:pt>
                <c:pt idx="5">
                  <c:v>0</c:v>
                </c:pt>
              </c:numCache>
            </c:numRef>
          </c:val>
          <c:extLst>
            <c:ext xmlns:c16="http://schemas.microsoft.com/office/drawing/2014/chart" uri="{C3380CC4-5D6E-409C-BE32-E72D297353CC}">
              <c16:uniqueId val="{00000007-B4E4-4867-8CA8-6A378E5A24C8}"/>
            </c:ext>
          </c:extLst>
        </c:ser>
        <c:ser>
          <c:idx val="7"/>
          <c:order val="7"/>
          <c:tx>
            <c:strRef>
              <c:f>'Vehicle Comparison'!$Q$41</c:f>
              <c:strCache>
                <c:ptCount val="1"/>
                <c:pt idx="0">
                  <c:v>Charging portion</c:v>
                </c:pt>
              </c:strCache>
            </c:strRef>
          </c:tx>
          <c:spPr>
            <a:solidFill>
              <a:schemeClr val="accent3">
                <a:lumMod val="60000"/>
                <a:lumOff val="40000"/>
              </a:schemeClr>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Comparison'!$Q$42:$Q$47</c:f>
              <c:numCache>
                <c:formatCode>_("$"* #,##0.00_);_("$"* \(#,##0.00\);_("$"* "-"??_);_(@_)</c:formatCode>
                <c:ptCount val="6"/>
                <c:pt idx="0">
                  <c:v>0</c:v>
                </c:pt>
                <c:pt idx="1">
                  <c:v>2460.5</c:v>
                </c:pt>
                <c:pt idx="2">
                  <c:v>2460.5</c:v>
                </c:pt>
                <c:pt idx="3">
                  <c:v>2460.5</c:v>
                </c:pt>
                <c:pt idx="4">
                  <c:v>0</c:v>
                </c:pt>
                <c:pt idx="5">
                  <c:v>2460.5</c:v>
                </c:pt>
              </c:numCache>
            </c:numRef>
          </c:val>
          <c:extLst>
            <c:ext xmlns:c16="http://schemas.microsoft.com/office/drawing/2014/chart" uri="{C3380CC4-5D6E-409C-BE32-E72D297353CC}">
              <c16:uniqueId val="{00000009-B4E4-4867-8CA8-6A378E5A24C8}"/>
            </c:ext>
          </c:extLst>
        </c:ser>
        <c:dLbls>
          <c:showLegendKey val="0"/>
          <c:showVal val="0"/>
          <c:showCatName val="0"/>
          <c:showSerName val="0"/>
          <c:showPercent val="0"/>
          <c:showBubbleSize val="0"/>
        </c:dLbls>
        <c:gapWidth val="150"/>
        <c:overlap val="100"/>
        <c:axId val="513634496"/>
        <c:axId val="513634824"/>
        <c:extLst>
          <c:ext xmlns:c15="http://schemas.microsoft.com/office/drawing/2012/chart" uri="{02D57815-91ED-43cb-92C2-25804820EDAC}">
            <c15:filteredBarSeries>
              <c15:ser>
                <c:idx val="0"/>
                <c:order val="0"/>
                <c:tx>
                  <c:strRef>
                    <c:extLst>
                      <c:ext uri="{02D57815-91ED-43cb-92C2-25804820EDAC}">
                        <c15:formulaRef>
                          <c15:sqref>'Vehicle Comparison'!$C$41</c15:sqref>
                        </c15:formulaRef>
                      </c:ext>
                    </c:extLst>
                    <c:strCache>
                      <c:ptCount val="1"/>
                      <c:pt idx="0">
                        <c:v>Purchase Price</c:v>
                      </c:pt>
                    </c:strCache>
                  </c:strRef>
                </c:tx>
                <c:spPr>
                  <a:solidFill>
                    <a:schemeClr val="bg1">
                      <a:lumMod val="50000"/>
                    </a:schemeClr>
                  </a:solidFill>
                  <a:ln>
                    <a:noFill/>
                  </a:ln>
                  <a:effectLst/>
                </c:spPr>
                <c:invertIfNegative val="0"/>
                <c:cat>
                  <c:multiLvlStrRef>
                    <c:extLst>
                      <c:ext uri="{02D57815-91ED-43cb-92C2-25804820EDAC}">
                        <c15:formulaRef>
                          <c15:sqref>'Vehicle Comparison'!$H$13:$I$18</c15:sqref>
                        </c15:formulaRef>
                      </c:ext>
                    </c:extLst>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extLst>
                      <c:ext uri="{02D57815-91ED-43cb-92C2-25804820EDAC}">
                        <c15:formulaRef>
                          <c15:sqref>'Vehicle Comparison'!$C$42:$C$48</c15:sqref>
                        </c15:formulaRef>
                      </c:ext>
                    </c:extLst>
                    <c:numCache>
                      <c:formatCode>_("$"* #,##0.00_);_("$"* \(#,##0.00\);_("$"* "-"??_);_(@_)</c:formatCode>
                      <c:ptCount val="7"/>
                      <c:pt idx="0">
                        <c:v>29810.22</c:v>
                      </c:pt>
                      <c:pt idx="1">
                        <c:v>43146</c:v>
                      </c:pt>
                      <c:pt idx="2">
                        <c:v>43728.800000000003</c:v>
                      </c:pt>
                      <c:pt idx="3">
                        <c:v>35550.800000000003</c:v>
                      </c:pt>
                      <c:pt idx="4">
                        <c:v>29810.22</c:v>
                      </c:pt>
                      <c:pt idx="5">
                        <c:v>44170.6</c:v>
                      </c:pt>
                    </c:numCache>
                  </c:numRef>
                </c:val>
                <c:extLst>
                  <c:ext xmlns:c16="http://schemas.microsoft.com/office/drawing/2014/chart" uri="{C3380CC4-5D6E-409C-BE32-E72D297353CC}">
                    <c16:uniqueId val="{00000008-B4E4-4867-8CA8-6A378E5A24C8}"/>
                  </c:ext>
                </c:extLst>
              </c15:ser>
            </c15:filteredBarSeries>
          </c:ext>
        </c:extLst>
      </c:barChart>
      <c:catAx>
        <c:axId val="513634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3634824"/>
        <c:crosses val="autoZero"/>
        <c:auto val="1"/>
        <c:lblAlgn val="ctr"/>
        <c:lblOffset val="100"/>
        <c:noMultiLvlLbl val="0"/>
      </c:catAx>
      <c:valAx>
        <c:axId val="51363482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3634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Vehicle</a:t>
            </a:r>
            <a:r>
              <a:rPr lang="en-AU" baseline="0"/>
              <a:t> Costs at defined km</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069786332812475E-2"/>
          <c:y val="7.9106567523722318E-2"/>
          <c:w val="0.90136472438920168"/>
          <c:h val="0.69725836891632342"/>
        </c:manualLayout>
      </c:layout>
      <c:barChart>
        <c:barDir val="col"/>
        <c:grouping val="stacked"/>
        <c:varyColors val="0"/>
        <c:ser>
          <c:idx val="0"/>
          <c:order val="0"/>
          <c:tx>
            <c:strRef>
              <c:f>'Vehicle Comparison'!$C$41</c:f>
              <c:strCache>
                <c:ptCount val="1"/>
                <c:pt idx="0">
                  <c:v>Purchase Price</c:v>
                </c:pt>
              </c:strCache>
            </c:strRef>
          </c:tx>
          <c:spPr>
            <a:solidFill>
              <a:schemeClr val="accent6"/>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Comparison'!$C$42:$C$47</c:f>
              <c:numCache>
                <c:formatCode>_("$"* #,##0.00_);_("$"* \(#,##0.00\);_("$"* "-"??_);_(@_)</c:formatCode>
                <c:ptCount val="6"/>
                <c:pt idx="0">
                  <c:v>29810.22</c:v>
                </c:pt>
                <c:pt idx="1">
                  <c:v>43146</c:v>
                </c:pt>
                <c:pt idx="2">
                  <c:v>43728.800000000003</c:v>
                </c:pt>
                <c:pt idx="3">
                  <c:v>35550.800000000003</c:v>
                </c:pt>
                <c:pt idx="4">
                  <c:v>29810.22</c:v>
                </c:pt>
                <c:pt idx="5">
                  <c:v>44170.6</c:v>
                </c:pt>
              </c:numCache>
            </c:numRef>
          </c:val>
          <c:extLst>
            <c:ext xmlns:c16="http://schemas.microsoft.com/office/drawing/2014/chart" uri="{C3380CC4-5D6E-409C-BE32-E72D297353CC}">
              <c16:uniqueId val="{00000000-41CC-48DC-8F90-BD4069E2B1B6}"/>
            </c:ext>
          </c:extLst>
        </c:ser>
        <c:ser>
          <c:idx val="1"/>
          <c:order val="1"/>
          <c:tx>
            <c:strRef>
              <c:f>'Vehicle Comparison'!$D$41</c:f>
              <c:strCache>
                <c:ptCount val="1"/>
                <c:pt idx="0">
                  <c:v>Fuel Costs</c:v>
                </c:pt>
              </c:strCache>
            </c:strRef>
          </c:tx>
          <c:spPr>
            <a:solidFill>
              <a:schemeClr val="accent2"/>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Comparison'!$D$42:$D$47</c:f>
              <c:numCache>
                <c:formatCode>_("$"* #,##0.00_);_("$"* \(#,##0.00\);_("$"* "-"??_);_(@_)</c:formatCode>
                <c:ptCount val="6"/>
                <c:pt idx="0">
                  <c:v>7584</c:v>
                </c:pt>
                <c:pt idx="1">
                  <c:v>3347.2</c:v>
                </c:pt>
                <c:pt idx="2">
                  <c:v>1702.4</c:v>
                </c:pt>
                <c:pt idx="3">
                  <c:v>2393.6</c:v>
                </c:pt>
                <c:pt idx="4">
                  <c:v>7584</c:v>
                </c:pt>
                <c:pt idx="5">
                  <c:v>1984</c:v>
                </c:pt>
              </c:numCache>
            </c:numRef>
          </c:val>
          <c:extLst>
            <c:ext xmlns:c16="http://schemas.microsoft.com/office/drawing/2014/chart" uri="{C3380CC4-5D6E-409C-BE32-E72D297353CC}">
              <c16:uniqueId val="{00000001-41CC-48DC-8F90-BD4069E2B1B6}"/>
            </c:ext>
          </c:extLst>
        </c:ser>
        <c:ser>
          <c:idx val="2"/>
          <c:order val="2"/>
          <c:tx>
            <c:strRef>
              <c:f>'Vehicle Comparison'!$E$41</c:f>
              <c:strCache>
                <c:ptCount val="1"/>
                <c:pt idx="0">
                  <c:v>Maintenance Costs</c:v>
                </c:pt>
              </c:strCache>
            </c:strRef>
          </c:tx>
          <c:spPr>
            <a:solidFill>
              <a:schemeClr val="accent3"/>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Comparison'!$E$42:$E$47</c:f>
              <c:numCache>
                <c:formatCode>_("$"* #,##0.00_);_("$"* \(#,##0.00\);_("$"*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41CC-48DC-8F90-BD4069E2B1B6}"/>
            </c:ext>
          </c:extLst>
        </c:ser>
        <c:ser>
          <c:idx val="3"/>
          <c:order val="3"/>
          <c:tx>
            <c:strRef>
              <c:f>'Vehicle Comparison'!$G$41</c:f>
              <c:strCache>
                <c:ptCount val="1"/>
                <c:pt idx="0">
                  <c:v>Rego Costs</c:v>
                </c:pt>
              </c:strCache>
            </c:strRef>
          </c:tx>
          <c:spPr>
            <a:solidFill>
              <a:schemeClr val="accent4"/>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Comparison'!$G$42:$G$47</c:f>
              <c:numCache>
                <c:formatCode>_("$"* #,##0.00_);_("$"* \(#,##0.00\);_("$"* "-"??_);_(@_)</c:formatCode>
                <c:ptCount val="6"/>
                <c:pt idx="0">
                  <c:v>2745.6</c:v>
                </c:pt>
                <c:pt idx="1">
                  <c:v>2345.6</c:v>
                </c:pt>
                <c:pt idx="2">
                  <c:v>2345.6</c:v>
                </c:pt>
                <c:pt idx="3">
                  <c:v>2345.6</c:v>
                </c:pt>
                <c:pt idx="4">
                  <c:v>2745.6</c:v>
                </c:pt>
                <c:pt idx="5">
                  <c:v>2345.6</c:v>
                </c:pt>
              </c:numCache>
            </c:numRef>
          </c:val>
          <c:extLst>
            <c:ext xmlns:c16="http://schemas.microsoft.com/office/drawing/2014/chart" uri="{C3380CC4-5D6E-409C-BE32-E72D297353CC}">
              <c16:uniqueId val="{00000003-41CC-48DC-8F90-BD4069E2B1B6}"/>
            </c:ext>
          </c:extLst>
        </c:ser>
        <c:ser>
          <c:idx val="4"/>
          <c:order val="4"/>
          <c:tx>
            <c:strRef>
              <c:f>'Vehicle Comparison'!$I$41</c:f>
              <c:strCache>
                <c:ptCount val="1"/>
                <c:pt idx="0">
                  <c:v>Carbon costs</c:v>
                </c:pt>
              </c:strCache>
            </c:strRef>
          </c:tx>
          <c:spPr>
            <a:solidFill>
              <a:srgbClr val="FF0000"/>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Comparison'!$I$42:$I$47</c:f>
              <c:numCache>
                <c:formatCode>_("$"* #,##0.00_);_("$"* \(#,##0.00\);_("$"* "-"??_);_(@_)</c:formatCode>
                <c:ptCount val="6"/>
                <c:pt idx="0">
                  <c:v>180.49919999999997</c:v>
                </c:pt>
                <c:pt idx="1">
                  <c:v>177.77279999999999</c:v>
                </c:pt>
                <c:pt idx="2">
                  <c:v>137.89440000000002</c:v>
                </c:pt>
                <c:pt idx="3">
                  <c:v>193.88159999999999</c:v>
                </c:pt>
                <c:pt idx="4">
                  <c:v>180.49919999999997</c:v>
                </c:pt>
                <c:pt idx="5">
                  <c:v>160.70400000000001</c:v>
                </c:pt>
              </c:numCache>
            </c:numRef>
          </c:val>
          <c:extLst>
            <c:ext xmlns:c16="http://schemas.microsoft.com/office/drawing/2014/chart" uri="{C3380CC4-5D6E-409C-BE32-E72D297353CC}">
              <c16:uniqueId val="{00000004-41CC-48DC-8F90-BD4069E2B1B6}"/>
            </c:ext>
          </c:extLst>
        </c:ser>
        <c:ser>
          <c:idx val="5"/>
          <c:order val="5"/>
          <c:tx>
            <c:strRef>
              <c:f>'Vehicle Comparison'!$J$41</c:f>
              <c:strCache>
                <c:ptCount val="1"/>
                <c:pt idx="0">
                  <c:v>Health costs</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6-41CC-48DC-8F90-BD4069E2B1B6}"/>
              </c:ext>
            </c:extLst>
          </c:dPt>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Comparison'!$J$42:$J$47</c:f>
              <c:numCache>
                <c:formatCode>_("$"* #,##0.00_);_("$"* \(#,##0.00\);_("$"* "-"??_);_(@_)</c:formatCode>
                <c:ptCount val="6"/>
                <c:pt idx="0">
                  <c:v>244.28898454399999</c:v>
                </c:pt>
                <c:pt idx="1">
                  <c:v>244.28898454399999</c:v>
                </c:pt>
                <c:pt idx="2">
                  <c:v>0</c:v>
                </c:pt>
                <c:pt idx="3">
                  <c:v>0</c:v>
                </c:pt>
                <c:pt idx="4">
                  <c:v>244.28898454399999</c:v>
                </c:pt>
                <c:pt idx="5">
                  <c:v>0</c:v>
                </c:pt>
              </c:numCache>
            </c:numRef>
          </c:val>
          <c:extLst>
            <c:ext xmlns:c16="http://schemas.microsoft.com/office/drawing/2014/chart" uri="{C3380CC4-5D6E-409C-BE32-E72D297353CC}">
              <c16:uniqueId val="{00000007-41CC-48DC-8F90-BD4069E2B1B6}"/>
            </c:ext>
          </c:extLst>
        </c:ser>
        <c:ser>
          <c:idx val="6"/>
          <c:order val="6"/>
          <c:tx>
            <c:strRef>
              <c:f>'Vehicle Comparison'!$Q$41</c:f>
              <c:strCache>
                <c:ptCount val="1"/>
                <c:pt idx="0">
                  <c:v>Charging portion</c:v>
                </c:pt>
              </c:strCache>
            </c:strRef>
          </c:tx>
          <c:spPr>
            <a:solidFill>
              <a:schemeClr val="accent3">
                <a:lumMod val="60000"/>
                <a:lumOff val="40000"/>
              </a:schemeClr>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Comparison'!$Q$42:$Q$47</c:f>
              <c:numCache>
                <c:formatCode>_("$"* #,##0.00_);_("$"* \(#,##0.00\);_("$"* "-"??_);_(@_)</c:formatCode>
                <c:ptCount val="6"/>
                <c:pt idx="0">
                  <c:v>0</c:v>
                </c:pt>
                <c:pt idx="1">
                  <c:v>2460.5</c:v>
                </c:pt>
                <c:pt idx="2">
                  <c:v>2460.5</c:v>
                </c:pt>
                <c:pt idx="3">
                  <c:v>2460.5</c:v>
                </c:pt>
                <c:pt idx="4">
                  <c:v>0</c:v>
                </c:pt>
                <c:pt idx="5">
                  <c:v>2460.5</c:v>
                </c:pt>
              </c:numCache>
            </c:numRef>
          </c:val>
          <c:extLst>
            <c:ext xmlns:c16="http://schemas.microsoft.com/office/drawing/2014/chart" uri="{C3380CC4-5D6E-409C-BE32-E72D297353CC}">
              <c16:uniqueId val="{00000008-41CC-48DC-8F90-BD4069E2B1B6}"/>
            </c:ext>
          </c:extLst>
        </c:ser>
        <c:dLbls>
          <c:showLegendKey val="0"/>
          <c:showVal val="0"/>
          <c:showCatName val="0"/>
          <c:showSerName val="0"/>
          <c:showPercent val="0"/>
          <c:showBubbleSize val="0"/>
        </c:dLbls>
        <c:gapWidth val="150"/>
        <c:overlap val="100"/>
        <c:axId val="513634496"/>
        <c:axId val="513634824"/>
      </c:barChart>
      <c:catAx>
        <c:axId val="513634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3634824"/>
        <c:crosses val="autoZero"/>
        <c:auto val="1"/>
        <c:lblAlgn val="ctr"/>
        <c:lblOffset val="100"/>
        <c:noMultiLvlLbl val="0"/>
      </c:catAx>
      <c:valAx>
        <c:axId val="51363482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3634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emissions intensity (gCO</a:t>
            </a:r>
            <a:r>
              <a:rPr lang="en-GB" baseline="-25000"/>
              <a:t>2</a:t>
            </a:r>
            <a:r>
              <a:rPr lang="en-GB"/>
              <a:t>-e/km)</a:t>
            </a:r>
          </a:p>
        </c:rich>
      </c:tx>
      <c:layout>
        <c:manualLayout>
          <c:xMode val="edge"/>
          <c:yMode val="edge"/>
          <c:x val="0.23391610146264635"/>
          <c:y val="5.7494758696308608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242991631231412E-2"/>
          <c:y val="0.14425434956903832"/>
          <c:w val="0.87080536265059771"/>
          <c:h val="0.61550579707846276"/>
        </c:manualLayout>
      </c:layout>
      <c:barChart>
        <c:barDir val="col"/>
        <c:grouping val="clustered"/>
        <c:varyColors val="0"/>
        <c:ser>
          <c:idx val="0"/>
          <c:order val="0"/>
          <c:tx>
            <c:strRef>
              <c:f>'Scenario data'!$A$17</c:f>
              <c:strCache>
                <c:ptCount val="1"/>
                <c:pt idx="0">
                  <c:v>Council Average</c:v>
                </c:pt>
              </c:strCache>
            </c:strRef>
          </c:tx>
          <c:spPr>
            <a:solidFill>
              <a:schemeClr val="accent1"/>
            </a:solidFill>
            <a:ln>
              <a:noFill/>
            </a:ln>
            <a:effectLst/>
          </c:spPr>
          <c:invertIfNegative val="0"/>
          <c:val>
            <c:numRef>
              <c:f>'Scenario data'!$B$17:$C$17</c:f>
              <c:numCache>
                <c:formatCode>_(* #,##0.00_);_(* \(#,##0.00\);_(* "-"??_);_(@_)</c:formatCode>
                <c:ptCount val="2"/>
                <c:pt idx="0" formatCode="_-* #,##0.0_-;\-* #,##0.0_-;_-* &quot;-&quot;??_-;_-@_-">
                  <c:v>0</c:v>
                </c:pt>
                <c:pt idx="1">
                  <c:v>0</c:v>
                </c:pt>
              </c:numCache>
            </c:numRef>
          </c:val>
          <c:extLst>
            <c:ext xmlns:c15="http://schemas.microsoft.com/office/drawing/2012/chart" uri="{02D57815-91ED-43cb-92C2-25804820EDAC}">
              <c15:filteredCategoryTitle>
                <c15:cat>
                  <c:multiLvlStrRef>
                    <c:extLst>
                      <c:ext uri="{02D57815-91ED-43cb-92C2-25804820EDAC}">
                        <c15:formulaRef>
                          <c15:sqref>'Scenario data'!$B$1:$C$1</c15:sqref>
                        </c15:formulaRef>
                      </c:ext>
                    </c:extLst>
                  </c:multiLvlStrRef>
                </c15:cat>
              </c15:filteredCategoryTitle>
            </c:ext>
            <c:ext xmlns:c16="http://schemas.microsoft.com/office/drawing/2014/chart" uri="{C3380CC4-5D6E-409C-BE32-E72D297353CC}">
              <c16:uniqueId val="{00000000-29C0-40A2-B90C-A428750CEF9D}"/>
            </c:ext>
          </c:extLst>
        </c:ser>
        <c:dLbls>
          <c:showLegendKey val="0"/>
          <c:showVal val="0"/>
          <c:showCatName val="0"/>
          <c:showSerName val="0"/>
          <c:showPercent val="0"/>
          <c:showBubbleSize val="0"/>
        </c:dLbls>
        <c:gapWidth val="423"/>
        <c:axId val="680988888"/>
        <c:axId val="680986264"/>
      </c:barChart>
      <c:lineChart>
        <c:grouping val="standard"/>
        <c:varyColors val="0"/>
        <c:ser>
          <c:idx val="1"/>
          <c:order val="1"/>
          <c:tx>
            <c:strRef>
              <c:f>'Scenario data'!$A$18</c:f>
              <c:strCache>
                <c:ptCount val="1"/>
                <c:pt idx="0">
                  <c:v>Australian Average</c:v>
                </c:pt>
              </c:strCache>
            </c:strRef>
          </c:tx>
          <c:spPr>
            <a:ln w="28575" cap="rnd">
              <a:solidFill>
                <a:schemeClr val="accent2"/>
              </a:solidFill>
              <a:prstDash val="sysDot"/>
              <a:round/>
            </a:ln>
            <a:effectLst/>
          </c:spPr>
          <c:marker>
            <c:symbol val="none"/>
          </c:marker>
          <c:val>
            <c:numRef>
              <c:f>'Scenario data'!$B$18:$C$18</c:f>
              <c:numCache>
                <c:formatCode>General</c:formatCode>
                <c:ptCount val="2"/>
                <c:pt idx="0" formatCode="_-* #,##0.0_-;\-* #,##0.0_-;_-* &quot;-&quot;??_-;_-@_-">
                  <c:v>182</c:v>
                </c:pt>
                <c:pt idx="1">
                  <c:v>182</c:v>
                </c:pt>
              </c:numCache>
            </c:numRef>
          </c:val>
          <c:smooth val="0"/>
          <c:extLst>
            <c:ext xmlns:c16="http://schemas.microsoft.com/office/drawing/2014/chart" uri="{C3380CC4-5D6E-409C-BE32-E72D297353CC}">
              <c16:uniqueId val="{00000001-29C0-40A2-B90C-A428750CEF9D}"/>
            </c:ext>
          </c:extLst>
        </c:ser>
        <c:ser>
          <c:idx val="2"/>
          <c:order val="2"/>
          <c:tx>
            <c:strRef>
              <c:f>'Scenario data'!$A$19</c:f>
              <c:strCache>
                <c:ptCount val="1"/>
                <c:pt idx="0">
                  <c:v>Proposed Australian target</c:v>
                </c:pt>
              </c:strCache>
            </c:strRef>
          </c:tx>
          <c:spPr>
            <a:ln w="28575" cap="rnd">
              <a:solidFill>
                <a:schemeClr val="tx1"/>
              </a:solidFill>
              <a:prstDash val="sysDot"/>
              <a:round/>
            </a:ln>
            <a:effectLst/>
          </c:spPr>
          <c:marker>
            <c:symbol val="none"/>
          </c:marker>
          <c:val>
            <c:numRef>
              <c:f>'Scenario data'!$B$19:$C$19</c:f>
              <c:numCache>
                <c:formatCode>General</c:formatCode>
                <c:ptCount val="2"/>
                <c:pt idx="0" formatCode="_-* #,##0.0_-;\-* #,##0.0_-;_-* &quot;-&quot;??_-;_-@_-">
                  <c:v>105</c:v>
                </c:pt>
                <c:pt idx="1">
                  <c:v>105</c:v>
                </c:pt>
              </c:numCache>
            </c:numRef>
          </c:val>
          <c:smooth val="0"/>
          <c:extLst>
            <c:ext xmlns:c16="http://schemas.microsoft.com/office/drawing/2014/chart" uri="{C3380CC4-5D6E-409C-BE32-E72D297353CC}">
              <c16:uniqueId val="{00000002-29C0-40A2-B90C-A428750CEF9D}"/>
            </c:ext>
          </c:extLst>
        </c:ser>
        <c:ser>
          <c:idx val="3"/>
          <c:order val="3"/>
          <c:tx>
            <c:v>Council target</c:v>
          </c:tx>
          <c:spPr>
            <a:ln w="19050" cap="rnd">
              <a:solidFill>
                <a:schemeClr val="accent6"/>
              </a:solidFill>
              <a:prstDash val="sysDash"/>
              <a:round/>
            </a:ln>
            <a:effectLst/>
          </c:spPr>
          <c:marker>
            <c:symbol val="none"/>
          </c:marker>
          <c:val>
            <c:numRef>
              <c:f>'Data Input'!$AE$6:$AF$6</c:f>
              <c:numCache>
                <c:formatCode>_-* #,##0.0_-;\-* #,##0.0_-;_-* "-"??_-;_-@_-</c:formatCode>
                <c:ptCount val="2"/>
                <c:pt idx="0">
                  <c:v>0</c:v>
                </c:pt>
              </c:numCache>
            </c:numRef>
          </c:val>
          <c:smooth val="0"/>
          <c:extLst>
            <c:ext xmlns:c16="http://schemas.microsoft.com/office/drawing/2014/chart" uri="{C3380CC4-5D6E-409C-BE32-E72D297353CC}">
              <c16:uniqueId val="{00000000-801B-4DE4-A76D-229459AEAABE}"/>
            </c:ext>
          </c:extLst>
        </c:ser>
        <c:dLbls>
          <c:showLegendKey val="0"/>
          <c:showVal val="0"/>
          <c:showCatName val="0"/>
          <c:showSerName val="0"/>
          <c:showPercent val="0"/>
          <c:showBubbleSize val="0"/>
        </c:dLbls>
        <c:marker val="1"/>
        <c:smooth val="0"/>
        <c:axId val="680988888"/>
        <c:axId val="680986264"/>
      </c:lineChart>
      <c:catAx>
        <c:axId val="6809888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986264"/>
        <c:crosses val="autoZero"/>
        <c:auto val="1"/>
        <c:lblAlgn val="ctr"/>
        <c:lblOffset val="100"/>
        <c:noMultiLvlLbl val="0"/>
      </c:catAx>
      <c:valAx>
        <c:axId val="680986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988888"/>
        <c:crosses val="autoZero"/>
        <c:crossBetween val="between"/>
      </c:valAx>
      <c:spPr>
        <a:noFill/>
        <a:ln>
          <a:noFill/>
        </a:ln>
        <a:effectLst/>
      </c:spPr>
    </c:plotArea>
    <c:legend>
      <c:legendPos val="b"/>
      <c:layout>
        <c:manualLayout>
          <c:xMode val="edge"/>
          <c:yMode val="edge"/>
          <c:x val="6.3400805894096149E-2"/>
          <c:y val="0.8497597107012006"/>
          <c:w val="0.93659919410590387"/>
          <c:h val="0.150240289298799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AU" sz="1100"/>
              <a:t> Estimated GHG emissions by vehicle type (tCO</a:t>
            </a:r>
            <a:r>
              <a:rPr lang="en-AU" sz="1100" baseline="-25000"/>
              <a:t>2</a:t>
            </a:r>
            <a:r>
              <a:rPr lang="en-AU" sz="1100"/>
              <a:t>-e)</a:t>
            </a:r>
          </a:p>
        </c:rich>
      </c:tx>
      <c:layout>
        <c:manualLayout>
          <c:xMode val="edge"/>
          <c:yMode val="edge"/>
          <c:x val="0.13779155730533682"/>
          <c:y val="3.703703703703703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'Peformance Tracking Sheet'!$A$90</c:f>
              <c:strCache>
                <c:ptCount val="1"/>
                <c:pt idx="0">
                  <c:v>Passenger vehicles</c:v>
                </c:pt>
              </c:strCache>
            </c:strRef>
          </c:tx>
          <c:spPr>
            <a:solidFill>
              <a:schemeClr val="accent1"/>
            </a:solidFill>
            <a:ln>
              <a:noFill/>
            </a:ln>
            <a:effectLst/>
          </c:spPr>
          <c:invertIfNegative val="0"/>
          <c:cat>
            <c:numRef>
              <c:f>'Peformance Tracking Sheet'!$B$7:$E$7</c:f>
              <c:numCache>
                <c:formatCode>General</c:formatCode>
                <c:ptCount val="4"/>
                <c:pt idx="0">
                  <c:v>2018</c:v>
                </c:pt>
                <c:pt idx="1">
                  <c:v>2019</c:v>
                </c:pt>
                <c:pt idx="2">
                  <c:v>2020</c:v>
                </c:pt>
                <c:pt idx="3">
                  <c:v>2021</c:v>
                </c:pt>
              </c:numCache>
            </c:numRef>
          </c:cat>
          <c:val>
            <c:numRef>
              <c:f>'Peformance Tracking Sheet'!$B$90:$E$90</c:f>
              <c:numCache>
                <c:formatCode>_-* #,##0.0_-;\-* #,##0.0_-;_-* "-"??_-;_-@_-</c:formatCode>
                <c:ptCount val="4"/>
              </c:numCache>
            </c:numRef>
          </c:val>
          <c:extLst>
            <c:ext xmlns:c16="http://schemas.microsoft.com/office/drawing/2014/chart" uri="{C3380CC4-5D6E-409C-BE32-E72D297353CC}">
              <c16:uniqueId val="{00000000-C29F-40C2-B9C4-EDE14CB2B054}"/>
            </c:ext>
          </c:extLst>
        </c:ser>
        <c:ser>
          <c:idx val="1"/>
          <c:order val="1"/>
          <c:tx>
            <c:strRef>
              <c:f>'Peformance Tracking Sheet'!$A$91</c:f>
              <c:strCache>
                <c:ptCount val="1"/>
                <c:pt idx="0">
                  <c:v>Commercial vehicles</c:v>
                </c:pt>
              </c:strCache>
            </c:strRef>
          </c:tx>
          <c:spPr>
            <a:solidFill>
              <a:schemeClr val="accent2"/>
            </a:solidFill>
            <a:ln>
              <a:noFill/>
            </a:ln>
            <a:effectLst/>
          </c:spPr>
          <c:invertIfNegative val="0"/>
          <c:cat>
            <c:numRef>
              <c:f>'Peformance Tracking Sheet'!$B$7:$E$7</c:f>
              <c:numCache>
                <c:formatCode>General</c:formatCode>
                <c:ptCount val="4"/>
                <c:pt idx="0">
                  <c:v>2018</c:v>
                </c:pt>
                <c:pt idx="1">
                  <c:v>2019</c:v>
                </c:pt>
                <c:pt idx="2">
                  <c:v>2020</c:v>
                </c:pt>
                <c:pt idx="3">
                  <c:v>2021</c:v>
                </c:pt>
              </c:numCache>
            </c:numRef>
          </c:cat>
          <c:val>
            <c:numRef>
              <c:f>'Peformance Tracking Sheet'!$B$91:$E$91</c:f>
              <c:numCache>
                <c:formatCode>_-* #,##0.0_-;\-* #,##0.0_-;_-* "-"??_-;_-@_-</c:formatCode>
                <c:ptCount val="4"/>
              </c:numCache>
            </c:numRef>
          </c:val>
          <c:extLst>
            <c:ext xmlns:c16="http://schemas.microsoft.com/office/drawing/2014/chart" uri="{C3380CC4-5D6E-409C-BE32-E72D297353CC}">
              <c16:uniqueId val="{00000001-C29F-40C2-B9C4-EDE14CB2B054}"/>
            </c:ext>
          </c:extLst>
        </c:ser>
        <c:dLbls>
          <c:showLegendKey val="0"/>
          <c:showVal val="0"/>
          <c:showCatName val="0"/>
          <c:showSerName val="0"/>
          <c:showPercent val="0"/>
          <c:showBubbleSize val="0"/>
        </c:dLbls>
        <c:gapWidth val="150"/>
        <c:overlap val="100"/>
        <c:axId val="641546136"/>
        <c:axId val="641546464"/>
      </c:barChart>
      <c:catAx>
        <c:axId val="6415461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546464"/>
        <c:crosses val="autoZero"/>
        <c:auto val="1"/>
        <c:lblAlgn val="ctr"/>
        <c:lblOffset val="100"/>
        <c:noMultiLvlLbl val="0"/>
      </c:catAx>
      <c:valAx>
        <c:axId val="64154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546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AU" sz="1050" b="0" i="0" baseline="0">
                <a:effectLst/>
              </a:rPr>
              <a:t>Average GHG emissions intensity (grams CO</a:t>
            </a:r>
            <a:r>
              <a:rPr lang="en-AU" sz="1050" b="0" i="0" baseline="-25000">
                <a:effectLst/>
              </a:rPr>
              <a:t>2</a:t>
            </a:r>
            <a:r>
              <a:rPr lang="en-AU" sz="1050" b="0" i="0" baseline="0">
                <a:effectLst/>
              </a:rPr>
              <a:t>-e/km)</a:t>
            </a:r>
            <a:endParaRPr lang="en-AU" sz="1050">
              <a:effectLst/>
            </a:endParaRPr>
          </a:p>
        </c:rich>
      </c:tx>
      <c:layout>
        <c:manualLayout>
          <c:xMode val="edge"/>
          <c:yMode val="edge"/>
          <c:x val="0.14195122484689415"/>
          <c:y val="1.3888888888888888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'Peformance Tracking Sheet'!$A$96</c:f>
              <c:strCache>
                <c:ptCount val="1"/>
                <c:pt idx="0">
                  <c:v>Average Council emissions</c:v>
                </c:pt>
              </c:strCache>
            </c:strRef>
          </c:tx>
          <c:spPr>
            <a:solidFill>
              <a:schemeClr val="accent1"/>
            </a:solidFill>
            <a:ln>
              <a:noFill/>
            </a:ln>
            <a:effectLst/>
          </c:spPr>
          <c:invertIfNegative val="0"/>
          <c:cat>
            <c:numRef>
              <c:f>'Peformance Tracking Sheet'!$B$7:$E$7</c:f>
              <c:numCache>
                <c:formatCode>General</c:formatCode>
                <c:ptCount val="4"/>
                <c:pt idx="0">
                  <c:v>2018</c:v>
                </c:pt>
                <c:pt idx="1">
                  <c:v>2019</c:v>
                </c:pt>
                <c:pt idx="2">
                  <c:v>2020</c:v>
                </c:pt>
                <c:pt idx="3">
                  <c:v>2021</c:v>
                </c:pt>
              </c:numCache>
            </c:numRef>
          </c:cat>
          <c:val>
            <c:numRef>
              <c:f>'Peformance Tracking Sheet'!$B$96:$E$96</c:f>
              <c:numCache>
                <c:formatCode>_-* #,##0.0_-;\-* #,##0.0_-;_-* "-"??_-;_-@_-</c:formatCode>
                <c:ptCount val="4"/>
              </c:numCache>
            </c:numRef>
          </c:val>
          <c:extLst>
            <c:ext xmlns:c16="http://schemas.microsoft.com/office/drawing/2014/chart" uri="{C3380CC4-5D6E-409C-BE32-E72D297353CC}">
              <c16:uniqueId val="{00000000-2470-4D2F-92C2-95020880B054}"/>
            </c:ext>
          </c:extLst>
        </c:ser>
        <c:dLbls>
          <c:showLegendKey val="0"/>
          <c:showVal val="0"/>
          <c:showCatName val="0"/>
          <c:showSerName val="0"/>
          <c:showPercent val="0"/>
          <c:showBubbleSize val="0"/>
        </c:dLbls>
        <c:gapWidth val="150"/>
        <c:axId val="641559912"/>
        <c:axId val="641561224"/>
      </c:barChart>
      <c:lineChart>
        <c:grouping val="standard"/>
        <c:varyColors val="0"/>
        <c:ser>
          <c:idx val="1"/>
          <c:order val="1"/>
          <c:tx>
            <c:strRef>
              <c:f>'Peformance Tracking Sheet'!$A$97</c:f>
              <c:strCache>
                <c:ptCount val="1"/>
                <c:pt idx="0">
                  <c:v>Australian Average</c:v>
                </c:pt>
              </c:strCache>
            </c:strRef>
          </c:tx>
          <c:spPr>
            <a:ln w="19050" cap="rnd">
              <a:solidFill>
                <a:schemeClr val="accent2"/>
              </a:solidFill>
              <a:prstDash val="sysDot"/>
              <a:round/>
            </a:ln>
            <a:effectLst/>
          </c:spPr>
          <c:marker>
            <c:symbol val="none"/>
          </c:marker>
          <c:cat>
            <c:numRef>
              <c:f>'Peformance Tracking Sheet'!$B$7:$E$7</c:f>
              <c:numCache>
                <c:formatCode>General</c:formatCode>
                <c:ptCount val="4"/>
                <c:pt idx="0">
                  <c:v>2018</c:v>
                </c:pt>
                <c:pt idx="1">
                  <c:v>2019</c:v>
                </c:pt>
                <c:pt idx="2">
                  <c:v>2020</c:v>
                </c:pt>
                <c:pt idx="3">
                  <c:v>2021</c:v>
                </c:pt>
              </c:numCache>
            </c:numRef>
          </c:cat>
          <c:val>
            <c:numRef>
              <c:f>'Peformance Tracking Sheet'!$B$97:$E$97</c:f>
              <c:numCache>
                <c:formatCode>_-* #,##0.0_-;\-* #,##0.0_-;_-* "-"??_-;_-@_-</c:formatCode>
                <c:ptCount val="4"/>
              </c:numCache>
            </c:numRef>
          </c:val>
          <c:smooth val="0"/>
          <c:extLst>
            <c:ext xmlns:c16="http://schemas.microsoft.com/office/drawing/2014/chart" uri="{C3380CC4-5D6E-409C-BE32-E72D297353CC}">
              <c16:uniqueId val="{00000001-2470-4D2F-92C2-95020880B054}"/>
            </c:ext>
          </c:extLst>
        </c:ser>
        <c:ser>
          <c:idx val="2"/>
          <c:order val="2"/>
          <c:tx>
            <c:strRef>
              <c:f>'Peformance Tracking Sheet'!$A$98</c:f>
              <c:strCache>
                <c:ptCount val="1"/>
                <c:pt idx="0">
                  <c:v>Proposed Australian target</c:v>
                </c:pt>
              </c:strCache>
            </c:strRef>
          </c:tx>
          <c:spPr>
            <a:ln w="19050" cap="rnd">
              <a:solidFill>
                <a:schemeClr val="tx1"/>
              </a:solidFill>
              <a:prstDash val="sysDot"/>
              <a:round/>
            </a:ln>
            <a:effectLst/>
          </c:spPr>
          <c:marker>
            <c:symbol val="none"/>
          </c:marker>
          <c:cat>
            <c:numRef>
              <c:f>'Peformance Tracking Sheet'!$B$7:$E$7</c:f>
              <c:numCache>
                <c:formatCode>General</c:formatCode>
                <c:ptCount val="4"/>
                <c:pt idx="0">
                  <c:v>2018</c:v>
                </c:pt>
                <c:pt idx="1">
                  <c:v>2019</c:v>
                </c:pt>
                <c:pt idx="2">
                  <c:v>2020</c:v>
                </c:pt>
                <c:pt idx="3">
                  <c:v>2021</c:v>
                </c:pt>
              </c:numCache>
            </c:numRef>
          </c:cat>
          <c:val>
            <c:numRef>
              <c:f>'Peformance Tracking Sheet'!$B$98:$E$98</c:f>
              <c:numCache>
                <c:formatCode>_-* #,##0.0_-;\-* #,##0.0_-;_-* "-"??_-;_-@_-</c:formatCode>
                <c:ptCount val="4"/>
              </c:numCache>
            </c:numRef>
          </c:val>
          <c:smooth val="0"/>
          <c:extLst>
            <c:ext xmlns:c16="http://schemas.microsoft.com/office/drawing/2014/chart" uri="{C3380CC4-5D6E-409C-BE32-E72D297353CC}">
              <c16:uniqueId val="{00000002-2470-4D2F-92C2-95020880B054}"/>
            </c:ext>
          </c:extLst>
        </c:ser>
        <c:ser>
          <c:idx val="3"/>
          <c:order val="3"/>
          <c:tx>
            <c:strRef>
              <c:f>'Peformance Tracking Sheet'!$A$99</c:f>
              <c:strCache>
                <c:ptCount val="1"/>
                <c:pt idx="0">
                  <c:v>Council target</c:v>
                </c:pt>
              </c:strCache>
            </c:strRef>
          </c:tx>
          <c:spPr>
            <a:ln w="19050" cap="rnd">
              <a:solidFill>
                <a:schemeClr val="accent6"/>
              </a:solidFill>
              <a:prstDash val="sysDash"/>
              <a:round/>
            </a:ln>
            <a:effectLst/>
          </c:spPr>
          <c:marker>
            <c:symbol val="none"/>
          </c:marker>
          <c:cat>
            <c:numRef>
              <c:f>'Peformance Tracking Sheet'!$B$7:$E$7</c:f>
              <c:numCache>
                <c:formatCode>General</c:formatCode>
                <c:ptCount val="4"/>
                <c:pt idx="0">
                  <c:v>2018</c:v>
                </c:pt>
                <c:pt idx="1">
                  <c:v>2019</c:v>
                </c:pt>
                <c:pt idx="2">
                  <c:v>2020</c:v>
                </c:pt>
                <c:pt idx="3">
                  <c:v>2021</c:v>
                </c:pt>
              </c:numCache>
            </c:numRef>
          </c:cat>
          <c:val>
            <c:numRef>
              <c:f>'Peformance Tracking Sheet'!$B$99:$E$99</c:f>
              <c:numCache>
                <c:formatCode>_-* #,##0.0_-;\-* #,##0.0_-;_-* "-"??_-;_-@_-</c:formatCode>
                <c:ptCount val="4"/>
              </c:numCache>
            </c:numRef>
          </c:val>
          <c:smooth val="0"/>
          <c:extLst>
            <c:ext xmlns:c16="http://schemas.microsoft.com/office/drawing/2014/chart" uri="{C3380CC4-5D6E-409C-BE32-E72D297353CC}">
              <c16:uniqueId val="{00000000-4333-4102-B7DC-4EA343BD6CFC}"/>
            </c:ext>
          </c:extLst>
        </c:ser>
        <c:dLbls>
          <c:showLegendKey val="0"/>
          <c:showVal val="0"/>
          <c:showCatName val="0"/>
          <c:showSerName val="0"/>
          <c:showPercent val="0"/>
          <c:showBubbleSize val="0"/>
        </c:dLbls>
        <c:marker val="1"/>
        <c:smooth val="0"/>
        <c:axId val="641559912"/>
        <c:axId val="641561224"/>
      </c:lineChart>
      <c:catAx>
        <c:axId val="6415599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561224"/>
        <c:crosses val="autoZero"/>
        <c:auto val="1"/>
        <c:lblAlgn val="ctr"/>
        <c:lblOffset val="100"/>
        <c:noMultiLvlLbl val="0"/>
      </c:catAx>
      <c:valAx>
        <c:axId val="641561224"/>
        <c:scaling>
          <c:orientation val="minMax"/>
        </c:scaling>
        <c:delete val="0"/>
        <c:axPos val="l"/>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559912"/>
        <c:crosses val="autoZero"/>
        <c:crossBetween val="between"/>
      </c:valAx>
      <c:spPr>
        <a:noFill/>
        <a:ln w="1905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AU" sz="1100"/>
              <a:t>Annual kilometres travelled (km)</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'Peformance Tracking Sheet'!$A$14</c:f>
              <c:strCache>
                <c:ptCount val="1"/>
                <c:pt idx="0">
                  <c:v>Passenger vehicles</c:v>
                </c:pt>
              </c:strCache>
            </c:strRef>
          </c:tx>
          <c:spPr>
            <a:solidFill>
              <a:schemeClr val="accent1"/>
            </a:solidFill>
            <a:ln>
              <a:noFill/>
            </a:ln>
            <a:effectLst/>
          </c:spPr>
          <c:invertIfNegative val="0"/>
          <c:cat>
            <c:numRef>
              <c:f>'Peformance Tracking Sheet'!$B$7:$E$7</c:f>
              <c:numCache>
                <c:formatCode>General</c:formatCode>
                <c:ptCount val="4"/>
                <c:pt idx="0">
                  <c:v>2018</c:v>
                </c:pt>
                <c:pt idx="1">
                  <c:v>2019</c:v>
                </c:pt>
                <c:pt idx="2">
                  <c:v>2020</c:v>
                </c:pt>
                <c:pt idx="3">
                  <c:v>2021</c:v>
                </c:pt>
              </c:numCache>
            </c:numRef>
          </c:cat>
          <c:val>
            <c:numRef>
              <c:f>'Peformance Tracking Sheet'!$B$14:$E$14</c:f>
              <c:numCache>
                <c:formatCode>_-* #,##0_-;\-* #,##0_-;_-* "-"??_-;_-@_-</c:formatCode>
                <c:ptCount val="4"/>
              </c:numCache>
            </c:numRef>
          </c:val>
          <c:extLst>
            <c:ext xmlns:c16="http://schemas.microsoft.com/office/drawing/2014/chart" uri="{C3380CC4-5D6E-409C-BE32-E72D297353CC}">
              <c16:uniqueId val="{00000000-44C4-4B28-AF25-E63A1AE20BB5}"/>
            </c:ext>
          </c:extLst>
        </c:ser>
        <c:ser>
          <c:idx val="1"/>
          <c:order val="1"/>
          <c:tx>
            <c:strRef>
              <c:f>'Peformance Tracking Sheet'!$A$15</c:f>
              <c:strCache>
                <c:ptCount val="1"/>
                <c:pt idx="0">
                  <c:v>Commercial vehicles</c:v>
                </c:pt>
              </c:strCache>
            </c:strRef>
          </c:tx>
          <c:spPr>
            <a:solidFill>
              <a:schemeClr val="accent2"/>
            </a:solidFill>
            <a:ln>
              <a:noFill/>
            </a:ln>
            <a:effectLst/>
          </c:spPr>
          <c:invertIfNegative val="0"/>
          <c:cat>
            <c:numRef>
              <c:f>'Peformance Tracking Sheet'!$B$7:$E$7</c:f>
              <c:numCache>
                <c:formatCode>General</c:formatCode>
                <c:ptCount val="4"/>
                <c:pt idx="0">
                  <c:v>2018</c:v>
                </c:pt>
                <c:pt idx="1">
                  <c:v>2019</c:v>
                </c:pt>
                <c:pt idx="2">
                  <c:v>2020</c:v>
                </c:pt>
                <c:pt idx="3">
                  <c:v>2021</c:v>
                </c:pt>
              </c:numCache>
            </c:numRef>
          </c:cat>
          <c:val>
            <c:numRef>
              <c:f>'Peformance Tracking Sheet'!$B$15:$E$15</c:f>
              <c:numCache>
                <c:formatCode>_-* #,##0_-;\-* #,##0_-;_-* "-"??_-;_-@_-</c:formatCode>
                <c:ptCount val="4"/>
              </c:numCache>
            </c:numRef>
          </c:val>
          <c:extLst>
            <c:ext xmlns:c16="http://schemas.microsoft.com/office/drawing/2014/chart" uri="{C3380CC4-5D6E-409C-BE32-E72D297353CC}">
              <c16:uniqueId val="{00000001-44C4-4B28-AF25-E63A1AE20BB5}"/>
            </c:ext>
          </c:extLst>
        </c:ser>
        <c:dLbls>
          <c:showLegendKey val="0"/>
          <c:showVal val="0"/>
          <c:showCatName val="0"/>
          <c:showSerName val="0"/>
          <c:showPercent val="0"/>
          <c:showBubbleSize val="0"/>
        </c:dLbls>
        <c:gapWidth val="150"/>
        <c:overlap val="100"/>
        <c:axId val="653805608"/>
        <c:axId val="653810528"/>
      </c:barChart>
      <c:catAx>
        <c:axId val="6538056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810528"/>
        <c:crosses val="autoZero"/>
        <c:auto val="1"/>
        <c:lblAlgn val="ctr"/>
        <c:lblOffset val="100"/>
        <c:noMultiLvlLbl val="0"/>
      </c:catAx>
      <c:valAx>
        <c:axId val="653810528"/>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805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AU" sz="1100"/>
              <a:t>Annual Fuel Consumption (L)</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'Peformance Tracking Sheet'!$A$18</c:f>
              <c:strCache>
                <c:ptCount val="1"/>
                <c:pt idx="0">
                  <c:v>ULP</c:v>
                </c:pt>
              </c:strCache>
            </c:strRef>
          </c:tx>
          <c:spPr>
            <a:solidFill>
              <a:schemeClr val="accent1"/>
            </a:solidFill>
            <a:ln>
              <a:noFill/>
            </a:ln>
            <a:effectLst/>
          </c:spPr>
          <c:invertIfNegative val="0"/>
          <c:cat>
            <c:numRef>
              <c:f>'Peformance Tracking Sheet'!$B$7:$E$7</c:f>
              <c:numCache>
                <c:formatCode>General</c:formatCode>
                <c:ptCount val="4"/>
                <c:pt idx="0">
                  <c:v>2018</c:v>
                </c:pt>
                <c:pt idx="1">
                  <c:v>2019</c:v>
                </c:pt>
                <c:pt idx="2">
                  <c:v>2020</c:v>
                </c:pt>
                <c:pt idx="3">
                  <c:v>2021</c:v>
                </c:pt>
              </c:numCache>
            </c:numRef>
          </c:cat>
          <c:val>
            <c:numRef>
              <c:f>'Peformance Tracking Sheet'!$B$18:$E$18</c:f>
              <c:numCache>
                <c:formatCode>_-* #,##0_-;\-* #,##0_-;_-* "-"??_-;_-@_-</c:formatCode>
                <c:ptCount val="4"/>
              </c:numCache>
            </c:numRef>
          </c:val>
          <c:extLst>
            <c:ext xmlns:c16="http://schemas.microsoft.com/office/drawing/2014/chart" uri="{C3380CC4-5D6E-409C-BE32-E72D297353CC}">
              <c16:uniqueId val="{00000000-CD4B-48F1-BC97-DCB27E23DAD1}"/>
            </c:ext>
          </c:extLst>
        </c:ser>
        <c:ser>
          <c:idx val="1"/>
          <c:order val="1"/>
          <c:tx>
            <c:strRef>
              <c:f>'Peformance Tracking Sheet'!$A$19</c:f>
              <c:strCache>
                <c:ptCount val="1"/>
                <c:pt idx="0">
                  <c:v>Diesel</c:v>
                </c:pt>
              </c:strCache>
            </c:strRef>
          </c:tx>
          <c:spPr>
            <a:solidFill>
              <a:schemeClr val="accent2"/>
            </a:solidFill>
            <a:ln>
              <a:noFill/>
            </a:ln>
            <a:effectLst/>
          </c:spPr>
          <c:invertIfNegative val="0"/>
          <c:cat>
            <c:numRef>
              <c:f>'Peformance Tracking Sheet'!$B$7:$E$7</c:f>
              <c:numCache>
                <c:formatCode>General</c:formatCode>
                <c:ptCount val="4"/>
                <c:pt idx="0">
                  <c:v>2018</c:v>
                </c:pt>
                <c:pt idx="1">
                  <c:v>2019</c:v>
                </c:pt>
                <c:pt idx="2">
                  <c:v>2020</c:v>
                </c:pt>
                <c:pt idx="3">
                  <c:v>2021</c:v>
                </c:pt>
              </c:numCache>
            </c:numRef>
          </c:cat>
          <c:val>
            <c:numRef>
              <c:f>'Peformance Tracking Sheet'!$B$19:$E$19</c:f>
              <c:numCache>
                <c:formatCode>_-* #,##0_-;\-* #,##0_-;_-* "-"??_-;_-@_-</c:formatCode>
                <c:ptCount val="4"/>
              </c:numCache>
            </c:numRef>
          </c:val>
          <c:extLst>
            <c:ext xmlns:c16="http://schemas.microsoft.com/office/drawing/2014/chart" uri="{C3380CC4-5D6E-409C-BE32-E72D297353CC}">
              <c16:uniqueId val="{00000001-CD4B-48F1-BC97-DCB27E23DAD1}"/>
            </c:ext>
          </c:extLst>
        </c:ser>
        <c:ser>
          <c:idx val="2"/>
          <c:order val="2"/>
          <c:tx>
            <c:strRef>
              <c:f>'Peformance Tracking Sheet'!$A$20</c:f>
              <c:strCache>
                <c:ptCount val="1"/>
                <c:pt idx="0">
                  <c:v>LPG</c:v>
                </c:pt>
              </c:strCache>
            </c:strRef>
          </c:tx>
          <c:spPr>
            <a:solidFill>
              <a:schemeClr val="accent3"/>
            </a:solidFill>
            <a:ln>
              <a:noFill/>
            </a:ln>
            <a:effectLst/>
          </c:spPr>
          <c:invertIfNegative val="0"/>
          <c:cat>
            <c:numRef>
              <c:f>'Peformance Tracking Sheet'!$B$7:$E$7</c:f>
              <c:numCache>
                <c:formatCode>General</c:formatCode>
                <c:ptCount val="4"/>
                <c:pt idx="0">
                  <c:v>2018</c:v>
                </c:pt>
                <c:pt idx="1">
                  <c:v>2019</c:v>
                </c:pt>
                <c:pt idx="2">
                  <c:v>2020</c:v>
                </c:pt>
                <c:pt idx="3">
                  <c:v>2021</c:v>
                </c:pt>
              </c:numCache>
            </c:numRef>
          </c:cat>
          <c:val>
            <c:numRef>
              <c:f>'Peformance Tracking Sheet'!$B$20:$E$20</c:f>
              <c:numCache>
                <c:formatCode>_-* #,##0_-;\-* #,##0_-;_-* "-"??_-;_-@_-</c:formatCode>
                <c:ptCount val="4"/>
              </c:numCache>
            </c:numRef>
          </c:val>
          <c:extLst>
            <c:ext xmlns:c16="http://schemas.microsoft.com/office/drawing/2014/chart" uri="{C3380CC4-5D6E-409C-BE32-E72D297353CC}">
              <c16:uniqueId val="{00000002-CD4B-48F1-BC97-DCB27E23DAD1}"/>
            </c:ext>
          </c:extLst>
        </c:ser>
        <c:dLbls>
          <c:showLegendKey val="0"/>
          <c:showVal val="0"/>
          <c:showCatName val="0"/>
          <c:showSerName val="0"/>
          <c:showPercent val="0"/>
          <c:showBubbleSize val="0"/>
        </c:dLbls>
        <c:gapWidth val="150"/>
        <c:overlap val="100"/>
        <c:axId val="498738536"/>
        <c:axId val="498738864"/>
      </c:barChart>
      <c:catAx>
        <c:axId val="498738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738864"/>
        <c:crosses val="autoZero"/>
        <c:auto val="1"/>
        <c:lblAlgn val="ctr"/>
        <c:lblOffset val="100"/>
        <c:noMultiLvlLbl val="0"/>
      </c:catAx>
      <c:valAx>
        <c:axId val="498738864"/>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738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AU" sz="1100"/>
              <a:t>Annual Fuel Cost ($)</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'Peformance Tracking Sheet'!$A$50</c:f>
              <c:strCache>
                <c:ptCount val="1"/>
                <c:pt idx="0">
                  <c:v>ULP</c:v>
                </c:pt>
              </c:strCache>
            </c:strRef>
          </c:tx>
          <c:spPr>
            <a:solidFill>
              <a:schemeClr val="accent1"/>
            </a:solidFill>
            <a:ln>
              <a:noFill/>
            </a:ln>
            <a:effectLst/>
          </c:spPr>
          <c:invertIfNegative val="0"/>
          <c:cat>
            <c:numRef>
              <c:f>'Peformance Tracking Sheet'!$B$7:$E$7</c:f>
              <c:numCache>
                <c:formatCode>General</c:formatCode>
                <c:ptCount val="4"/>
                <c:pt idx="0">
                  <c:v>2018</c:v>
                </c:pt>
                <c:pt idx="1">
                  <c:v>2019</c:v>
                </c:pt>
                <c:pt idx="2">
                  <c:v>2020</c:v>
                </c:pt>
                <c:pt idx="3">
                  <c:v>2021</c:v>
                </c:pt>
              </c:numCache>
            </c:numRef>
          </c:cat>
          <c:val>
            <c:numRef>
              <c:f>'Peformance Tracking Sheet'!$B$50:$E$50</c:f>
              <c:numCache>
                <c:formatCode>_-"$"* #,##0_-;\-"$"* #,##0_-;_-"$"* "-"??_-;_-@_-</c:formatCode>
                <c:ptCount val="4"/>
              </c:numCache>
            </c:numRef>
          </c:val>
          <c:extLst>
            <c:ext xmlns:c16="http://schemas.microsoft.com/office/drawing/2014/chart" uri="{C3380CC4-5D6E-409C-BE32-E72D297353CC}">
              <c16:uniqueId val="{00000000-3F7B-41BB-A168-3BFC646192C6}"/>
            </c:ext>
          </c:extLst>
        </c:ser>
        <c:ser>
          <c:idx val="1"/>
          <c:order val="1"/>
          <c:tx>
            <c:strRef>
              <c:f>'Peformance Tracking Sheet'!$A$51</c:f>
              <c:strCache>
                <c:ptCount val="1"/>
                <c:pt idx="0">
                  <c:v>Diesel</c:v>
                </c:pt>
              </c:strCache>
            </c:strRef>
          </c:tx>
          <c:spPr>
            <a:solidFill>
              <a:schemeClr val="accent2"/>
            </a:solidFill>
            <a:ln>
              <a:noFill/>
            </a:ln>
            <a:effectLst/>
          </c:spPr>
          <c:invertIfNegative val="0"/>
          <c:cat>
            <c:numRef>
              <c:f>'Peformance Tracking Sheet'!$B$7:$E$7</c:f>
              <c:numCache>
                <c:formatCode>General</c:formatCode>
                <c:ptCount val="4"/>
                <c:pt idx="0">
                  <c:v>2018</c:v>
                </c:pt>
                <c:pt idx="1">
                  <c:v>2019</c:v>
                </c:pt>
                <c:pt idx="2">
                  <c:v>2020</c:v>
                </c:pt>
                <c:pt idx="3">
                  <c:v>2021</c:v>
                </c:pt>
              </c:numCache>
            </c:numRef>
          </c:cat>
          <c:val>
            <c:numRef>
              <c:f>'Peformance Tracking Sheet'!$B$51:$E$51</c:f>
              <c:numCache>
                <c:formatCode>_-"$"* #,##0_-;\-"$"* #,##0_-;_-"$"* "-"??_-;_-@_-</c:formatCode>
                <c:ptCount val="4"/>
              </c:numCache>
            </c:numRef>
          </c:val>
          <c:extLst>
            <c:ext xmlns:c16="http://schemas.microsoft.com/office/drawing/2014/chart" uri="{C3380CC4-5D6E-409C-BE32-E72D297353CC}">
              <c16:uniqueId val="{00000001-3F7B-41BB-A168-3BFC646192C6}"/>
            </c:ext>
          </c:extLst>
        </c:ser>
        <c:ser>
          <c:idx val="2"/>
          <c:order val="2"/>
          <c:tx>
            <c:strRef>
              <c:f>'Peformance Tracking Sheet'!$A$52</c:f>
              <c:strCache>
                <c:ptCount val="1"/>
                <c:pt idx="0">
                  <c:v>LPG</c:v>
                </c:pt>
              </c:strCache>
            </c:strRef>
          </c:tx>
          <c:spPr>
            <a:solidFill>
              <a:schemeClr val="accent3"/>
            </a:solidFill>
            <a:ln>
              <a:noFill/>
            </a:ln>
            <a:effectLst/>
          </c:spPr>
          <c:invertIfNegative val="0"/>
          <c:cat>
            <c:numRef>
              <c:f>'Peformance Tracking Sheet'!$B$7:$E$7</c:f>
              <c:numCache>
                <c:formatCode>General</c:formatCode>
                <c:ptCount val="4"/>
                <c:pt idx="0">
                  <c:v>2018</c:v>
                </c:pt>
                <c:pt idx="1">
                  <c:v>2019</c:v>
                </c:pt>
                <c:pt idx="2">
                  <c:v>2020</c:v>
                </c:pt>
                <c:pt idx="3">
                  <c:v>2021</c:v>
                </c:pt>
              </c:numCache>
            </c:numRef>
          </c:cat>
          <c:val>
            <c:numRef>
              <c:f>'Peformance Tracking Sheet'!$B$52:$E$52</c:f>
              <c:numCache>
                <c:formatCode>_-"$"* #,##0_-;\-"$"* #,##0_-;_-"$"* "-"??_-;_-@_-</c:formatCode>
                <c:ptCount val="4"/>
              </c:numCache>
            </c:numRef>
          </c:val>
          <c:extLst>
            <c:ext xmlns:c16="http://schemas.microsoft.com/office/drawing/2014/chart" uri="{C3380CC4-5D6E-409C-BE32-E72D297353CC}">
              <c16:uniqueId val="{00000002-3F7B-41BB-A168-3BFC646192C6}"/>
            </c:ext>
          </c:extLst>
        </c:ser>
        <c:dLbls>
          <c:showLegendKey val="0"/>
          <c:showVal val="0"/>
          <c:showCatName val="0"/>
          <c:showSerName val="0"/>
          <c:showPercent val="0"/>
          <c:showBubbleSize val="0"/>
        </c:dLbls>
        <c:gapWidth val="150"/>
        <c:overlap val="100"/>
        <c:axId val="708263792"/>
        <c:axId val="708264776"/>
      </c:barChart>
      <c:catAx>
        <c:axId val="708263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8264776"/>
        <c:crosses val="autoZero"/>
        <c:auto val="1"/>
        <c:lblAlgn val="ctr"/>
        <c:lblOffset val="100"/>
        <c:noMultiLvlLbl val="0"/>
      </c:catAx>
      <c:valAx>
        <c:axId val="70826477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8263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AU" sz="1100"/>
              <a:t>Vehicles in operation during reporting period</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'Peformance Tracking Sheet'!$A$9</c:f>
              <c:strCache>
                <c:ptCount val="1"/>
                <c:pt idx="0">
                  <c:v>Passenger vehicles</c:v>
                </c:pt>
              </c:strCache>
            </c:strRef>
          </c:tx>
          <c:spPr>
            <a:solidFill>
              <a:schemeClr val="accent1"/>
            </a:solidFill>
            <a:ln>
              <a:noFill/>
            </a:ln>
            <a:effectLst/>
          </c:spPr>
          <c:invertIfNegative val="0"/>
          <c:cat>
            <c:numRef>
              <c:f>'Peformance Tracking Sheet'!$B$7:$E$7</c:f>
              <c:numCache>
                <c:formatCode>General</c:formatCode>
                <c:ptCount val="4"/>
                <c:pt idx="0">
                  <c:v>2018</c:v>
                </c:pt>
                <c:pt idx="1">
                  <c:v>2019</c:v>
                </c:pt>
                <c:pt idx="2">
                  <c:v>2020</c:v>
                </c:pt>
                <c:pt idx="3">
                  <c:v>2021</c:v>
                </c:pt>
              </c:numCache>
            </c:numRef>
          </c:cat>
          <c:val>
            <c:numRef>
              <c:f>'Peformance Tracking Sheet'!$B$9:$E$9</c:f>
              <c:numCache>
                <c:formatCode>_-* #,##0_-;\-* #,##0_-;_-* "-"??_-;_-@_-</c:formatCode>
                <c:ptCount val="4"/>
              </c:numCache>
            </c:numRef>
          </c:val>
          <c:extLst>
            <c:ext xmlns:c16="http://schemas.microsoft.com/office/drawing/2014/chart" uri="{C3380CC4-5D6E-409C-BE32-E72D297353CC}">
              <c16:uniqueId val="{00000000-2A4D-44D9-AA74-C5A6E89603D0}"/>
            </c:ext>
          </c:extLst>
        </c:ser>
        <c:ser>
          <c:idx val="1"/>
          <c:order val="1"/>
          <c:tx>
            <c:strRef>
              <c:f>'Peformance Tracking Sheet'!$A$10</c:f>
              <c:strCache>
                <c:ptCount val="1"/>
                <c:pt idx="0">
                  <c:v>Commercial vehicles</c:v>
                </c:pt>
              </c:strCache>
            </c:strRef>
          </c:tx>
          <c:spPr>
            <a:solidFill>
              <a:schemeClr val="accent2"/>
            </a:solidFill>
            <a:ln>
              <a:noFill/>
            </a:ln>
            <a:effectLst/>
          </c:spPr>
          <c:invertIfNegative val="0"/>
          <c:cat>
            <c:numRef>
              <c:f>'Peformance Tracking Sheet'!$B$7:$E$7</c:f>
              <c:numCache>
                <c:formatCode>General</c:formatCode>
                <c:ptCount val="4"/>
                <c:pt idx="0">
                  <c:v>2018</c:v>
                </c:pt>
                <c:pt idx="1">
                  <c:v>2019</c:v>
                </c:pt>
                <c:pt idx="2">
                  <c:v>2020</c:v>
                </c:pt>
                <c:pt idx="3">
                  <c:v>2021</c:v>
                </c:pt>
              </c:numCache>
            </c:numRef>
          </c:cat>
          <c:val>
            <c:numRef>
              <c:f>'Peformance Tracking Sheet'!$B$10:$E$10</c:f>
              <c:numCache>
                <c:formatCode>_-* #,##0_-;\-* #,##0_-;_-* "-"??_-;_-@_-</c:formatCode>
                <c:ptCount val="4"/>
              </c:numCache>
            </c:numRef>
          </c:val>
          <c:extLst>
            <c:ext xmlns:c16="http://schemas.microsoft.com/office/drawing/2014/chart" uri="{C3380CC4-5D6E-409C-BE32-E72D297353CC}">
              <c16:uniqueId val="{00000001-2A4D-44D9-AA74-C5A6E89603D0}"/>
            </c:ext>
          </c:extLst>
        </c:ser>
        <c:dLbls>
          <c:showLegendKey val="0"/>
          <c:showVal val="0"/>
          <c:showCatName val="0"/>
          <c:showSerName val="0"/>
          <c:showPercent val="0"/>
          <c:showBubbleSize val="0"/>
        </c:dLbls>
        <c:gapWidth val="150"/>
        <c:overlap val="100"/>
        <c:axId val="708258872"/>
        <c:axId val="708266416"/>
      </c:barChart>
      <c:catAx>
        <c:axId val="708258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8266416"/>
        <c:crosses val="autoZero"/>
        <c:auto val="1"/>
        <c:lblAlgn val="ctr"/>
        <c:lblOffset val="100"/>
        <c:noMultiLvlLbl val="0"/>
      </c:catAx>
      <c:valAx>
        <c:axId val="70826641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8258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Vehicle</a:t>
            </a:r>
            <a:r>
              <a:rPr lang="en-AU" baseline="0"/>
              <a:t> Costs at defined km (</a:t>
            </a:r>
            <a:r>
              <a:rPr lang="en-AU" sz="1100" baseline="0"/>
              <a:t>ex. env &amp; residual</a:t>
            </a:r>
            <a:r>
              <a:rPr lang="en-AU" baseline="0"/>
              <a:t>)</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124456265610918E-2"/>
          <c:y val="0.10496214995130576"/>
          <c:w val="0.899025088308673"/>
          <c:h val="0.55973858199327009"/>
        </c:manualLayout>
      </c:layout>
      <c:barChart>
        <c:barDir val="col"/>
        <c:grouping val="stacked"/>
        <c:varyColors val="0"/>
        <c:ser>
          <c:idx val="0"/>
          <c:order val="0"/>
          <c:tx>
            <c:strRef>
              <c:f>'Vehicle Comparison'!$C$41</c:f>
              <c:strCache>
                <c:ptCount val="1"/>
                <c:pt idx="0">
                  <c:v>Purchase Price</c:v>
                </c:pt>
              </c:strCache>
            </c:strRef>
          </c:tx>
          <c:spPr>
            <a:solidFill>
              <a:schemeClr val="tx2"/>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Comparison'!$C$42:$C$47</c:f>
              <c:numCache>
                <c:formatCode>_("$"* #,##0.00_);_("$"* \(#,##0.00\);_("$"* "-"??_);_(@_)</c:formatCode>
                <c:ptCount val="6"/>
                <c:pt idx="0">
                  <c:v>29810.22</c:v>
                </c:pt>
                <c:pt idx="1">
                  <c:v>43146</c:v>
                </c:pt>
                <c:pt idx="2">
                  <c:v>43728.800000000003</c:v>
                </c:pt>
                <c:pt idx="3">
                  <c:v>35550.800000000003</c:v>
                </c:pt>
                <c:pt idx="4">
                  <c:v>29810.22</c:v>
                </c:pt>
                <c:pt idx="5">
                  <c:v>44170.6</c:v>
                </c:pt>
              </c:numCache>
            </c:numRef>
          </c:val>
          <c:extLst>
            <c:ext xmlns:c16="http://schemas.microsoft.com/office/drawing/2014/chart" uri="{C3380CC4-5D6E-409C-BE32-E72D297353CC}">
              <c16:uniqueId val="{00000000-6BB6-4524-B355-1491EEF40655}"/>
            </c:ext>
          </c:extLst>
        </c:ser>
        <c:ser>
          <c:idx val="1"/>
          <c:order val="1"/>
          <c:tx>
            <c:strRef>
              <c:f>'Vehicle Comparison'!$D$41</c:f>
              <c:strCache>
                <c:ptCount val="1"/>
                <c:pt idx="0">
                  <c:v>Fuel Costs</c:v>
                </c:pt>
              </c:strCache>
            </c:strRef>
          </c:tx>
          <c:spPr>
            <a:solidFill>
              <a:schemeClr val="accent2"/>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Comparison'!$D$42:$D$47</c:f>
              <c:numCache>
                <c:formatCode>_("$"* #,##0.00_);_("$"* \(#,##0.00\);_("$"* "-"??_);_(@_)</c:formatCode>
                <c:ptCount val="6"/>
                <c:pt idx="0">
                  <c:v>7584</c:v>
                </c:pt>
                <c:pt idx="1">
                  <c:v>3347.2</c:v>
                </c:pt>
                <c:pt idx="2">
                  <c:v>1702.4</c:v>
                </c:pt>
                <c:pt idx="3">
                  <c:v>2393.6</c:v>
                </c:pt>
                <c:pt idx="4">
                  <c:v>7584</c:v>
                </c:pt>
                <c:pt idx="5">
                  <c:v>1984</c:v>
                </c:pt>
              </c:numCache>
            </c:numRef>
          </c:val>
          <c:extLst>
            <c:ext xmlns:c16="http://schemas.microsoft.com/office/drawing/2014/chart" uri="{C3380CC4-5D6E-409C-BE32-E72D297353CC}">
              <c16:uniqueId val="{00000001-6BB6-4524-B355-1491EEF40655}"/>
            </c:ext>
          </c:extLst>
        </c:ser>
        <c:ser>
          <c:idx val="2"/>
          <c:order val="2"/>
          <c:tx>
            <c:strRef>
              <c:f>'Vehicle Comparison'!$E$41</c:f>
              <c:strCache>
                <c:ptCount val="1"/>
                <c:pt idx="0">
                  <c:v>Maintenance Costs</c:v>
                </c:pt>
              </c:strCache>
            </c:strRef>
          </c:tx>
          <c:spPr>
            <a:solidFill>
              <a:schemeClr val="accent3"/>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Comparison'!$E$42:$E$47</c:f>
              <c:numCache>
                <c:formatCode>_("$"* #,##0.00_);_("$"* \(#,##0.00\);_("$"*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6BB6-4524-B355-1491EEF40655}"/>
            </c:ext>
          </c:extLst>
        </c:ser>
        <c:ser>
          <c:idx val="4"/>
          <c:order val="3"/>
          <c:tx>
            <c:strRef>
              <c:f>'Vehicle Comparison'!$F$41</c:f>
              <c:strCache>
                <c:ptCount val="1"/>
                <c:pt idx="0">
                  <c:v>Insurance</c:v>
                </c:pt>
              </c:strCache>
            </c:strRef>
          </c:tx>
          <c:spPr>
            <a:solidFill>
              <a:schemeClr val="accent5"/>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Comparison'!$F$42:$F$47</c:f>
              <c:numCache>
                <c:formatCode>_("$"* #,##0.00_);_("$"* \(#,##0.00\);_("$"*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6BB6-4524-B355-1491EEF40655}"/>
            </c:ext>
          </c:extLst>
        </c:ser>
        <c:ser>
          <c:idx val="3"/>
          <c:order val="4"/>
          <c:tx>
            <c:strRef>
              <c:f>'Vehicle Comparison'!$G$41</c:f>
              <c:strCache>
                <c:ptCount val="1"/>
                <c:pt idx="0">
                  <c:v>Rego Costs</c:v>
                </c:pt>
              </c:strCache>
            </c:strRef>
          </c:tx>
          <c:spPr>
            <a:solidFill>
              <a:schemeClr val="accent4"/>
            </a:solidFill>
            <a:ln>
              <a:noFill/>
            </a:ln>
            <a:effectLst/>
          </c:spPr>
          <c:invertIfNegative val="0"/>
          <c:cat>
            <c:multiLvlStrRef>
              <c:f>'Vehicle Comparison'!$H$13:$I$18</c:f>
              <c:multiLvlStrCache>
                <c:ptCount val="6"/>
                <c:lvl>
                  <c:pt idx="0">
                    <c:v>own</c:v>
                  </c:pt>
                  <c:pt idx="1">
                    <c:v>own</c:v>
                  </c:pt>
                  <c:pt idx="2">
                    <c:v>own</c:v>
                  </c:pt>
                  <c:pt idx="3">
                    <c:v>own</c:v>
                  </c:pt>
                  <c:pt idx="4">
                    <c:v>own</c:v>
                  </c:pt>
                  <c:pt idx="5">
                    <c:v>own</c:v>
                  </c:pt>
                </c:lvl>
                <c:lvl>
                  <c:pt idx="0">
                    <c:v>Toyota Camry Ascent Sedan</c:v>
                  </c:pt>
                  <c:pt idx="1">
                    <c:v>Mitsubishi Outlander PHEV LS</c:v>
                  </c:pt>
                  <c:pt idx="2">
                    <c:v>Renault Zoe</c:v>
                  </c:pt>
                  <c:pt idx="3">
                    <c:v>Nissan Leaf 2</c:v>
                  </c:pt>
                  <c:pt idx="4">
                    <c:v>Toyota Camry Ascent Sedan</c:v>
                  </c:pt>
                  <c:pt idx="5">
                    <c:v>Renault Kangoo ZE (2 Seat)</c:v>
                  </c:pt>
                </c:lvl>
              </c:multiLvlStrCache>
            </c:multiLvlStrRef>
          </c:cat>
          <c:val>
            <c:numRef>
              <c:f>'Vehicle Comparison'!$G$42:$G$47</c:f>
              <c:numCache>
                <c:formatCode>_("$"* #,##0.00_);_("$"* \(#,##0.00\);_("$"* "-"??_);_(@_)</c:formatCode>
                <c:ptCount val="6"/>
                <c:pt idx="0">
                  <c:v>2745.6</c:v>
                </c:pt>
                <c:pt idx="1">
                  <c:v>2345.6</c:v>
                </c:pt>
                <c:pt idx="2">
                  <c:v>2345.6</c:v>
                </c:pt>
                <c:pt idx="3">
                  <c:v>2345.6</c:v>
                </c:pt>
                <c:pt idx="4">
                  <c:v>2745.6</c:v>
                </c:pt>
                <c:pt idx="5">
                  <c:v>2345.6</c:v>
                </c:pt>
              </c:numCache>
            </c:numRef>
          </c:val>
          <c:extLst>
            <c:ext xmlns:c16="http://schemas.microsoft.com/office/drawing/2014/chart" uri="{C3380CC4-5D6E-409C-BE32-E72D297353CC}">
              <c16:uniqueId val="{00000003-6BB6-4524-B355-1491EEF40655}"/>
            </c:ext>
          </c:extLst>
        </c:ser>
        <c:dLbls>
          <c:showLegendKey val="0"/>
          <c:showVal val="0"/>
          <c:showCatName val="0"/>
          <c:showSerName val="0"/>
          <c:showPercent val="0"/>
          <c:showBubbleSize val="0"/>
        </c:dLbls>
        <c:gapWidth val="150"/>
        <c:overlap val="100"/>
        <c:axId val="513634496"/>
        <c:axId val="513634824"/>
      </c:barChart>
      <c:catAx>
        <c:axId val="513634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3634824"/>
        <c:crosses val="autoZero"/>
        <c:auto val="1"/>
        <c:lblAlgn val="ctr"/>
        <c:lblOffset val="100"/>
        <c:noMultiLvlLbl val="0"/>
      </c:catAx>
      <c:valAx>
        <c:axId val="51363482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3634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5.xml"/><Relationship Id="rId7" Type="http://schemas.openxmlformats.org/officeDocument/2006/relationships/image" Target="../media/image1.pn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 Id="rId9" Type="http://schemas.openxmlformats.org/officeDocument/2006/relationships/hyperlink" Target="#Graphs"/></Relationships>
</file>

<file path=xl/drawings/_rels/drawing5.xml.rels><?xml version="1.0" encoding="UTF-8" standalone="yes"?>
<Relationships xmlns="http://schemas.openxmlformats.org/package/2006/relationships"><Relationship Id="rId8" Type="http://schemas.openxmlformats.org/officeDocument/2006/relationships/hyperlink" Target="#Graph4"/><Relationship Id="rId13" Type="http://schemas.openxmlformats.org/officeDocument/2006/relationships/hyperlink" Target="#Graph6"/><Relationship Id="rId3" Type="http://schemas.openxmlformats.org/officeDocument/2006/relationships/chart" Target="../charts/chart11.xml"/><Relationship Id="rId7" Type="http://schemas.openxmlformats.org/officeDocument/2006/relationships/hyperlink" Target="#Graph3"/><Relationship Id="rId12"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hyperlink" Target="#Graph2"/><Relationship Id="rId11" Type="http://schemas.openxmlformats.org/officeDocument/2006/relationships/chart" Target="../charts/chart14.xml"/><Relationship Id="rId5" Type="http://schemas.openxmlformats.org/officeDocument/2006/relationships/hyperlink" Target="#Graph1"/><Relationship Id="rId15" Type="http://schemas.openxmlformats.org/officeDocument/2006/relationships/image" Target="../media/image2.png"/><Relationship Id="rId10"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hyperlink" Target="#'Ref Vehicles'!A1"/><Relationship Id="rId1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1</xdr:row>
      <xdr:rowOff>142541</xdr:rowOff>
    </xdr:from>
    <xdr:to>
      <xdr:col>2</xdr:col>
      <xdr:colOff>1457326</xdr:colOff>
      <xdr:row>5</xdr:row>
      <xdr:rowOff>17430</xdr:rowOff>
    </xdr:to>
    <xdr:pic>
      <xdr:nvPicPr>
        <xdr:cNvPr id="4" name="Picture 3" descr="http://www.naga.org.au/uploads/9/0/5/3/9053945/1427355427.png">
          <a:extLst>
            <a:ext uri="{FF2B5EF4-FFF2-40B4-BE49-F238E27FC236}">
              <a16:creationId xmlns:a16="http://schemas.microsoft.com/office/drawing/2014/main" id="{4FA32596-B28B-4578-B6D2-F3E30629DB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333041"/>
          <a:ext cx="1581151" cy="636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247651</xdr:colOff>
      <xdr:row>1</xdr:row>
      <xdr:rowOff>165700</xdr:rowOff>
    </xdr:from>
    <xdr:to>
      <xdr:col>14</xdr:col>
      <xdr:colOff>137514</xdr:colOff>
      <xdr:row>5</xdr:row>
      <xdr:rowOff>22421</xdr:rowOff>
    </xdr:to>
    <xdr:pic>
      <xdr:nvPicPr>
        <xdr:cNvPr id="6" name="Picture 5">
          <a:extLst>
            <a:ext uri="{FF2B5EF4-FFF2-40B4-BE49-F238E27FC236}">
              <a16:creationId xmlns:a16="http://schemas.microsoft.com/office/drawing/2014/main" id="{72031D8E-8812-4056-A4F5-111F739F30A4}"/>
            </a:ext>
          </a:extLst>
        </xdr:cNvPr>
        <xdr:cNvPicPr>
          <a:picLocks noChangeAspect="1"/>
        </xdr:cNvPicPr>
      </xdr:nvPicPr>
      <xdr:blipFill>
        <a:blip xmlns:r="http://schemas.openxmlformats.org/officeDocument/2006/relationships" r:embed="rId2"/>
        <a:stretch>
          <a:fillRect/>
        </a:stretch>
      </xdr:blipFill>
      <xdr:spPr>
        <a:xfrm>
          <a:off x="6134101" y="346675"/>
          <a:ext cx="2375888" cy="5996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19050</xdr:colOff>
      <xdr:row>1</xdr:row>
      <xdr:rowOff>142875</xdr:rowOff>
    </xdr:from>
    <xdr:to>
      <xdr:col>12</xdr:col>
      <xdr:colOff>488350</xdr:colOff>
      <xdr:row>5</xdr:row>
      <xdr:rowOff>170588</xdr:rowOff>
    </xdr:to>
    <xdr:pic>
      <xdr:nvPicPr>
        <xdr:cNvPr id="2" name="Picture 1">
          <a:extLst>
            <a:ext uri="{FF2B5EF4-FFF2-40B4-BE49-F238E27FC236}">
              <a16:creationId xmlns:a16="http://schemas.microsoft.com/office/drawing/2014/main" id="{8946DC75-9529-4D44-BEAB-F18BA688D12C}"/>
            </a:ext>
          </a:extLst>
        </xdr:cNvPr>
        <xdr:cNvPicPr>
          <a:picLocks noChangeAspect="1"/>
        </xdr:cNvPicPr>
      </xdr:nvPicPr>
      <xdr:blipFill>
        <a:blip xmlns:r="http://schemas.openxmlformats.org/officeDocument/2006/relationships" r:embed="rId1"/>
        <a:stretch>
          <a:fillRect/>
        </a:stretch>
      </xdr:blipFill>
      <xdr:spPr>
        <a:xfrm>
          <a:off x="13077825" y="323850"/>
          <a:ext cx="2907700" cy="751613"/>
        </a:xfrm>
        <a:prstGeom prst="rect">
          <a:avLst/>
        </a:prstGeom>
      </xdr:spPr>
    </xdr:pic>
    <xdr:clientData/>
  </xdr:twoCellAnchor>
  <xdr:twoCellAnchor editAs="oneCell">
    <xdr:from>
      <xdr:col>0</xdr:col>
      <xdr:colOff>0</xdr:colOff>
      <xdr:row>1</xdr:row>
      <xdr:rowOff>176213</xdr:rowOff>
    </xdr:from>
    <xdr:to>
      <xdr:col>1</xdr:col>
      <xdr:colOff>1266825</xdr:colOff>
      <xdr:row>6</xdr:row>
      <xdr:rowOff>13839</xdr:rowOff>
    </xdr:to>
    <xdr:pic>
      <xdr:nvPicPr>
        <xdr:cNvPr id="3" name="Picture 2" descr="http://www.naga.org.au/uploads/9/0/5/3/9053945/1427355427.png">
          <a:extLst>
            <a:ext uri="{FF2B5EF4-FFF2-40B4-BE49-F238E27FC236}">
              <a16:creationId xmlns:a16="http://schemas.microsoft.com/office/drawing/2014/main" id="{6CFB92AC-D3F9-4CD2-916D-CEED931AB652}"/>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006"/>
        <a:stretch/>
      </xdr:blipFill>
      <xdr:spPr bwMode="auto">
        <a:xfrm>
          <a:off x="0" y="357188"/>
          <a:ext cx="1919288" cy="74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822608</xdr:colOff>
      <xdr:row>0</xdr:row>
      <xdr:rowOff>166807</xdr:rowOff>
    </xdr:from>
    <xdr:to>
      <xdr:col>1</xdr:col>
      <xdr:colOff>1147329</xdr:colOff>
      <xdr:row>2</xdr:row>
      <xdr:rowOff>0</xdr:rowOff>
    </xdr:to>
    <xdr:pic>
      <xdr:nvPicPr>
        <xdr:cNvPr id="3" name="Picture 2" descr="http://www.naga.org.au/uploads/9/0/5/3/9053945/1427355427.png">
          <a:extLst>
            <a:ext uri="{FF2B5EF4-FFF2-40B4-BE49-F238E27FC236}">
              <a16:creationId xmlns:a16="http://schemas.microsoft.com/office/drawing/2014/main" id="{F5999764-1E24-4DB5-B6C7-B8C2A23AA9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2608" y="166807"/>
          <a:ext cx="1574878" cy="590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26</xdr:col>
      <xdr:colOff>64943</xdr:colOff>
      <xdr:row>0</xdr:row>
      <xdr:rowOff>16235</xdr:rowOff>
    </xdr:from>
    <xdr:to>
      <xdr:col>27</xdr:col>
      <xdr:colOff>1531578</xdr:colOff>
      <xdr:row>12</xdr:row>
      <xdr:rowOff>215394</xdr:rowOff>
    </xdr:to>
    <xdr:graphicFrame macro="">
      <xdr:nvGraphicFramePr>
        <xdr:cNvPr id="4" name="Chart 3">
          <a:extLst>
            <a:ext uri="{FF2B5EF4-FFF2-40B4-BE49-F238E27FC236}">
              <a16:creationId xmlns:a16="http://schemas.microsoft.com/office/drawing/2014/main" id="{AD6C43CA-785A-4A24-8343-459B8A1D9C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1650641</xdr:colOff>
      <xdr:row>0</xdr:row>
      <xdr:rowOff>10824</xdr:rowOff>
    </xdr:from>
    <xdr:to>
      <xdr:col>29</xdr:col>
      <xdr:colOff>1087798</xdr:colOff>
      <xdr:row>12</xdr:row>
      <xdr:rowOff>211065</xdr:rowOff>
    </xdr:to>
    <xdr:graphicFrame macro="">
      <xdr:nvGraphicFramePr>
        <xdr:cNvPr id="5" name="Chart 4">
          <a:extLst>
            <a:ext uri="{FF2B5EF4-FFF2-40B4-BE49-F238E27FC236}">
              <a16:creationId xmlns:a16="http://schemas.microsoft.com/office/drawing/2014/main" id="{331B5479-F1EF-4984-A2E6-CD14DD12EB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2122195</xdr:colOff>
      <xdr:row>0</xdr:row>
      <xdr:rowOff>173707</xdr:rowOff>
    </xdr:from>
    <xdr:to>
      <xdr:col>9</xdr:col>
      <xdr:colOff>3270</xdr:colOff>
      <xdr:row>2</xdr:row>
      <xdr:rowOff>0</xdr:rowOff>
    </xdr:to>
    <xdr:pic>
      <xdr:nvPicPr>
        <xdr:cNvPr id="6" name="Picture 5">
          <a:extLst>
            <a:ext uri="{FF2B5EF4-FFF2-40B4-BE49-F238E27FC236}">
              <a16:creationId xmlns:a16="http://schemas.microsoft.com/office/drawing/2014/main" id="{3177C789-63E8-440A-9C14-29321D521A1F}"/>
            </a:ext>
          </a:extLst>
        </xdr:cNvPr>
        <xdr:cNvPicPr>
          <a:picLocks noChangeAspect="1"/>
        </xdr:cNvPicPr>
      </xdr:nvPicPr>
      <xdr:blipFill>
        <a:blip xmlns:r="http://schemas.openxmlformats.org/officeDocument/2006/relationships" r:embed="rId4"/>
        <a:stretch>
          <a:fillRect/>
        </a:stretch>
      </xdr:blipFill>
      <xdr:spPr>
        <a:xfrm>
          <a:off x="11814965" y="173707"/>
          <a:ext cx="2335095" cy="589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1864279</xdr:colOff>
      <xdr:row>4</xdr:row>
      <xdr:rowOff>21695</xdr:rowOff>
    </xdr:to>
    <xdr:pic>
      <xdr:nvPicPr>
        <xdr:cNvPr id="4" name="Picture 3" descr="http://www.naga.org.au/uploads/9/0/5/3/9053945/1427355427.png">
          <a:extLst>
            <a:ext uri="{FF2B5EF4-FFF2-40B4-BE49-F238E27FC236}">
              <a16:creationId xmlns:a16="http://schemas.microsoft.com/office/drawing/2014/main" id="{26ACF1F6-8DBF-42AE-88ED-657A0E5126A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52"/>
        <a:stretch/>
      </xdr:blipFill>
      <xdr:spPr bwMode="auto">
        <a:xfrm>
          <a:off x="0" y="0"/>
          <a:ext cx="1864279" cy="745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0</xdr:row>
      <xdr:rowOff>0</xdr:rowOff>
    </xdr:from>
    <xdr:to>
      <xdr:col>6</xdr:col>
      <xdr:colOff>514350</xdr:colOff>
      <xdr:row>4</xdr:row>
      <xdr:rowOff>22421</xdr:rowOff>
    </xdr:to>
    <xdr:pic>
      <xdr:nvPicPr>
        <xdr:cNvPr id="3" name="Picture 2">
          <a:extLst>
            <a:ext uri="{FF2B5EF4-FFF2-40B4-BE49-F238E27FC236}">
              <a16:creationId xmlns:a16="http://schemas.microsoft.com/office/drawing/2014/main" id="{B63ABF7F-B2E5-4FC0-BBB5-6CCD84AF55FE}"/>
            </a:ext>
          </a:extLst>
        </xdr:cNvPr>
        <xdr:cNvPicPr>
          <a:picLocks noChangeAspect="1"/>
        </xdr:cNvPicPr>
      </xdr:nvPicPr>
      <xdr:blipFill>
        <a:blip xmlns:r="http://schemas.openxmlformats.org/officeDocument/2006/relationships" r:embed="rId2"/>
        <a:stretch>
          <a:fillRect/>
        </a:stretch>
      </xdr:blipFill>
      <xdr:spPr>
        <a:xfrm>
          <a:off x="4362450" y="0"/>
          <a:ext cx="2905125" cy="7844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762000</xdr:colOff>
      <xdr:row>105</xdr:row>
      <xdr:rowOff>69056</xdr:rowOff>
    </xdr:from>
    <xdr:to>
      <xdr:col>4</xdr:col>
      <xdr:colOff>1071564</xdr:colOff>
      <xdr:row>120</xdr:row>
      <xdr:rowOff>97631</xdr:rowOff>
    </xdr:to>
    <xdr:graphicFrame macro="">
      <xdr:nvGraphicFramePr>
        <xdr:cNvPr id="4" name="Chart 3">
          <a:extLst>
            <a:ext uri="{FF2B5EF4-FFF2-40B4-BE49-F238E27FC236}">
              <a16:creationId xmlns:a16="http://schemas.microsoft.com/office/drawing/2014/main" id="{1EF16ECC-0D8D-4EC1-9F26-9BC6A26C1F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73818</xdr:colOff>
      <xdr:row>105</xdr:row>
      <xdr:rowOff>69056</xdr:rowOff>
    </xdr:from>
    <xdr:to>
      <xdr:col>1</xdr:col>
      <xdr:colOff>523875</xdr:colOff>
      <xdr:row>120</xdr:row>
      <xdr:rowOff>97631</xdr:rowOff>
    </xdr:to>
    <xdr:graphicFrame macro="">
      <xdr:nvGraphicFramePr>
        <xdr:cNvPr id="6" name="Chart 5">
          <a:extLst>
            <a:ext uri="{FF2B5EF4-FFF2-40B4-BE49-F238E27FC236}">
              <a16:creationId xmlns:a16="http://schemas.microsoft.com/office/drawing/2014/main" id="{3BFB8C93-C9B7-4AEB-8513-A3EE3824D8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64293</xdr:colOff>
      <xdr:row>120</xdr:row>
      <xdr:rowOff>126206</xdr:rowOff>
    </xdr:from>
    <xdr:to>
      <xdr:col>1</xdr:col>
      <xdr:colOff>514350</xdr:colOff>
      <xdr:row>135</xdr:row>
      <xdr:rowOff>154781</xdr:rowOff>
    </xdr:to>
    <xdr:graphicFrame macro="">
      <xdr:nvGraphicFramePr>
        <xdr:cNvPr id="8" name="Chart 7">
          <a:extLst>
            <a:ext uri="{FF2B5EF4-FFF2-40B4-BE49-F238E27FC236}">
              <a16:creationId xmlns:a16="http://schemas.microsoft.com/office/drawing/2014/main" id="{C486141A-59D0-4F70-B940-A56B40DE0A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742950</xdr:colOff>
      <xdr:row>120</xdr:row>
      <xdr:rowOff>107155</xdr:rowOff>
    </xdr:from>
    <xdr:to>
      <xdr:col>4</xdr:col>
      <xdr:colOff>1071563</xdr:colOff>
      <xdr:row>135</xdr:row>
      <xdr:rowOff>126205</xdr:rowOff>
    </xdr:to>
    <xdr:graphicFrame macro="">
      <xdr:nvGraphicFramePr>
        <xdr:cNvPr id="9" name="Chart 8">
          <a:extLst>
            <a:ext uri="{FF2B5EF4-FFF2-40B4-BE49-F238E27FC236}">
              <a16:creationId xmlns:a16="http://schemas.microsoft.com/office/drawing/2014/main" id="{18820E2C-A120-4D47-A0A9-6B78E4881E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73818</xdr:colOff>
      <xdr:row>136</xdr:row>
      <xdr:rowOff>11906</xdr:rowOff>
    </xdr:from>
    <xdr:to>
      <xdr:col>1</xdr:col>
      <xdr:colOff>542925</xdr:colOff>
      <xdr:row>151</xdr:row>
      <xdr:rowOff>40481</xdr:rowOff>
    </xdr:to>
    <xdr:graphicFrame macro="">
      <xdr:nvGraphicFramePr>
        <xdr:cNvPr id="10" name="Chart 9">
          <a:extLst>
            <a:ext uri="{FF2B5EF4-FFF2-40B4-BE49-F238E27FC236}">
              <a16:creationId xmlns:a16="http://schemas.microsoft.com/office/drawing/2014/main" id="{717F6B52-4C1E-4645-9B0B-D211EE46D0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742950</xdr:colOff>
      <xdr:row>136</xdr:row>
      <xdr:rowOff>1</xdr:rowOff>
    </xdr:from>
    <xdr:to>
      <xdr:col>4</xdr:col>
      <xdr:colOff>1081088</xdr:colOff>
      <xdr:row>151</xdr:row>
      <xdr:rowOff>28576</xdr:rowOff>
    </xdr:to>
    <xdr:graphicFrame macro="">
      <xdr:nvGraphicFramePr>
        <xdr:cNvPr id="12" name="Chart 11">
          <a:extLst>
            <a:ext uri="{FF2B5EF4-FFF2-40B4-BE49-F238E27FC236}">
              <a16:creationId xmlns:a16="http://schemas.microsoft.com/office/drawing/2014/main" id="{1CB2CD84-00C1-4B4D-8E89-D4EC6A1428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9526</xdr:rowOff>
    </xdr:from>
    <xdr:to>
      <xdr:col>0</xdr:col>
      <xdr:colOff>1819275</xdr:colOff>
      <xdr:row>3</xdr:row>
      <xdr:rowOff>23344</xdr:rowOff>
    </xdr:to>
    <xdr:pic>
      <xdr:nvPicPr>
        <xdr:cNvPr id="11" name="Picture 10" descr="http://www.naga.org.au/uploads/9/0/5/3/9053945/1427355427.png">
          <a:extLst>
            <a:ext uri="{FF2B5EF4-FFF2-40B4-BE49-F238E27FC236}">
              <a16:creationId xmlns:a16="http://schemas.microsoft.com/office/drawing/2014/main" id="{9DC23E8B-A40C-4C08-ABD1-B473010C66C8}"/>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6452"/>
        <a:stretch/>
      </xdr:blipFill>
      <xdr:spPr bwMode="auto">
        <a:xfrm>
          <a:off x="0" y="9526"/>
          <a:ext cx="1819275" cy="718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23812</xdr:colOff>
      <xdr:row>0</xdr:row>
      <xdr:rowOff>0</xdr:rowOff>
    </xdr:from>
    <xdr:to>
      <xdr:col>5</xdr:col>
      <xdr:colOff>599475</xdr:colOff>
      <xdr:row>3</xdr:row>
      <xdr:rowOff>31946</xdr:rowOff>
    </xdr:to>
    <xdr:pic>
      <xdr:nvPicPr>
        <xdr:cNvPr id="13" name="Picture 12">
          <a:extLst>
            <a:ext uri="{FF2B5EF4-FFF2-40B4-BE49-F238E27FC236}">
              <a16:creationId xmlns:a16="http://schemas.microsoft.com/office/drawing/2014/main" id="{F9BC7BD9-09C2-4CB4-85F3-4A613C1CA8C9}"/>
            </a:ext>
          </a:extLst>
        </xdr:cNvPr>
        <xdr:cNvPicPr>
          <a:picLocks noChangeAspect="1"/>
        </xdr:cNvPicPr>
      </xdr:nvPicPr>
      <xdr:blipFill>
        <a:blip xmlns:r="http://schemas.openxmlformats.org/officeDocument/2006/relationships" r:embed="rId8"/>
        <a:stretch>
          <a:fillRect/>
        </a:stretch>
      </xdr:blipFill>
      <xdr:spPr>
        <a:xfrm>
          <a:off x="5857875" y="0"/>
          <a:ext cx="2956913" cy="746321"/>
        </a:xfrm>
        <a:prstGeom prst="rect">
          <a:avLst/>
        </a:prstGeom>
      </xdr:spPr>
    </xdr:pic>
    <xdr:clientData/>
  </xdr:twoCellAnchor>
  <xdr:twoCellAnchor>
    <xdr:from>
      <xdr:col>0</xdr:col>
      <xdr:colOff>38100</xdr:colOff>
      <xdr:row>4</xdr:row>
      <xdr:rowOff>104775</xdr:rowOff>
    </xdr:from>
    <xdr:to>
      <xdr:col>0</xdr:col>
      <xdr:colOff>924486</xdr:colOff>
      <xdr:row>5</xdr:row>
      <xdr:rowOff>21783</xdr:rowOff>
    </xdr:to>
    <xdr:sp macro="" textlink="">
      <xdr:nvSpPr>
        <xdr:cNvPr id="14" name="Rectangle: Rounded Corners 13">
          <a:hlinkClick xmlns:r="http://schemas.openxmlformats.org/officeDocument/2006/relationships" r:id="rId9"/>
          <a:extLst>
            <a:ext uri="{FF2B5EF4-FFF2-40B4-BE49-F238E27FC236}">
              <a16:creationId xmlns:a16="http://schemas.microsoft.com/office/drawing/2014/main" id="{814954E5-B311-4289-93E0-60F55B5212B3}"/>
            </a:ext>
          </a:extLst>
        </xdr:cNvPr>
        <xdr:cNvSpPr/>
      </xdr:nvSpPr>
      <xdr:spPr>
        <a:xfrm>
          <a:off x="38100" y="1190625"/>
          <a:ext cx="886386" cy="298008"/>
        </a:xfrm>
        <a:prstGeom prst="roundRect">
          <a:avLst/>
        </a:prstGeom>
        <a:solidFill>
          <a:schemeClr val="accent3"/>
        </a:solidFill>
        <a:ln w="12700" cap="flat" cmpd="sng" algn="ctr">
          <a:noFill/>
          <a:prstDash val="solid"/>
          <a:miter lim="800000"/>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Graphs</a:t>
          </a:r>
        </a:p>
      </xdr:txBody>
    </xdr:sp>
    <xdr:clientData fLocksWithSheet="0"/>
  </xdr:twoCellAnchor>
</xdr:wsDr>
</file>

<file path=xl/drawings/drawing5.xml><?xml version="1.0" encoding="utf-8"?>
<xdr:wsDr xmlns:xdr="http://schemas.openxmlformats.org/drawingml/2006/spreadsheetDrawing" xmlns:a="http://schemas.openxmlformats.org/drawingml/2006/main">
  <xdr:twoCellAnchor>
    <xdr:from>
      <xdr:col>0</xdr:col>
      <xdr:colOff>633411</xdr:colOff>
      <xdr:row>57</xdr:row>
      <xdr:rowOff>53577</xdr:rowOff>
    </xdr:from>
    <xdr:to>
      <xdr:col>6</xdr:col>
      <xdr:colOff>244078</xdr:colOff>
      <xdr:row>80</xdr:row>
      <xdr:rowOff>41671</xdr:rowOff>
    </xdr:to>
    <xdr:graphicFrame macro="">
      <xdr:nvGraphicFramePr>
        <xdr:cNvPr id="5" name="Chart 4">
          <a:extLst>
            <a:ext uri="{FF2B5EF4-FFF2-40B4-BE49-F238E27FC236}">
              <a16:creationId xmlns:a16="http://schemas.microsoft.com/office/drawing/2014/main" id="{7CF53319-1990-4B2E-877D-66A15D1CA5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484244</xdr:colOff>
      <xdr:row>57</xdr:row>
      <xdr:rowOff>47625</xdr:rowOff>
    </xdr:from>
    <xdr:to>
      <xdr:col>14</xdr:col>
      <xdr:colOff>179444</xdr:colOff>
      <xdr:row>80</xdr:row>
      <xdr:rowOff>59531</xdr:rowOff>
    </xdr:to>
    <xdr:graphicFrame macro="">
      <xdr:nvGraphicFramePr>
        <xdr:cNvPr id="10" name="Chart 9">
          <a:extLst>
            <a:ext uri="{FF2B5EF4-FFF2-40B4-BE49-F238E27FC236}">
              <a16:creationId xmlns:a16="http://schemas.microsoft.com/office/drawing/2014/main" id="{44BF18F4-750A-4E83-9860-83D614EBA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511629</xdr:colOff>
      <xdr:row>83</xdr:row>
      <xdr:rowOff>89295</xdr:rowOff>
    </xdr:from>
    <xdr:to>
      <xdr:col>6</xdr:col>
      <xdr:colOff>179615</xdr:colOff>
      <xdr:row>106</xdr:row>
      <xdr:rowOff>16329</xdr:rowOff>
    </xdr:to>
    <xdr:graphicFrame macro="">
      <xdr:nvGraphicFramePr>
        <xdr:cNvPr id="11" name="Chart 10">
          <a:extLst>
            <a:ext uri="{FF2B5EF4-FFF2-40B4-BE49-F238E27FC236}">
              <a16:creationId xmlns:a16="http://schemas.microsoft.com/office/drawing/2014/main" id="{7084066C-FE8A-44B6-A035-F4204E0CA9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477442</xdr:colOff>
      <xdr:row>83</xdr:row>
      <xdr:rowOff>95249</xdr:rowOff>
    </xdr:from>
    <xdr:to>
      <xdr:col>14</xdr:col>
      <xdr:colOff>199856</xdr:colOff>
      <xdr:row>106</xdr:row>
      <xdr:rowOff>16839</xdr:rowOff>
    </xdr:to>
    <xdr:graphicFrame macro="">
      <xdr:nvGraphicFramePr>
        <xdr:cNvPr id="12" name="Chart 11">
          <a:extLst>
            <a:ext uri="{FF2B5EF4-FFF2-40B4-BE49-F238E27FC236}">
              <a16:creationId xmlns:a16="http://schemas.microsoft.com/office/drawing/2014/main" id="{10E4641C-12CB-47C0-BE05-944C184C10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1175060</xdr:colOff>
      <xdr:row>26</xdr:row>
      <xdr:rowOff>141235</xdr:rowOff>
    </xdr:from>
    <xdr:to>
      <xdr:col>3</xdr:col>
      <xdr:colOff>835103</xdr:colOff>
      <xdr:row>28</xdr:row>
      <xdr:rowOff>58243</xdr:rowOff>
    </xdr:to>
    <xdr:sp macro="" textlink="">
      <xdr:nvSpPr>
        <xdr:cNvPr id="15" name="Rectangle: Rounded Corners 14">
          <a:hlinkClick xmlns:r="http://schemas.openxmlformats.org/officeDocument/2006/relationships" r:id="rId5"/>
          <a:extLst>
            <a:ext uri="{FF2B5EF4-FFF2-40B4-BE49-F238E27FC236}">
              <a16:creationId xmlns:a16="http://schemas.microsoft.com/office/drawing/2014/main" id="{C569F6A9-899C-482A-B6EC-21C35101B24E}"/>
            </a:ext>
          </a:extLst>
        </xdr:cNvPr>
        <xdr:cNvSpPr/>
      </xdr:nvSpPr>
      <xdr:spPr>
        <a:xfrm>
          <a:off x="4488399" y="5073824"/>
          <a:ext cx="959525" cy="284402"/>
        </a:xfrm>
        <a:prstGeom prst="roundRect">
          <a:avLst/>
        </a:prstGeom>
        <a:solidFill>
          <a:schemeClr val="accent3"/>
        </a:solidFill>
        <a:ln w="12700" cap="flat" cmpd="sng" algn="ctr">
          <a:noFill/>
          <a:prstDash val="solid"/>
          <a:miter lim="800000"/>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Graph 1</a:t>
          </a:r>
        </a:p>
      </xdr:txBody>
    </xdr:sp>
    <xdr:clientData fLocksWithSheet="0"/>
  </xdr:twoCellAnchor>
  <xdr:twoCellAnchor>
    <xdr:from>
      <xdr:col>2</xdr:col>
      <xdr:colOff>1179114</xdr:colOff>
      <xdr:row>28</xdr:row>
      <xdr:rowOff>121140</xdr:rowOff>
    </xdr:from>
    <xdr:to>
      <xdr:col>3</xdr:col>
      <xdr:colOff>839157</xdr:colOff>
      <xdr:row>30</xdr:row>
      <xdr:rowOff>35416</xdr:rowOff>
    </xdr:to>
    <xdr:sp macro="" textlink="">
      <xdr:nvSpPr>
        <xdr:cNvPr id="16" name="Rectangle: Rounded Corners 15">
          <a:hlinkClick xmlns:r="http://schemas.openxmlformats.org/officeDocument/2006/relationships" r:id="rId6"/>
          <a:extLst>
            <a:ext uri="{FF2B5EF4-FFF2-40B4-BE49-F238E27FC236}">
              <a16:creationId xmlns:a16="http://schemas.microsoft.com/office/drawing/2014/main" id="{879B7C39-8E35-4F66-AA92-C5E468005082}"/>
            </a:ext>
          </a:extLst>
        </xdr:cNvPr>
        <xdr:cNvSpPr/>
      </xdr:nvSpPr>
      <xdr:spPr>
        <a:xfrm>
          <a:off x="4492453" y="5421123"/>
          <a:ext cx="959525" cy="281668"/>
        </a:xfrm>
        <a:prstGeom prst="roundRect">
          <a:avLst/>
        </a:prstGeom>
        <a:solidFill>
          <a:schemeClr val="accent3"/>
        </a:solidFill>
        <a:ln w="12700" cap="flat" cmpd="sng" algn="ctr">
          <a:noFill/>
          <a:prstDash val="solid"/>
          <a:miter lim="800000"/>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Graph 2</a:t>
          </a:r>
        </a:p>
      </xdr:txBody>
    </xdr:sp>
    <xdr:clientData/>
  </xdr:twoCellAnchor>
  <xdr:twoCellAnchor>
    <xdr:from>
      <xdr:col>2</xdr:col>
      <xdr:colOff>1170396</xdr:colOff>
      <xdr:row>30</xdr:row>
      <xdr:rowOff>112423</xdr:rowOff>
    </xdr:from>
    <xdr:to>
      <xdr:col>3</xdr:col>
      <xdr:colOff>830439</xdr:colOff>
      <xdr:row>32</xdr:row>
      <xdr:rowOff>26699</xdr:rowOff>
    </xdr:to>
    <xdr:sp macro="" textlink="">
      <xdr:nvSpPr>
        <xdr:cNvPr id="17" name="Rectangle: Rounded Corners 16">
          <a:hlinkClick xmlns:r="http://schemas.openxmlformats.org/officeDocument/2006/relationships" r:id="rId7"/>
          <a:extLst>
            <a:ext uri="{FF2B5EF4-FFF2-40B4-BE49-F238E27FC236}">
              <a16:creationId xmlns:a16="http://schemas.microsoft.com/office/drawing/2014/main" id="{3EEE8F09-2BDB-4634-AFC8-FE63E072501F}"/>
            </a:ext>
          </a:extLst>
        </xdr:cNvPr>
        <xdr:cNvSpPr/>
      </xdr:nvSpPr>
      <xdr:spPr>
        <a:xfrm>
          <a:off x="4483735" y="5779798"/>
          <a:ext cx="959525" cy="281669"/>
        </a:xfrm>
        <a:prstGeom prst="roundRect">
          <a:avLst/>
        </a:prstGeom>
        <a:solidFill>
          <a:schemeClr val="accent3"/>
        </a:solidFill>
        <a:ln w="12700" cap="flat" cmpd="sng" algn="ctr">
          <a:noFill/>
          <a:prstDash val="solid"/>
          <a:miter lim="800000"/>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Graph 3</a:t>
          </a:r>
        </a:p>
      </xdr:txBody>
    </xdr:sp>
    <xdr:clientData/>
  </xdr:twoCellAnchor>
  <xdr:twoCellAnchor>
    <xdr:from>
      <xdr:col>2</xdr:col>
      <xdr:colOff>1165698</xdr:colOff>
      <xdr:row>32</xdr:row>
      <xdr:rowOff>119484</xdr:rowOff>
    </xdr:from>
    <xdr:to>
      <xdr:col>3</xdr:col>
      <xdr:colOff>825741</xdr:colOff>
      <xdr:row>34</xdr:row>
      <xdr:rowOff>33759</xdr:rowOff>
    </xdr:to>
    <xdr:sp macro="" textlink="">
      <xdr:nvSpPr>
        <xdr:cNvPr id="18" name="Rectangle: Rounded Corners 17">
          <a:hlinkClick xmlns:r="http://schemas.openxmlformats.org/officeDocument/2006/relationships" r:id="rId8"/>
          <a:extLst>
            <a:ext uri="{FF2B5EF4-FFF2-40B4-BE49-F238E27FC236}">
              <a16:creationId xmlns:a16="http://schemas.microsoft.com/office/drawing/2014/main" id="{A5226742-CB26-4BEA-969D-9087BE7482D8}"/>
            </a:ext>
          </a:extLst>
        </xdr:cNvPr>
        <xdr:cNvSpPr/>
      </xdr:nvSpPr>
      <xdr:spPr>
        <a:xfrm>
          <a:off x="4479037" y="6154252"/>
          <a:ext cx="959525" cy="281668"/>
        </a:xfrm>
        <a:prstGeom prst="roundRect">
          <a:avLst/>
        </a:prstGeom>
        <a:solidFill>
          <a:schemeClr val="accent3"/>
        </a:solidFill>
        <a:ln w="12700" cap="flat" cmpd="sng" algn="ctr">
          <a:noFill/>
          <a:prstDash val="solid"/>
          <a:miter lim="800000"/>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Graph 4</a:t>
          </a:r>
        </a:p>
      </xdr:txBody>
    </xdr:sp>
    <xdr:clientData/>
  </xdr:twoCellAnchor>
  <xdr:twoCellAnchor>
    <xdr:from>
      <xdr:col>9</xdr:col>
      <xdr:colOff>46653</xdr:colOff>
      <xdr:row>33</xdr:row>
      <xdr:rowOff>150327</xdr:rowOff>
    </xdr:from>
    <xdr:to>
      <xdr:col>10</xdr:col>
      <xdr:colOff>269551</xdr:colOff>
      <xdr:row>35</xdr:row>
      <xdr:rowOff>64602</xdr:rowOff>
    </xdr:to>
    <xdr:sp macro="" textlink="">
      <xdr:nvSpPr>
        <xdr:cNvPr id="19" name="Rectangle: Rounded Corners 18">
          <a:hlinkClick xmlns:r="http://schemas.openxmlformats.org/officeDocument/2006/relationships" r:id="rId9"/>
          <a:extLst>
            <a:ext uri="{FF2B5EF4-FFF2-40B4-BE49-F238E27FC236}">
              <a16:creationId xmlns:a16="http://schemas.microsoft.com/office/drawing/2014/main" id="{99CC1208-FF7B-4EF0-8175-AD737095815A}"/>
            </a:ext>
          </a:extLst>
        </xdr:cNvPr>
        <xdr:cNvSpPr/>
      </xdr:nvSpPr>
      <xdr:spPr>
        <a:xfrm>
          <a:off x="10528041" y="6121918"/>
          <a:ext cx="990081" cy="287500"/>
        </a:xfrm>
        <a:prstGeom prst="roundRect">
          <a:avLst/>
        </a:prstGeom>
        <a:solidFill>
          <a:schemeClr val="accent3"/>
        </a:solidFill>
        <a:ln w="12700" cap="flat" cmpd="sng" algn="ctr">
          <a:noFill/>
          <a:prstDash val="solid"/>
          <a:miter lim="800000"/>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Add Vehicle </a:t>
          </a:r>
        </a:p>
      </xdr:txBody>
    </xdr:sp>
    <xdr:clientData/>
  </xdr:twoCellAnchor>
  <xdr:twoCellAnchor>
    <xdr:from>
      <xdr:col>0</xdr:col>
      <xdr:colOff>500154</xdr:colOff>
      <xdr:row>109</xdr:row>
      <xdr:rowOff>7355</xdr:rowOff>
    </xdr:from>
    <xdr:to>
      <xdr:col>6</xdr:col>
      <xdr:colOff>168140</xdr:colOff>
      <xdr:row>131</xdr:row>
      <xdr:rowOff>49723</xdr:rowOff>
    </xdr:to>
    <xdr:graphicFrame macro="">
      <xdr:nvGraphicFramePr>
        <xdr:cNvPr id="13" name="Chart 12">
          <a:extLst>
            <a:ext uri="{FF2B5EF4-FFF2-40B4-BE49-F238E27FC236}">
              <a16:creationId xmlns:a16="http://schemas.microsoft.com/office/drawing/2014/main" id="{87323BB4-A831-4D77-A4BA-40DA4B7EE1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496684</xdr:colOff>
      <xdr:row>109</xdr:row>
      <xdr:rowOff>16113</xdr:rowOff>
    </xdr:from>
    <xdr:to>
      <xdr:col>14</xdr:col>
      <xdr:colOff>219098</xdr:colOff>
      <xdr:row>131</xdr:row>
      <xdr:rowOff>58480</xdr:rowOff>
    </xdr:to>
    <xdr:graphicFrame macro="">
      <xdr:nvGraphicFramePr>
        <xdr:cNvPr id="14" name="Chart 13">
          <a:extLst>
            <a:ext uri="{FF2B5EF4-FFF2-40B4-BE49-F238E27FC236}">
              <a16:creationId xmlns:a16="http://schemas.microsoft.com/office/drawing/2014/main" id="{9C74EDAD-7FF2-4608-A763-C114F81D7F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461724</xdr:colOff>
      <xdr:row>136</xdr:row>
      <xdr:rowOff>41189</xdr:rowOff>
    </xdr:from>
    <xdr:to>
      <xdr:col>6</xdr:col>
      <xdr:colOff>237831</xdr:colOff>
      <xdr:row>159</xdr:row>
      <xdr:rowOff>122098</xdr:rowOff>
    </xdr:to>
    <xdr:graphicFrame macro="">
      <xdr:nvGraphicFramePr>
        <xdr:cNvPr id="20" name="Chart 19">
          <a:extLst>
            <a:ext uri="{FF2B5EF4-FFF2-40B4-BE49-F238E27FC236}">
              <a16:creationId xmlns:a16="http://schemas.microsoft.com/office/drawing/2014/main" id="{8E261A75-DF45-4D4F-9239-F1E51074A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878763</xdr:colOff>
      <xdr:row>34</xdr:row>
      <xdr:rowOff>178548</xdr:rowOff>
    </xdr:from>
    <xdr:to>
      <xdr:col>3</xdr:col>
      <xdr:colOff>841987</xdr:colOff>
      <xdr:row>36</xdr:row>
      <xdr:rowOff>127244</xdr:rowOff>
    </xdr:to>
    <xdr:sp macro="" textlink="">
      <xdr:nvSpPr>
        <xdr:cNvPr id="21" name="Rectangle: Rounded Corners 20">
          <a:hlinkClick xmlns:r="http://schemas.openxmlformats.org/officeDocument/2006/relationships" r:id="rId13"/>
          <a:extLst>
            <a:ext uri="{FF2B5EF4-FFF2-40B4-BE49-F238E27FC236}">
              <a16:creationId xmlns:a16="http://schemas.microsoft.com/office/drawing/2014/main" id="{A449F0D8-6D60-43FC-9AA0-4663F9D4CC64}"/>
            </a:ext>
          </a:extLst>
        </xdr:cNvPr>
        <xdr:cNvSpPr/>
      </xdr:nvSpPr>
      <xdr:spPr>
        <a:xfrm>
          <a:off x="4192102" y="6580709"/>
          <a:ext cx="1262706" cy="316089"/>
        </a:xfrm>
        <a:prstGeom prst="roundRect">
          <a:avLst/>
        </a:prstGeom>
        <a:solidFill>
          <a:schemeClr val="accent3"/>
        </a:solidFill>
        <a:ln w="12700" cap="flat" cmpd="sng" algn="ctr">
          <a:noFill/>
          <a:prstDash val="solid"/>
          <a:miter lim="800000"/>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Graph 5 &amp; 6</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editAs="oneCell">
    <xdr:from>
      <xdr:col>0</xdr:col>
      <xdr:colOff>440532</xdr:colOff>
      <xdr:row>0</xdr:row>
      <xdr:rowOff>158876</xdr:rowOff>
    </xdr:from>
    <xdr:to>
      <xdr:col>1</xdr:col>
      <xdr:colOff>1893094</xdr:colOff>
      <xdr:row>5</xdr:row>
      <xdr:rowOff>24068</xdr:rowOff>
    </xdr:to>
    <xdr:pic>
      <xdr:nvPicPr>
        <xdr:cNvPr id="22" name="Picture 21" descr="http://www.naga.org.au/uploads/9/0/5/3/9053945/1427355427.png">
          <a:extLst>
            <a:ext uri="{FF2B5EF4-FFF2-40B4-BE49-F238E27FC236}">
              <a16:creationId xmlns:a16="http://schemas.microsoft.com/office/drawing/2014/main" id="{BC678D52-DA28-4EE3-93F3-648E8F7A0D1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40532" y="158876"/>
          <a:ext cx="2107406" cy="758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45243</xdr:colOff>
      <xdr:row>1</xdr:row>
      <xdr:rowOff>11906</xdr:rowOff>
    </xdr:from>
    <xdr:to>
      <xdr:col>18</xdr:col>
      <xdr:colOff>478031</xdr:colOff>
      <xdr:row>5</xdr:row>
      <xdr:rowOff>43852</xdr:rowOff>
    </xdr:to>
    <xdr:pic>
      <xdr:nvPicPr>
        <xdr:cNvPr id="24" name="Picture 23">
          <a:extLst>
            <a:ext uri="{FF2B5EF4-FFF2-40B4-BE49-F238E27FC236}">
              <a16:creationId xmlns:a16="http://schemas.microsoft.com/office/drawing/2014/main" id="{5FD043E5-BCE8-4239-95FC-7827DBE120AF}"/>
            </a:ext>
          </a:extLst>
        </xdr:cNvPr>
        <xdr:cNvPicPr>
          <a:picLocks noChangeAspect="1"/>
        </xdr:cNvPicPr>
      </xdr:nvPicPr>
      <xdr:blipFill>
        <a:blip xmlns:r="http://schemas.openxmlformats.org/officeDocument/2006/relationships" r:embed="rId15"/>
        <a:stretch>
          <a:fillRect/>
        </a:stretch>
      </xdr:blipFill>
      <xdr:spPr>
        <a:xfrm>
          <a:off x="16350853" y="190500"/>
          <a:ext cx="2956913" cy="746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647702</xdr:colOff>
      <xdr:row>37</xdr:row>
      <xdr:rowOff>155906</xdr:rowOff>
    </xdr:from>
    <xdr:to>
      <xdr:col>9</xdr:col>
      <xdr:colOff>487301</xdr:colOff>
      <xdr:row>53</xdr:row>
      <xdr:rowOff>136073</xdr:rowOff>
    </xdr:to>
    <xdr:pic>
      <xdr:nvPicPr>
        <xdr:cNvPr id="4" name="Picture 3">
          <a:extLst>
            <a:ext uri="{FF2B5EF4-FFF2-40B4-BE49-F238E27FC236}">
              <a16:creationId xmlns:a16="http://schemas.microsoft.com/office/drawing/2014/main" id="{C4D2B830-9F83-4723-AFF6-C04934588097}"/>
            </a:ext>
          </a:extLst>
        </xdr:cNvPr>
        <xdr:cNvPicPr>
          <a:picLocks noChangeAspect="1"/>
        </xdr:cNvPicPr>
      </xdr:nvPicPr>
      <xdr:blipFill>
        <a:blip xmlns:r="http://schemas.openxmlformats.org/officeDocument/2006/relationships" r:embed="rId1"/>
        <a:stretch>
          <a:fillRect/>
        </a:stretch>
      </xdr:blipFill>
      <xdr:spPr>
        <a:xfrm>
          <a:off x="1306288" y="7824892"/>
          <a:ext cx="9745599" cy="294108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328612</xdr:colOff>
      <xdr:row>1</xdr:row>
      <xdr:rowOff>0</xdr:rowOff>
    </xdr:from>
    <xdr:to>
      <xdr:col>2</xdr:col>
      <xdr:colOff>1307036</xdr:colOff>
      <xdr:row>5</xdr:row>
      <xdr:rowOff>14288</xdr:rowOff>
    </xdr:to>
    <xdr:pic>
      <xdr:nvPicPr>
        <xdr:cNvPr id="5" name="Picture 4" descr="http://www.naga.org.au/uploads/9/0/5/3/9053945/1427355427.png">
          <a:extLst>
            <a:ext uri="{FF2B5EF4-FFF2-40B4-BE49-F238E27FC236}">
              <a16:creationId xmlns:a16="http://schemas.microsoft.com/office/drawing/2014/main" id="{47E6D6C7-59BB-41AD-BAAA-2F52BA5FFB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8612" y="180975"/>
          <a:ext cx="2016649" cy="757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85725</xdr:colOff>
      <xdr:row>1</xdr:row>
      <xdr:rowOff>28575</xdr:rowOff>
    </xdr:from>
    <xdr:to>
      <xdr:col>12</xdr:col>
      <xdr:colOff>193146</xdr:colOff>
      <xdr:row>4</xdr:row>
      <xdr:rowOff>170466</xdr:rowOff>
    </xdr:to>
    <xdr:pic>
      <xdr:nvPicPr>
        <xdr:cNvPr id="6" name="Picture 5">
          <a:extLst>
            <a:ext uri="{FF2B5EF4-FFF2-40B4-BE49-F238E27FC236}">
              <a16:creationId xmlns:a16="http://schemas.microsoft.com/office/drawing/2014/main" id="{C85D9A38-74B0-4F85-A001-2D89F589B8C8}"/>
            </a:ext>
          </a:extLst>
        </xdr:cNvPr>
        <xdr:cNvPicPr>
          <a:picLocks noChangeAspect="1"/>
        </xdr:cNvPicPr>
      </xdr:nvPicPr>
      <xdr:blipFill>
        <a:blip xmlns:r="http://schemas.openxmlformats.org/officeDocument/2006/relationships" r:embed="rId3"/>
        <a:stretch>
          <a:fillRect/>
        </a:stretch>
      </xdr:blipFill>
      <xdr:spPr>
        <a:xfrm>
          <a:off x="11806238" y="209550"/>
          <a:ext cx="2788708" cy="7038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310243</xdr:colOff>
      <xdr:row>36</xdr:row>
      <xdr:rowOff>48080</xdr:rowOff>
    </xdr:from>
    <xdr:to>
      <xdr:col>18</xdr:col>
      <xdr:colOff>168729</xdr:colOff>
      <xdr:row>50</xdr:row>
      <xdr:rowOff>177324</xdr:rowOff>
    </xdr:to>
    <xdr:pic>
      <xdr:nvPicPr>
        <xdr:cNvPr id="4" name="Picture 3">
          <a:extLst>
            <a:ext uri="{FF2B5EF4-FFF2-40B4-BE49-F238E27FC236}">
              <a16:creationId xmlns:a16="http://schemas.microsoft.com/office/drawing/2014/main" id="{85DA2E2F-3370-462D-9832-6C39AE1CCB2B}"/>
            </a:ext>
          </a:extLst>
        </xdr:cNvPr>
        <xdr:cNvPicPr>
          <a:picLocks noChangeAspect="1"/>
        </xdr:cNvPicPr>
      </xdr:nvPicPr>
      <xdr:blipFill>
        <a:blip xmlns:r="http://schemas.openxmlformats.org/officeDocument/2006/relationships" r:embed="rId1"/>
        <a:stretch>
          <a:fillRect/>
        </a:stretch>
      </xdr:blipFill>
      <xdr:spPr>
        <a:xfrm>
          <a:off x="12006943" y="7107466"/>
          <a:ext cx="3820885" cy="2736371"/>
        </a:xfrm>
        <a:prstGeom prst="rect">
          <a:avLst/>
        </a:prstGeom>
      </xdr:spPr>
    </xdr:pic>
    <xdr:clientData/>
  </xdr:twoCellAnchor>
  <xdr:twoCellAnchor editAs="oneCell">
    <xdr:from>
      <xdr:col>11</xdr:col>
      <xdr:colOff>21168</xdr:colOff>
      <xdr:row>0</xdr:row>
      <xdr:rowOff>63501</xdr:rowOff>
    </xdr:from>
    <xdr:to>
      <xdr:col>14</xdr:col>
      <xdr:colOff>492126</xdr:colOff>
      <xdr:row>4</xdr:row>
      <xdr:rowOff>26534</xdr:rowOff>
    </xdr:to>
    <xdr:pic>
      <xdr:nvPicPr>
        <xdr:cNvPr id="5" name="Picture 4">
          <a:extLst>
            <a:ext uri="{FF2B5EF4-FFF2-40B4-BE49-F238E27FC236}">
              <a16:creationId xmlns:a16="http://schemas.microsoft.com/office/drawing/2014/main" id="{FBB4DC79-8BD7-4636-9958-73BF199E1FB0}"/>
            </a:ext>
          </a:extLst>
        </xdr:cNvPr>
        <xdr:cNvPicPr>
          <a:picLocks noChangeAspect="1"/>
        </xdr:cNvPicPr>
      </xdr:nvPicPr>
      <xdr:blipFill>
        <a:blip xmlns:r="http://schemas.openxmlformats.org/officeDocument/2006/relationships" r:embed="rId2"/>
        <a:stretch>
          <a:fillRect/>
        </a:stretch>
      </xdr:blipFill>
      <xdr:spPr>
        <a:xfrm>
          <a:off x="10519835" y="63501"/>
          <a:ext cx="2788708" cy="703866"/>
        </a:xfrm>
        <a:prstGeom prst="rect">
          <a:avLst/>
        </a:prstGeom>
      </xdr:spPr>
    </xdr:pic>
    <xdr:clientData/>
  </xdr:twoCellAnchor>
  <xdr:twoCellAnchor editAs="oneCell">
    <xdr:from>
      <xdr:col>0</xdr:col>
      <xdr:colOff>0</xdr:colOff>
      <xdr:row>0</xdr:row>
      <xdr:rowOff>0</xdr:rowOff>
    </xdr:from>
    <xdr:to>
      <xdr:col>2</xdr:col>
      <xdr:colOff>389599</xdr:colOff>
      <xdr:row>4</xdr:row>
      <xdr:rowOff>21424</xdr:rowOff>
    </xdr:to>
    <xdr:pic>
      <xdr:nvPicPr>
        <xdr:cNvPr id="6" name="Picture 5" descr="http://www.naga.org.au/uploads/9/0/5/3/9053945/1427355427.png">
          <a:extLst>
            <a:ext uri="{FF2B5EF4-FFF2-40B4-BE49-F238E27FC236}">
              <a16:creationId xmlns:a16="http://schemas.microsoft.com/office/drawing/2014/main" id="{374D7A69-2EF3-49CB-83FF-F3E68A10D79C}"/>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996"/>
        <a:stretch/>
      </xdr:blipFill>
      <xdr:spPr bwMode="auto">
        <a:xfrm>
          <a:off x="0" y="0"/>
          <a:ext cx="1908308" cy="762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433387</xdr:colOff>
      <xdr:row>0</xdr:row>
      <xdr:rowOff>176211</xdr:rowOff>
    </xdr:from>
    <xdr:to>
      <xdr:col>1</xdr:col>
      <xdr:colOff>1810257</xdr:colOff>
      <xdr:row>5</xdr:row>
      <xdr:rowOff>33337</xdr:rowOff>
    </xdr:to>
    <xdr:pic>
      <xdr:nvPicPr>
        <xdr:cNvPr id="4" name="Picture 3" descr="http://www.naga.org.au/uploads/9/0/5/3/9053945/1427355427.png">
          <a:extLst>
            <a:ext uri="{FF2B5EF4-FFF2-40B4-BE49-F238E27FC236}">
              <a16:creationId xmlns:a16="http://schemas.microsoft.com/office/drawing/2014/main" id="{60A5CCEB-4391-40B6-B3BB-D4E76F33FA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3387" y="176211"/>
          <a:ext cx="1986470" cy="809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9525</xdr:colOff>
      <xdr:row>1</xdr:row>
      <xdr:rowOff>0</xdr:rowOff>
    </xdr:from>
    <xdr:to>
      <xdr:col>12</xdr:col>
      <xdr:colOff>438150</xdr:colOff>
      <xdr:row>4</xdr:row>
      <xdr:rowOff>56886</xdr:rowOff>
    </xdr:to>
    <xdr:pic>
      <xdr:nvPicPr>
        <xdr:cNvPr id="5" name="Picture 4">
          <a:extLst>
            <a:ext uri="{FF2B5EF4-FFF2-40B4-BE49-F238E27FC236}">
              <a16:creationId xmlns:a16="http://schemas.microsoft.com/office/drawing/2014/main" id="{B094E827-24E9-49D8-B26B-6C7FFA1C6D33}"/>
            </a:ext>
          </a:extLst>
        </xdr:cNvPr>
        <xdr:cNvPicPr>
          <a:picLocks noChangeAspect="1"/>
        </xdr:cNvPicPr>
      </xdr:nvPicPr>
      <xdr:blipFill>
        <a:blip xmlns:r="http://schemas.openxmlformats.org/officeDocument/2006/relationships" r:embed="rId2"/>
        <a:stretch>
          <a:fillRect/>
        </a:stretch>
      </xdr:blipFill>
      <xdr:spPr>
        <a:xfrm>
          <a:off x="9496425" y="180975"/>
          <a:ext cx="2386013" cy="59981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28152</xdr:colOff>
      <xdr:row>1</xdr:row>
      <xdr:rowOff>10583</xdr:rowOff>
    </xdr:from>
    <xdr:to>
      <xdr:col>2</xdr:col>
      <xdr:colOff>50271</xdr:colOff>
      <xdr:row>5</xdr:row>
      <xdr:rowOff>5292</xdr:rowOff>
    </xdr:to>
    <xdr:pic>
      <xdr:nvPicPr>
        <xdr:cNvPr id="4" name="Picture 3" descr="http://www.naga.org.au/uploads/9/0/5/3/9053945/1427355427.png">
          <a:extLst>
            <a:ext uri="{FF2B5EF4-FFF2-40B4-BE49-F238E27FC236}">
              <a16:creationId xmlns:a16="http://schemas.microsoft.com/office/drawing/2014/main" id="{E65BEC98-4087-420B-96D6-9F6396DCC8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9028" y="190500"/>
          <a:ext cx="1958869" cy="735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15875</xdr:colOff>
      <xdr:row>0</xdr:row>
      <xdr:rowOff>158751</xdr:rowOff>
    </xdr:from>
    <xdr:to>
      <xdr:col>13</xdr:col>
      <xdr:colOff>42263</xdr:colOff>
      <xdr:row>4</xdr:row>
      <xdr:rowOff>164239</xdr:rowOff>
    </xdr:to>
    <xdr:pic>
      <xdr:nvPicPr>
        <xdr:cNvPr id="5" name="Picture 4">
          <a:extLst>
            <a:ext uri="{FF2B5EF4-FFF2-40B4-BE49-F238E27FC236}">
              <a16:creationId xmlns:a16="http://schemas.microsoft.com/office/drawing/2014/main" id="{79878B1D-7128-420D-86C8-651F9E466C14}"/>
            </a:ext>
          </a:extLst>
        </xdr:cNvPr>
        <xdr:cNvPicPr>
          <a:picLocks noChangeAspect="1"/>
        </xdr:cNvPicPr>
      </xdr:nvPicPr>
      <xdr:blipFill>
        <a:blip xmlns:r="http://schemas.openxmlformats.org/officeDocument/2006/relationships" r:embed="rId2"/>
        <a:stretch>
          <a:fillRect/>
        </a:stretch>
      </xdr:blipFill>
      <xdr:spPr>
        <a:xfrm>
          <a:off x="9911292" y="158751"/>
          <a:ext cx="2899763" cy="746321"/>
        </a:xfrm>
        <a:prstGeom prst="rect">
          <a:avLst/>
        </a:prstGeom>
      </xdr:spPr>
    </xdr:pic>
    <xdr:clientData/>
  </xdr:twoCellAnchor>
</xdr:wsDr>
</file>

<file path=xl/theme/theme1.xml><?xml version="1.0" encoding="utf-8"?>
<a:theme xmlns:a="http://schemas.openxmlformats.org/drawingml/2006/main" name="Theme1">
  <a:themeElements>
    <a:clrScheme name="NDEVR2">
      <a:dk1>
        <a:srgbClr val="000000"/>
      </a:dk1>
      <a:lt1>
        <a:srgbClr val="FFFFFF"/>
      </a:lt1>
      <a:dk2>
        <a:srgbClr val="008FBE"/>
      </a:dk2>
      <a:lt2>
        <a:srgbClr val="008FBE"/>
      </a:lt2>
      <a:accent1>
        <a:srgbClr val="555559"/>
      </a:accent1>
      <a:accent2>
        <a:srgbClr val="FF7175"/>
      </a:accent2>
      <a:accent3>
        <a:srgbClr val="C0B800"/>
      </a:accent3>
      <a:accent4>
        <a:srgbClr val="818B61"/>
      </a:accent4>
      <a:accent5>
        <a:srgbClr val="001F5B"/>
      </a:accent5>
      <a:accent6>
        <a:srgbClr val="008FBE"/>
      </a:accent6>
      <a:hlink>
        <a:srgbClr val="008FBE"/>
      </a:hlink>
      <a:folHlink>
        <a:srgbClr val="008FBE"/>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Mincho"/>
        <a:font script="Hang" typeface="맑은 고딕"/>
        <a:font script="Hans" typeface="DengXian"/>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B8115-FD6F-4E50-A24C-09EA2756CAB4}">
  <sheetPr codeName="Sheet2">
    <tabColor theme="2"/>
  </sheetPr>
  <dimension ref="A2:O53"/>
  <sheetViews>
    <sheetView tabSelected="1" workbookViewId="0">
      <pane xSplit="16" topLeftCell="Q1" activePane="topRight" state="frozen"/>
      <selection pane="topRight" activeCell="C11" sqref="C11:O11"/>
    </sheetView>
  </sheetViews>
  <sheetFormatPr defaultColWidth="9.1328125" defaultRowHeight="14.25" x14ac:dyDescent="0.45"/>
  <cols>
    <col min="1" max="1" width="2.1328125" style="38" customWidth="1"/>
    <col min="2" max="2" width="1.59765625" style="3" customWidth="1"/>
    <col min="3" max="3" width="26.73046875" style="3" bestFit="1" customWidth="1"/>
    <col min="4" max="4" width="24.1328125" style="3" customWidth="1"/>
    <col min="5" max="7" width="9.1328125" style="3"/>
    <col min="8" max="8" width="6.86328125" style="3" customWidth="1"/>
    <col min="9" max="9" width="9.1328125" style="3"/>
    <col min="10" max="10" width="6.1328125" style="3" customWidth="1"/>
    <col min="11" max="11" width="5.59765625" style="3" customWidth="1"/>
    <col min="12" max="12" width="3.1328125" style="3" customWidth="1"/>
    <col min="13" max="13" width="4.86328125" style="3" customWidth="1"/>
    <col min="14" max="14" width="6" style="3" customWidth="1"/>
    <col min="15" max="15" width="4.86328125" style="3" customWidth="1"/>
    <col min="16" max="16" width="4" style="3" customWidth="1"/>
    <col min="17" max="16384" width="9.1328125" style="3"/>
  </cols>
  <sheetData>
    <row r="2" spans="2:15" s="1" customFormat="1" x14ac:dyDescent="0.45"/>
    <row r="3" spans="2:15" s="1" customFormat="1" ht="15" customHeight="1" x14ac:dyDescent="0.45">
      <c r="C3" s="126"/>
      <c r="D3" s="125"/>
      <c r="E3" s="444"/>
      <c r="F3" s="444"/>
      <c r="G3" s="444"/>
      <c r="H3" s="444"/>
      <c r="I3" s="444"/>
      <c r="J3" s="444"/>
      <c r="K3" s="126"/>
      <c r="L3" s="126"/>
      <c r="M3" s="126"/>
    </row>
    <row r="4" spans="2:15" s="1" customFormat="1" ht="15" customHeight="1" x14ac:dyDescent="0.45">
      <c r="C4" s="126"/>
      <c r="D4" s="125"/>
      <c r="E4" s="444"/>
      <c r="F4" s="444"/>
      <c r="G4" s="444"/>
      <c r="H4" s="444"/>
      <c r="I4" s="444"/>
      <c r="J4" s="444"/>
      <c r="K4" s="126"/>
      <c r="L4" s="126"/>
      <c r="M4" s="126"/>
    </row>
    <row r="5" spans="2:15" s="1" customFormat="1" x14ac:dyDescent="0.45">
      <c r="C5" s="126"/>
      <c r="D5" s="125"/>
      <c r="E5" s="126"/>
      <c r="F5" s="126"/>
      <c r="G5" s="126"/>
      <c r="H5" s="126"/>
      <c r="I5" s="126"/>
      <c r="J5" s="126"/>
      <c r="K5" s="126"/>
      <c r="L5" s="126"/>
      <c r="M5" s="126"/>
    </row>
    <row r="6" spans="2:15" s="1" customFormat="1" x14ac:dyDescent="0.45"/>
    <row r="7" spans="2:15" x14ac:dyDescent="0.45">
      <c r="C7" s="451" t="s">
        <v>456</v>
      </c>
      <c r="D7" s="451"/>
      <c r="E7" s="451"/>
      <c r="F7" s="451"/>
      <c r="G7" s="451"/>
      <c r="H7" s="451"/>
      <c r="I7" s="451"/>
      <c r="J7" s="451"/>
      <c r="K7" s="451"/>
      <c r="L7" s="451"/>
      <c r="M7" s="451"/>
      <c r="N7" s="451"/>
      <c r="O7" s="451"/>
    </row>
    <row r="8" spans="2:15" x14ac:dyDescent="0.45">
      <c r="C8" s="451"/>
      <c r="D8" s="451"/>
      <c r="E8" s="451"/>
      <c r="F8" s="451"/>
      <c r="G8" s="451"/>
      <c r="H8" s="451"/>
      <c r="I8" s="451"/>
      <c r="J8" s="451"/>
      <c r="K8" s="451"/>
      <c r="L8" s="451"/>
      <c r="M8" s="451"/>
      <c r="N8" s="451"/>
      <c r="O8" s="451"/>
    </row>
    <row r="9" spans="2:15" ht="14.65" thickBot="1" x14ac:dyDescent="0.5">
      <c r="C9" s="1"/>
      <c r="D9" s="1"/>
      <c r="E9" s="1"/>
      <c r="F9" s="1"/>
      <c r="G9" s="1"/>
      <c r="H9" s="1"/>
      <c r="I9" s="1"/>
      <c r="J9" s="1"/>
      <c r="K9" s="1"/>
      <c r="L9" s="1"/>
      <c r="M9" s="1"/>
      <c r="N9" s="1"/>
      <c r="O9" s="1"/>
    </row>
    <row r="10" spans="2:15" x14ac:dyDescent="0.45">
      <c r="B10" s="206"/>
      <c r="C10" s="207" t="s">
        <v>442</v>
      </c>
      <c r="D10" s="45"/>
      <c r="E10" s="45"/>
      <c r="F10" s="45"/>
      <c r="G10" s="45"/>
      <c r="H10" s="45"/>
      <c r="I10" s="45"/>
      <c r="J10" s="45"/>
      <c r="K10" s="45"/>
      <c r="L10" s="45"/>
      <c r="M10" s="45"/>
      <c r="N10" s="45"/>
      <c r="O10" s="46"/>
    </row>
    <row r="11" spans="2:15" ht="183.75" customHeight="1" thickBot="1" x14ac:dyDescent="0.5">
      <c r="B11" s="208"/>
      <c r="C11" s="445" t="s">
        <v>484</v>
      </c>
      <c r="D11" s="445"/>
      <c r="E11" s="445"/>
      <c r="F11" s="445"/>
      <c r="G11" s="445"/>
      <c r="H11" s="445"/>
      <c r="I11" s="445"/>
      <c r="J11" s="445"/>
      <c r="K11" s="445"/>
      <c r="L11" s="445"/>
      <c r="M11" s="445"/>
      <c r="N11" s="445"/>
      <c r="O11" s="446"/>
    </row>
    <row r="12" spans="2:15" x14ac:dyDescent="0.45">
      <c r="B12" s="206"/>
      <c r="C12" s="45"/>
      <c r="D12" s="45"/>
      <c r="E12" s="45"/>
      <c r="F12" s="45"/>
      <c r="G12" s="45"/>
      <c r="H12" s="45"/>
      <c r="I12" s="45"/>
      <c r="J12" s="45"/>
      <c r="K12" s="45"/>
      <c r="L12" s="45"/>
      <c r="M12" s="45"/>
      <c r="N12" s="45"/>
      <c r="O12" s="46"/>
    </row>
    <row r="13" spans="2:15" x14ac:dyDescent="0.45">
      <c r="B13" s="209"/>
      <c r="C13" s="37" t="s">
        <v>459</v>
      </c>
      <c r="D13" s="10"/>
      <c r="E13" s="10"/>
      <c r="F13" s="10"/>
      <c r="G13" s="10"/>
      <c r="H13" s="10"/>
      <c r="I13" s="10"/>
      <c r="J13" s="10"/>
      <c r="K13" s="10"/>
      <c r="L13" s="10"/>
      <c r="M13" s="10"/>
      <c r="N13" s="10"/>
      <c r="O13" s="48"/>
    </row>
    <row r="14" spans="2:15" s="38" customFormat="1" x14ac:dyDescent="0.45">
      <c r="B14" s="209"/>
      <c r="C14" s="233" t="s">
        <v>461</v>
      </c>
      <c r="D14" s="453" t="s">
        <v>62</v>
      </c>
      <c r="E14" s="453"/>
      <c r="F14" s="453"/>
      <c r="G14" s="453"/>
      <c r="H14" s="453"/>
      <c r="I14" s="453"/>
      <c r="J14" s="453"/>
      <c r="K14" s="453"/>
      <c r="L14" s="453"/>
      <c r="M14" s="453"/>
      <c r="N14" s="453"/>
      <c r="O14" s="48"/>
    </row>
    <row r="15" spans="2:15" s="38" customFormat="1" x14ac:dyDescent="0.45">
      <c r="B15" s="209"/>
      <c r="C15" s="233" t="s">
        <v>476</v>
      </c>
      <c r="D15" s="454"/>
      <c r="E15" s="455"/>
      <c r="F15" s="455"/>
      <c r="G15" s="455"/>
      <c r="H15" s="455"/>
      <c r="I15" s="455"/>
      <c r="J15" s="455"/>
      <c r="K15" s="455"/>
      <c r="L15" s="455"/>
      <c r="M15" s="455"/>
      <c r="N15" s="456"/>
      <c r="O15" s="48"/>
    </row>
    <row r="16" spans="2:15" s="234" customFormat="1" ht="31.5" customHeight="1" x14ac:dyDescent="0.45">
      <c r="B16" s="235"/>
      <c r="C16" s="236" t="s">
        <v>460</v>
      </c>
      <c r="D16" s="452" t="s">
        <v>466</v>
      </c>
      <c r="E16" s="452"/>
      <c r="F16" s="452"/>
      <c r="G16" s="452"/>
      <c r="H16" s="452"/>
      <c r="I16" s="452"/>
      <c r="J16" s="452"/>
      <c r="K16" s="452"/>
      <c r="L16" s="452"/>
      <c r="M16" s="452"/>
      <c r="N16" s="452"/>
      <c r="O16" s="237"/>
    </row>
    <row r="17" spans="2:15" s="234" customFormat="1" ht="48.75" customHeight="1" x14ac:dyDescent="0.45">
      <c r="B17" s="235"/>
      <c r="C17" s="236" t="s">
        <v>462</v>
      </c>
      <c r="D17" s="452" t="s">
        <v>481</v>
      </c>
      <c r="E17" s="452"/>
      <c r="F17" s="452"/>
      <c r="G17" s="452"/>
      <c r="H17" s="452"/>
      <c r="I17" s="452"/>
      <c r="J17" s="452"/>
      <c r="K17" s="452"/>
      <c r="L17" s="452"/>
      <c r="M17" s="452"/>
      <c r="N17" s="452"/>
      <c r="O17" s="237"/>
    </row>
    <row r="18" spans="2:15" s="234" customFormat="1" ht="43.5" customHeight="1" x14ac:dyDescent="0.45">
      <c r="B18" s="235"/>
      <c r="C18" s="236" t="s">
        <v>463</v>
      </c>
      <c r="D18" s="452" t="s">
        <v>465</v>
      </c>
      <c r="E18" s="452"/>
      <c r="F18" s="452"/>
      <c r="G18" s="452"/>
      <c r="H18" s="452"/>
      <c r="I18" s="452"/>
      <c r="J18" s="452"/>
      <c r="K18" s="452"/>
      <c r="L18" s="452"/>
      <c r="M18" s="452"/>
      <c r="N18" s="452"/>
      <c r="O18" s="237"/>
    </row>
    <row r="19" spans="2:15" s="38" customFormat="1" ht="28.5" x14ac:dyDescent="0.45">
      <c r="B19" s="209"/>
      <c r="C19" s="269" t="s">
        <v>472</v>
      </c>
      <c r="D19" s="452" t="s">
        <v>479</v>
      </c>
      <c r="E19" s="452"/>
      <c r="F19" s="452"/>
      <c r="G19" s="452"/>
      <c r="H19" s="452"/>
      <c r="I19" s="452"/>
      <c r="J19" s="452"/>
      <c r="K19" s="452"/>
      <c r="L19" s="452"/>
      <c r="M19" s="452"/>
      <c r="N19" s="452"/>
      <c r="O19" s="48"/>
    </row>
    <row r="20" spans="2:15" s="38" customFormat="1" x14ac:dyDescent="0.45">
      <c r="B20" s="209"/>
      <c r="C20" s="271" t="s">
        <v>477</v>
      </c>
      <c r="D20" s="272"/>
      <c r="E20" s="272"/>
      <c r="F20" s="272"/>
      <c r="G20" s="272"/>
      <c r="H20" s="272"/>
      <c r="I20" s="272"/>
      <c r="J20" s="272"/>
      <c r="K20" s="272"/>
      <c r="L20" s="272"/>
      <c r="M20" s="272"/>
      <c r="N20" s="273"/>
      <c r="O20" s="48"/>
    </row>
    <row r="21" spans="2:15" s="38" customFormat="1" ht="57.75" customHeight="1" x14ac:dyDescent="0.45">
      <c r="B21" s="209"/>
      <c r="C21" s="236" t="s">
        <v>478</v>
      </c>
      <c r="D21" s="452" t="s">
        <v>483</v>
      </c>
      <c r="E21" s="452"/>
      <c r="F21" s="452"/>
      <c r="G21" s="452"/>
      <c r="H21" s="452"/>
      <c r="I21" s="452"/>
      <c r="J21" s="452"/>
      <c r="K21" s="452"/>
      <c r="L21" s="452"/>
      <c r="M21" s="452"/>
      <c r="N21" s="452"/>
      <c r="O21" s="48"/>
    </row>
    <row r="22" spans="2:15" s="38" customFormat="1" x14ac:dyDescent="0.45">
      <c r="B22" s="209"/>
      <c r="C22" s="236"/>
      <c r="D22" s="452"/>
      <c r="E22" s="452"/>
      <c r="F22" s="452"/>
      <c r="G22" s="452"/>
      <c r="H22" s="452"/>
      <c r="I22" s="452"/>
      <c r="J22" s="452"/>
      <c r="K22" s="452"/>
      <c r="L22" s="452"/>
      <c r="M22" s="452"/>
      <c r="N22" s="452"/>
      <c r="O22" s="48"/>
    </row>
    <row r="23" spans="2:15" s="38" customFormat="1" ht="14.65" thickBot="1" x14ac:dyDescent="0.5">
      <c r="B23" s="208"/>
      <c r="C23" s="211"/>
      <c r="D23" s="50"/>
      <c r="E23" s="50"/>
      <c r="F23" s="50"/>
      <c r="G23" s="50"/>
      <c r="H23" s="50"/>
      <c r="I23" s="50"/>
      <c r="J23" s="50"/>
      <c r="K23" s="50"/>
      <c r="L23" s="50"/>
      <c r="M23" s="50"/>
      <c r="N23" s="50"/>
      <c r="O23" s="51"/>
    </row>
    <row r="24" spans="2:15" x14ac:dyDescent="0.45">
      <c r="B24" s="206"/>
      <c r="C24" s="212"/>
      <c r="D24" s="45"/>
      <c r="E24" s="45"/>
      <c r="F24" s="45"/>
      <c r="G24" s="45"/>
      <c r="H24" s="45"/>
      <c r="I24" s="10"/>
      <c r="J24" s="45"/>
      <c r="K24" s="45"/>
      <c r="L24" s="45"/>
      <c r="M24" s="45"/>
      <c r="N24" s="45"/>
      <c r="O24" s="213"/>
    </row>
    <row r="25" spans="2:15" s="38" customFormat="1" x14ac:dyDescent="0.45">
      <c r="B25" s="209"/>
      <c r="C25" s="10" t="s">
        <v>482</v>
      </c>
      <c r="D25" s="10"/>
      <c r="E25" s="10"/>
      <c r="F25" s="10"/>
      <c r="G25" s="10"/>
      <c r="H25" s="10"/>
      <c r="I25" s="10"/>
      <c r="J25" s="10"/>
      <c r="K25" s="10"/>
      <c r="M25" s="10"/>
      <c r="N25" s="10"/>
      <c r="O25" s="210"/>
    </row>
    <row r="26" spans="2:15" x14ac:dyDescent="0.45">
      <c r="B26" s="209"/>
      <c r="C26" s="239"/>
      <c r="D26" s="10" t="s">
        <v>326</v>
      </c>
      <c r="E26" s="10"/>
      <c r="F26" s="10"/>
      <c r="G26" s="10"/>
      <c r="H26" s="10"/>
      <c r="I26" s="10"/>
      <c r="J26" s="10"/>
      <c r="K26" s="10"/>
      <c r="L26" s="10"/>
      <c r="M26" s="10"/>
      <c r="N26" s="10"/>
      <c r="O26" s="48"/>
    </row>
    <row r="27" spans="2:15" x14ac:dyDescent="0.45">
      <c r="B27" s="209"/>
      <c r="C27" s="240"/>
      <c r="D27" s="10" t="s">
        <v>284</v>
      </c>
      <c r="E27" s="10"/>
      <c r="F27" s="10"/>
      <c r="G27" s="10"/>
      <c r="H27" s="10"/>
      <c r="I27" s="10"/>
      <c r="J27" s="10"/>
      <c r="K27" s="10"/>
      <c r="L27" s="10"/>
      <c r="M27" s="10"/>
      <c r="N27" s="10"/>
      <c r="O27" s="48"/>
    </row>
    <row r="28" spans="2:15" s="38" customFormat="1" x14ac:dyDescent="0.45">
      <c r="B28" s="209"/>
      <c r="C28" s="116"/>
      <c r="D28" s="10"/>
      <c r="E28" s="10"/>
      <c r="F28" s="10"/>
      <c r="G28" s="10"/>
      <c r="H28" s="10"/>
      <c r="I28" s="10"/>
      <c r="J28" s="10"/>
      <c r="K28" s="10"/>
      <c r="L28" s="10"/>
      <c r="M28" s="10"/>
      <c r="N28" s="10"/>
      <c r="O28" s="48"/>
    </row>
    <row r="29" spans="2:15" s="38" customFormat="1" ht="14.65" thickBot="1" x14ac:dyDescent="0.5">
      <c r="B29" s="208"/>
      <c r="C29" s="211"/>
      <c r="D29" s="50"/>
      <c r="E29" s="50"/>
      <c r="F29" s="50"/>
      <c r="G29" s="50"/>
      <c r="H29" s="50"/>
      <c r="I29" s="50"/>
      <c r="J29" s="50"/>
      <c r="K29" s="50"/>
      <c r="L29" s="50"/>
      <c r="M29" s="50"/>
      <c r="N29" s="50"/>
      <c r="O29" s="51"/>
    </row>
    <row r="30" spans="2:15" x14ac:dyDescent="0.45">
      <c r="B30" s="206"/>
      <c r="C30" s="447" t="s">
        <v>60</v>
      </c>
      <c r="D30" s="447"/>
      <c r="E30" s="447"/>
      <c r="F30" s="447"/>
      <c r="G30" s="447"/>
      <c r="H30" s="447"/>
      <c r="I30" s="447"/>
      <c r="J30" s="447"/>
      <c r="K30" s="447"/>
      <c r="L30" s="447"/>
      <c r="M30" s="447"/>
      <c r="N30" s="447"/>
      <c r="O30" s="448"/>
    </row>
    <row r="31" spans="2:15" x14ac:dyDescent="0.45">
      <c r="B31" s="209"/>
      <c r="C31" s="449" t="s">
        <v>61</v>
      </c>
      <c r="D31" s="449"/>
      <c r="E31" s="449"/>
      <c r="F31" s="449"/>
      <c r="G31" s="449"/>
      <c r="H31" s="449"/>
      <c r="I31" s="449"/>
      <c r="J31" s="449"/>
      <c r="K31" s="449"/>
      <c r="L31" s="449"/>
      <c r="M31" s="449"/>
      <c r="N31" s="449"/>
      <c r="O31" s="450"/>
    </row>
    <row r="32" spans="2:15" x14ac:dyDescent="0.45">
      <c r="B32" s="209"/>
      <c r="C32" s="449"/>
      <c r="D32" s="449"/>
      <c r="E32" s="449"/>
      <c r="F32" s="449"/>
      <c r="G32" s="449"/>
      <c r="H32" s="449"/>
      <c r="I32" s="449"/>
      <c r="J32" s="449"/>
      <c r="K32" s="449"/>
      <c r="L32" s="449"/>
      <c r="M32" s="449"/>
      <c r="N32" s="449"/>
      <c r="O32" s="450"/>
    </row>
    <row r="33" spans="2:15" x14ac:dyDescent="0.45">
      <c r="B33" s="209"/>
      <c r="C33" s="10" t="s">
        <v>282</v>
      </c>
      <c r="D33" s="10" t="s">
        <v>127</v>
      </c>
      <c r="E33" s="10"/>
      <c r="F33" s="10"/>
      <c r="G33" s="10"/>
      <c r="H33" s="10"/>
      <c r="I33" s="10"/>
      <c r="J33" s="10"/>
      <c r="K33" s="10"/>
      <c r="L33" s="10"/>
      <c r="M33" s="10"/>
      <c r="N33" s="10"/>
      <c r="O33" s="48"/>
    </row>
    <row r="34" spans="2:15" x14ac:dyDescent="0.45">
      <c r="B34" s="209"/>
      <c r="C34" s="116"/>
      <c r="D34" s="10" t="s">
        <v>128</v>
      </c>
      <c r="E34" s="10"/>
      <c r="F34" s="10"/>
      <c r="G34" s="10"/>
      <c r="H34" s="10"/>
      <c r="I34" s="10"/>
      <c r="J34" s="10"/>
      <c r="K34" s="10"/>
      <c r="L34" s="10"/>
      <c r="M34" s="10"/>
      <c r="N34" s="10"/>
      <c r="O34" s="48"/>
    </row>
    <row r="35" spans="2:15" x14ac:dyDescent="0.45">
      <c r="B35" s="209"/>
      <c r="C35" s="116"/>
      <c r="D35" s="10" t="s">
        <v>319</v>
      </c>
      <c r="E35" s="10"/>
      <c r="F35" s="10"/>
      <c r="G35" s="10"/>
      <c r="H35" s="10"/>
      <c r="I35" s="10"/>
      <c r="J35" s="10"/>
      <c r="K35" s="10"/>
      <c r="L35" s="10"/>
      <c r="M35" s="10"/>
      <c r="N35" s="10"/>
      <c r="O35" s="48"/>
    </row>
    <row r="36" spans="2:15" x14ac:dyDescent="0.45">
      <c r="B36" s="209"/>
      <c r="C36" s="10"/>
      <c r="D36" s="10" t="s">
        <v>283</v>
      </c>
      <c r="E36" s="10"/>
      <c r="F36" s="10"/>
      <c r="G36" s="10"/>
      <c r="H36" s="10"/>
      <c r="I36" s="10"/>
      <c r="J36" s="10"/>
      <c r="K36" s="10"/>
      <c r="L36" s="10"/>
      <c r="M36" s="10"/>
      <c r="N36" s="10"/>
      <c r="O36" s="48"/>
    </row>
    <row r="37" spans="2:15" s="38" customFormat="1" x14ac:dyDescent="0.45">
      <c r="B37" s="209"/>
      <c r="C37" s="10"/>
      <c r="D37" s="10" t="s">
        <v>347</v>
      </c>
      <c r="E37" s="10"/>
      <c r="F37" s="10"/>
      <c r="G37" s="10"/>
      <c r="H37" s="10"/>
      <c r="I37" s="10"/>
      <c r="J37" s="10"/>
      <c r="K37" s="10"/>
      <c r="L37" s="10"/>
      <c r="M37" s="10"/>
      <c r="N37" s="10"/>
      <c r="O37" s="48"/>
    </row>
    <row r="38" spans="2:15" ht="39" customHeight="1" thickBot="1" x14ac:dyDescent="0.5">
      <c r="B38" s="208"/>
      <c r="C38" s="211"/>
      <c r="D38" s="211"/>
      <c r="E38" s="211"/>
      <c r="F38" s="211"/>
      <c r="G38" s="211"/>
      <c r="H38" s="211"/>
      <c r="I38" s="211"/>
      <c r="J38" s="211"/>
      <c r="K38" s="211"/>
      <c r="L38" s="211"/>
      <c r="M38" s="211"/>
      <c r="N38" s="211"/>
      <c r="O38" s="214"/>
    </row>
    <row r="39" spans="2:15" x14ac:dyDescent="0.45">
      <c r="B39" s="38"/>
      <c r="C39" s="5"/>
      <c r="D39" s="38"/>
      <c r="E39" s="38"/>
      <c r="F39" s="38"/>
      <c r="G39" s="38"/>
      <c r="H39" s="38"/>
      <c r="I39" s="38"/>
      <c r="J39" s="38"/>
      <c r="K39" s="38"/>
      <c r="L39" s="38"/>
      <c r="M39" s="38"/>
      <c r="N39" s="38"/>
    </row>
    <row r="40" spans="2:15" x14ac:dyDescent="0.45">
      <c r="B40" s="38"/>
      <c r="C40" s="205"/>
      <c r="D40" s="1"/>
      <c r="E40" s="38"/>
      <c r="F40" s="38"/>
      <c r="G40" s="38"/>
      <c r="H40" s="38"/>
      <c r="I40" s="38"/>
      <c r="J40" s="38"/>
      <c r="K40" s="38"/>
      <c r="L40" s="38"/>
      <c r="M40" s="38"/>
      <c r="N40" s="38"/>
    </row>
    <row r="41" spans="2:15" x14ac:dyDescent="0.45">
      <c r="B41" s="38"/>
      <c r="C41" s="205"/>
      <c r="D41" s="1"/>
      <c r="E41" s="38"/>
      <c r="F41" s="38"/>
      <c r="G41" s="38"/>
      <c r="H41" s="38"/>
      <c r="I41" s="38"/>
      <c r="J41" s="38"/>
      <c r="K41" s="38"/>
      <c r="L41" s="38"/>
      <c r="M41" s="38"/>
      <c r="N41" s="38"/>
    </row>
    <row r="42" spans="2:15" x14ac:dyDescent="0.45">
      <c r="B42" s="38"/>
      <c r="C42" s="205"/>
      <c r="D42" s="1"/>
      <c r="E42" s="38"/>
      <c r="F42" s="38"/>
      <c r="G42" s="38"/>
      <c r="H42" s="38"/>
      <c r="I42" s="38"/>
      <c r="J42" s="38"/>
      <c r="K42" s="38"/>
      <c r="L42" s="38"/>
      <c r="M42" s="38"/>
      <c r="N42" s="38"/>
    </row>
    <row r="43" spans="2:15" x14ac:dyDescent="0.45">
      <c r="B43" s="38"/>
      <c r="C43" s="205"/>
      <c r="D43" s="1"/>
      <c r="E43" s="38"/>
      <c r="F43" s="38"/>
      <c r="G43" s="38"/>
      <c r="H43" s="38"/>
      <c r="I43" s="38"/>
      <c r="J43" s="38"/>
      <c r="K43" s="38"/>
      <c r="L43" s="38"/>
      <c r="M43" s="38"/>
      <c r="N43" s="38"/>
    </row>
    <row r="44" spans="2:15" x14ac:dyDescent="0.45">
      <c r="B44" s="38"/>
      <c r="C44" s="205"/>
      <c r="D44" s="1"/>
      <c r="E44" s="38"/>
      <c r="F44" s="38"/>
      <c r="G44" s="38"/>
      <c r="H44" s="38"/>
      <c r="I44" s="38"/>
      <c r="J44" s="38"/>
      <c r="K44" s="38"/>
      <c r="L44" s="38"/>
      <c r="M44" s="38"/>
      <c r="N44" s="38"/>
    </row>
    <row r="45" spans="2:15" x14ac:dyDescent="0.45">
      <c r="B45" s="38"/>
      <c r="C45" s="205"/>
      <c r="D45" s="1"/>
      <c r="E45" s="38"/>
      <c r="F45" s="38"/>
      <c r="G45" s="38"/>
      <c r="H45" s="38"/>
      <c r="I45" s="38"/>
      <c r="J45" s="38"/>
      <c r="K45" s="38"/>
      <c r="L45" s="38"/>
      <c r="M45" s="38"/>
      <c r="N45" s="38"/>
    </row>
    <row r="46" spans="2:15" x14ac:dyDescent="0.45">
      <c r="B46" s="38"/>
      <c r="C46" s="38"/>
      <c r="D46" s="38"/>
      <c r="E46" s="38"/>
      <c r="F46" s="38"/>
      <c r="G46" s="38"/>
      <c r="H46" s="38"/>
      <c r="I46" s="38"/>
      <c r="J46" s="38"/>
      <c r="K46" s="38"/>
      <c r="L46" s="38"/>
      <c r="M46" s="38"/>
      <c r="N46" s="38"/>
    </row>
    <row r="47" spans="2:15" x14ac:dyDescent="0.45">
      <c r="B47" s="38"/>
      <c r="C47" s="38"/>
      <c r="D47" s="38"/>
      <c r="E47" s="38"/>
      <c r="F47" s="38"/>
      <c r="G47" s="38"/>
      <c r="H47" s="38"/>
      <c r="I47" s="38"/>
      <c r="J47" s="38"/>
      <c r="K47" s="38"/>
      <c r="L47" s="38"/>
      <c r="M47" s="38"/>
      <c r="N47" s="38"/>
    </row>
    <row r="48" spans="2:15" x14ac:dyDescent="0.45">
      <c r="B48" s="38"/>
      <c r="C48" s="38"/>
      <c r="D48" s="38"/>
      <c r="E48" s="38"/>
      <c r="F48" s="38"/>
      <c r="G48" s="38"/>
      <c r="H48" s="38"/>
      <c r="I48" s="38"/>
      <c r="J48" s="38"/>
      <c r="K48" s="38"/>
      <c r="L48" s="38"/>
      <c r="M48" s="38"/>
      <c r="N48" s="38"/>
    </row>
    <row r="49" spans="2:14" x14ac:dyDescent="0.45">
      <c r="B49" s="38"/>
      <c r="C49" s="38"/>
      <c r="D49" s="38"/>
      <c r="E49" s="38"/>
      <c r="F49" s="38"/>
      <c r="G49" s="38"/>
      <c r="H49" s="38"/>
      <c r="I49" s="38"/>
      <c r="J49" s="38"/>
      <c r="K49" s="38"/>
      <c r="L49" s="38"/>
      <c r="M49" s="38"/>
      <c r="N49" s="38"/>
    </row>
    <row r="50" spans="2:14" x14ac:dyDescent="0.45">
      <c r="B50" s="38"/>
      <c r="C50" s="38"/>
      <c r="D50" s="38"/>
      <c r="E50" s="38"/>
      <c r="F50" s="38"/>
      <c r="G50" s="38"/>
      <c r="H50" s="38"/>
      <c r="I50" s="38"/>
      <c r="J50" s="38"/>
      <c r="K50" s="38"/>
      <c r="L50" s="38"/>
      <c r="M50" s="38"/>
      <c r="N50" s="38"/>
    </row>
    <row r="51" spans="2:14" x14ac:dyDescent="0.45">
      <c r="B51" s="38"/>
      <c r="C51" s="38"/>
      <c r="D51" s="38"/>
      <c r="E51" s="38"/>
      <c r="F51" s="38"/>
      <c r="G51" s="38"/>
      <c r="H51" s="38"/>
      <c r="I51" s="38"/>
      <c r="J51" s="38"/>
      <c r="K51" s="38"/>
      <c r="L51" s="38"/>
      <c r="M51" s="38"/>
      <c r="N51" s="38"/>
    </row>
    <row r="53" spans="2:14" x14ac:dyDescent="0.45">
      <c r="C53" s="38"/>
    </row>
  </sheetData>
  <sheetProtection algorithmName="SHA-512" hashValue="U6VFHP0a+E/p953h6iiGOIhthFczTRkRQbe/h5S0Bzfl8MV5Sp5zYJ53GF8xJ+u+HycHQFgUbQiA5aXmQ2T2GA==" saltValue="B1VrLc+Srk1p+uPYq5UaSQ==" spinCount="100000" sheet="1" objects="1" scenarios="1"/>
  <mergeCells count="13">
    <mergeCell ref="E3:J4"/>
    <mergeCell ref="C11:O11"/>
    <mergeCell ref="C30:O30"/>
    <mergeCell ref="C31:O32"/>
    <mergeCell ref="C7:O8"/>
    <mergeCell ref="D16:N16"/>
    <mergeCell ref="D14:N14"/>
    <mergeCell ref="D17:N17"/>
    <mergeCell ref="D18:N18"/>
    <mergeCell ref="D19:N19"/>
    <mergeCell ref="D15:N15"/>
    <mergeCell ref="D21:N21"/>
    <mergeCell ref="D22:N22"/>
  </mergeCells>
  <hyperlinks>
    <hyperlink ref="C16" location="'Data Input'!A1" display="Data Input" xr:uid="{94D09D7F-5EAB-4618-8382-8DD410BE502A}"/>
    <hyperlink ref="C17" location="'Fleet Performance Summary'!A1" display="Fleet Performance Summary" xr:uid="{EA1B4CB0-2170-43FF-BCB0-3DDE6ECD73A3}"/>
    <hyperlink ref="C18" location="'Peformance Tracking Sheet'!A1" display="Performance Tracking Sheet" xr:uid="{633BD991-7DC1-4E0A-83EB-36CCF0DA3755}"/>
    <hyperlink ref="C19" location="'Data Input'!Z1" display="Data Input" xr:uid="{8429F145-BA2A-415F-8AAC-6D6348B75D6E}"/>
    <hyperlink ref="C21" location="'Vehicle Comparison'!A1" display="Vehicle Comparison" xr:uid="{9408CFC7-284B-4178-B300-61B512D66041}"/>
  </hyperlinks>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B2183-FD7E-4DBA-B716-FB55A75E57E1}">
  <sheetPr codeName="Sheet9">
    <tabColor theme="6"/>
  </sheetPr>
  <dimension ref="A2:AF91"/>
  <sheetViews>
    <sheetView zoomScale="60" zoomScaleNormal="60" workbookViewId="0">
      <pane xSplit="2" topLeftCell="C1" activePane="topRight" state="frozen"/>
      <selection pane="topRight" activeCell="F24" sqref="F24"/>
    </sheetView>
  </sheetViews>
  <sheetFormatPr defaultColWidth="9.1328125" defaultRowHeight="14.25" x14ac:dyDescent="0.45"/>
  <cols>
    <col min="1" max="1" width="9.1328125" style="102"/>
    <col min="2" max="2" width="27.1328125" style="102" customWidth="1"/>
    <col min="3" max="3" width="19.86328125" style="102" customWidth="1"/>
    <col min="4" max="4" width="11" style="301" customWidth="1"/>
    <col min="5" max="5" width="9.1328125" style="102"/>
    <col min="6" max="6" width="17.86328125" style="102" bestFit="1" customWidth="1"/>
    <col min="7" max="7" width="12.73046875" style="102" customWidth="1"/>
    <col min="8" max="8" width="13" style="102" customWidth="1"/>
    <col min="9" max="9" width="4.265625" style="102" customWidth="1"/>
    <col min="10" max="10" width="14.3984375" style="102" bestFit="1" customWidth="1"/>
    <col min="11" max="15" width="13.3984375" style="102" bestFit="1" customWidth="1"/>
    <col min="16" max="16" width="13" style="102" customWidth="1"/>
    <col min="17" max="17" width="9.1328125" style="102"/>
    <col min="18" max="18" width="9.265625" style="102" bestFit="1" customWidth="1"/>
    <col min="19" max="19" width="12.86328125" style="102" customWidth="1"/>
    <col min="20" max="20" width="11" style="102" customWidth="1"/>
    <col min="21" max="21" width="17.3984375" style="102" customWidth="1"/>
    <col min="22" max="22" width="10.3984375" style="102" bestFit="1" customWidth="1"/>
    <col min="23" max="23" width="12.3984375" style="102" customWidth="1"/>
    <col min="24" max="25" width="11.86328125" style="102" customWidth="1"/>
    <col min="26" max="26" width="13.1328125" style="102" customWidth="1"/>
    <col min="27" max="27" width="13.265625" style="102" customWidth="1"/>
    <col min="28" max="28" width="11" style="102" bestFit="1" customWidth="1"/>
    <col min="29" max="29" width="10.59765625" style="102" bestFit="1" customWidth="1"/>
    <col min="30" max="30" width="11.73046875" style="102" customWidth="1"/>
    <col min="31" max="31" width="12.1328125" style="102" customWidth="1"/>
    <col min="32" max="32" width="11.73046875" style="102" customWidth="1"/>
    <col min="33" max="16384" width="9.1328125" style="102"/>
  </cols>
  <sheetData>
    <row r="2" spans="2:32" x14ac:dyDescent="0.45">
      <c r="C2" s="198"/>
      <c r="D2" s="300"/>
      <c r="E2" s="198"/>
      <c r="F2" s="198"/>
      <c r="G2" s="198"/>
      <c r="H2" s="198"/>
      <c r="I2" s="198"/>
      <c r="J2" s="198"/>
    </row>
    <row r="3" spans="2:32" ht="15" customHeight="1" x14ac:dyDescent="0.45">
      <c r="C3" s="198"/>
      <c r="D3" s="479" t="s">
        <v>84</v>
      </c>
      <c r="E3" s="479"/>
      <c r="F3" s="479"/>
      <c r="G3" s="479"/>
      <c r="H3" s="479"/>
      <c r="I3" s="479"/>
      <c r="J3" s="479"/>
    </row>
    <row r="4" spans="2:32" ht="15" customHeight="1" x14ac:dyDescent="0.45">
      <c r="C4" s="198"/>
      <c r="D4" s="479"/>
      <c r="E4" s="479"/>
      <c r="F4" s="479"/>
      <c r="G4" s="479"/>
      <c r="H4" s="479"/>
      <c r="I4" s="479"/>
      <c r="J4" s="479"/>
    </row>
    <row r="5" spans="2:32" x14ac:dyDescent="0.45">
      <c r="C5" s="198"/>
      <c r="D5" s="300"/>
      <c r="E5" s="198"/>
      <c r="F5" s="198"/>
      <c r="G5" s="198"/>
      <c r="H5" s="198"/>
      <c r="I5" s="198"/>
      <c r="J5" s="198"/>
    </row>
    <row r="6" spans="2:32" x14ac:dyDescent="0.45">
      <c r="J6" s="190"/>
      <c r="Z6" s="102" t="s">
        <v>266</v>
      </c>
      <c r="AA6" s="302">
        <v>686.4</v>
      </c>
    </row>
    <row r="8" spans="2:32" x14ac:dyDescent="0.45">
      <c r="B8" s="102" t="s">
        <v>329</v>
      </c>
      <c r="F8" s="303" t="s">
        <v>160</v>
      </c>
      <c r="G8" s="304">
        <v>0.06</v>
      </c>
      <c r="H8" s="102" t="s">
        <v>184</v>
      </c>
    </row>
    <row r="9" spans="2:32" x14ac:dyDescent="0.45">
      <c r="B9" s="102" t="s">
        <v>328</v>
      </c>
    </row>
    <row r="10" spans="2:32" x14ac:dyDescent="0.45">
      <c r="B10" s="102" t="s">
        <v>334</v>
      </c>
    </row>
    <row r="11" spans="2:32" s="305" customFormat="1" ht="11.65" x14ac:dyDescent="0.35">
      <c r="B11" s="305">
        <v>1</v>
      </c>
      <c r="C11" s="305">
        <v>2</v>
      </c>
      <c r="D11" s="305">
        <v>3</v>
      </c>
      <c r="E11" s="305">
        <v>4</v>
      </c>
      <c r="F11" s="305">
        <v>5</v>
      </c>
      <c r="G11" s="305">
        <v>6</v>
      </c>
      <c r="H11" s="305">
        <v>7</v>
      </c>
      <c r="I11" s="305">
        <v>8</v>
      </c>
      <c r="J11" s="305">
        <v>9</v>
      </c>
      <c r="K11" s="305">
        <v>10</v>
      </c>
      <c r="L11" s="305">
        <v>11</v>
      </c>
      <c r="M11" s="305">
        <v>12</v>
      </c>
      <c r="N11" s="305">
        <v>13</v>
      </c>
      <c r="O11" s="305">
        <v>14</v>
      </c>
      <c r="P11" s="305">
        <v>15</v>
      </c>
      <c r="Q11" s="305">
        <v>16</v>
      </c>
      <c r="R11" s="305">
        <v>17</v>
      </c>
      <c r="S11" s="305">
        <v>18</v>
      </c>
      <c r="T11" s="305">
        <v>19</v>
      </c>
      <c r="U11" s="305">
        <v>20</v>
      </c>
      <c r="V11" s="305">
        <v>21</v>
      </c>
      <c r="W11" s="305">
        <v>22</v>
      </c>
      <c r="X11" s="305">
        <v>23</v>
      </c>
      <c r="Y11" s="305">
        <v>24</v>
      </c>
      <c r="Z11" s="305">
        <v>25</v>
      </c>
      <c r="AA11" s="305">
        <v>26</v>
      </c>
      <c r="AB11" s="305">
        <v>27</v>
      </c>
      <c r="AC11" s="305">
        <v>28</v>
      </c>
      <c r="AD11" s="305">
        <v>29</v>
      </c>
      <c r="AE11" s="305">
        <v>30</v>
      </c>
      <c r="AF11" s="305">
        <v>31</v>
      </c>
    </row>
    <row r="13" spans="2:32" ht="15" customHeight="1" x14ac:dyDescent="0.45">
      <c r="B13" s="279"/>
      <c r="C13" s="306"/>
      <c r="D13" s="307"/>
      <c r="E13" s="308"/>
      <c r="F13" s="482" t="s">
        <v>96</v>
      </c>
      <c r="G13" s="482"/>
      <c r="H13" s="482"/>
      <c r="I13" s="483" t="s">
        <v>183</v>
      </c>
      <c r="J13" s="484"/>
      <c r="K13" s="484"/>
      <c r="L13" s="484"/>
      <c r="M13" s="484"/>
      <c r="N13" s="484"/>
      <c r="O13" s="485"/>
      <c r="P13" s="483" t="s">
        <v>97</v>
      </c>
      <c r="Q13" s="484"/>
      <c r="R13" s="484"/>
      <c r="S13" s="484"/>
      <c r="T13" s="485"/>
      <c r="U13" s="486" t="s">
        <v>98</v>
      </c>
      <c r="V13" s="487"/>
      <c r="W13" s="487"/>
      <c r="X13" s="487"/>
      <c r="Y13" s="487"/>
      <c r="Z13" s="487"/>
      <c r="AA13" s="488" t="s">
        <v>99</v>
      </c>
      <c r="AB13" s="488"/>
      <c r="AC13" s="488"/>
      <c r="AD13" s="488"/>
      <c r="AE13" s="488"/>
      <c r="AF13" s="309"/>
    </row>
    <row r="14" spans="2:32" ht="81" customHeight="1" x14ac:dyDescent="0.45">
      <c r="B14" s="310" t="s">
        <v>100</v>
      </c>
      <c r="C14" s="311" t="s">
        <v>101</v>
      </c>
      <c r="D14" s="312" t="s">
        <v>102</v>
      </c>
      <c r="E14" s="310" t="s">
        <v>103</v>
      </c>
      <c r="F14" s="313" t="s">
        <v>485</v>
      </c>
      <c r="G14" s="313" t="s">
        <v>104</v>
      </c>
      <c r="H14" s="313" t="s">
        <v>105</v>
      </c>
      <c r="I14" s="313"/>
      <c r="J14" s="313" t="s">
        <v>140</v>
      </c>
      <c r="K14" s="313" t="s">
        <v>202</v>
      </c>
      <c r="L14" s="313" t="s">
        <v>203</v>
      </c>
      <c r="M14" s="313" t="s">
        <v>204</v>
      </c>
      <c r="N14" s="313" t="s">
        <v>205</v>
      </c>
      <c r="O14" s="313" t="s">
        <v>206</v>
      </c>
      <c r="P14" s="311" t="s">
        <v>154</v>
      </c>
      <c r="Q14" s="310" t="s">
        <v>0</v>
      </c>
      <c r="R14" s="311" t="s">
        <v>106</v>
      </c>
      <c r="S14" s="314" t="s">
        <v>107</v>
      </c>
      <c r="T14" s="311" t="s">
        <v>108</v>
      </c>
      <c r="U14" s="311" t="s">
        <v>109</v>
      </c>
      <c r="V14" s="310" t="s">
        <v>110</v>
      </c>
      <c r="W14" s="310" t="s">
        <v>111</v>
      </c>
      <c r="X14" s="310" t="s">
        <v>112</v>
      </c>
      <c r="Y14" s="310" t="s">
        <v>113</v>
      </c>
      <c r="Z14" s="310" t="s">
        <v>114</v>
      </c>
      <c r="AA14" s="232" t="s">
        <v>115</v>
      </c>
      <c r="AB14" s="232" t="s">
        <v>116</v>
      </c>
      <c r="AC14" s="232" t="s">
        <v>117</v>
      </c>
      <c r="AD14" s="315" t="s">
        <v>118</v>
      </c>
      <c r="AE14" s="315" t="s">
        <v>119</v>
      </c>
      <c r="AF14" s="315" t="s">
        <v>134</v>
      </c>
    </row>
    <row r="15" spans="2:32" x14ac:dyDescent="0.45">
      <c r="B15" s="347" t="s">
        <v>126</v>
      </c>
      <c r="C15" s="348"/>
      <c r="D15" s="349"/>
      <c r="E15" s="347"/>
      <c r="F15" s="350"/>
      <c r="G15" s="351"/>
      <c r="H15" s="351"/>
      <c r="I15" s="351"/>
      <c r="J15" s="347"/>
      <c r="K15" s="347"/>
      <c r="L15" s="347"/>
      <c r="M15" s="347"/>
      <c r="N15" s="347"/>
      <c r="O15" s="347"/>
      <c r="P15" s="348"/>
      <c r="Q15" s="347"/>
      <c r="R15" s="348"/>
      <c r="S15" s="352"/>
      <c r="T15" s="348"/>
      <c r="U15" s="348"/>
      <c r="V15" s="347"/>
      <c r="W15" s="347"/>
      <c r="X15" s="347"/>
      <c r="Y15" s="347"/>
      <c r="Z15" s="347"/>
      <c r="AA15" s="353"/>
      <c r="AB15" s="353"/>
      <c r="AC15" s="353"/>
      <c r="AD15" s="354"/>
      <c r="AE15" s="354"/>
      <c r="AF15" s="354"/>
    </row>
    <row r="16" spans="2:32" x14ac:dyDescent="0.45">
      <c r="B16" s="355" t="s">
        <v>122</v>
      </c>
      <c r="C16" s="356"/>
      <c r="D16" s="357"/>
      <c r="E16" s="355"/>
      <c r="F16" s="358"/>
      <c r="G16" s="358"/>
      <c r="H16" s="358"/>
      <c r="I16" s="358"/>
      <c r="J16" s="355"/>
      <c r="K16" s="355"/>
      <c r="L16" s="355"/>
      <c r="M16" s="355"/>
      <c r="N16" s="355"/>
      <c r="O16" s="355"/>
      <c r="P16" s="356"/>
      <c r="Q16" s="355"/>
      <c r="R16" s="356"/>
      <c r="S16" s="359"/>
      <c r="T16" s="356"/>
      <c r="U16" s="356"/>
      <c r="V16" s="355"/>
      <c r="W16" s="355"/>
      <c r="X16" s="355"/>
      <c r="Y16" s="355"/>
      <c r="Z16" s="355"/>
      <c r="AA16" s="360"/>
      <c r="AB16" s="360"/>
      <c r="AC16" s="360"/>
      <c r="AD16" s="361"/>
      <c r="AE16" s="361"/>
      <c r="AF16" s="361"/>
    </row>
    <row r="17" spans="1:32" x14ac:dyDescent="0.45">
      <c r="B17" s="316" t="s">
        <v>88</v>
      </c>
      <c r="C17" s="317"/>
      <c r="D17" s="318">
        <v>2018</v>
      </c>
      <c r="E17" s="319" t="s">
        <v>3</v>
      </c>
      <c r="F17" s="320">
        <v>31713</v>
      </c>
      <c r="G17" s="159">
        <f>F17*GovDisc</f>
        <v>1902.78</v>
      </c>
      <c r="H17" s="159">
        <f>F17-G17</f>
        <v>29810.22</v>
      </c>
      <c r="I17" s="321"/>
      <c r="J17" s="322">
        <f>$F17*NZ!J45</f>
        <v>24780.538199999999</v>
      </c>
      <c r="K17" s="322">
        <f>$F17*NZ!K45</f>
        <v>22119.817500000001</v>
      </c>
      <c r="L17" s="322">
        <f>$F17*NZ!L45</f>
        <v>20125.069800000001</v>
      </c>
      <c r="M17" s="322">
        <f>$F17*NZ!M45</f>
        <v>18495.0216</v>
      </c>
      <c r="N17" s="322">
        <f>$F17*NZ!N45</f>
        <v>17105.992200000001</v>
      </c>
      <c r="O17" s="322">
        <f>$F17*NZ!O45</f>
        <v>15897.7269</v>
      </c>
      <c r="P17" s="323">
        <v>7.9000000000000001E-2</v>
      </c>
      <c r="Q17" s="324" t="s">
        <v>3</v>
      </c>
      <c r="R17" s="322">
        <f>'Vehicle Comparison'!$C$17</f>
        <v>1.2</v>
      </c>
      <c r="S17" s="323">
        <v>0</v>
      </c>
      <c r="T17" s="322"/>
      <c r="U17" s="302">
        <f>NZ!C75</f>
        <v>332.15000000000003</v>
      </c>
      <c r="V17" s="302">
        <f>NZ!D75</f>
        <v>332.15000000000003</v>
      </c>
      <c r="W17" s="302">
        <f>NZ!E75</f>
        <v>664.30000000000007</v>
      </c>
      <c r="X17" s="302">
        <f>NZ!F75</f>
        <v>332.14999999999986</v>
      </c>
      <c r="Y17" s="302">
        <f>NZ!G75</f>
        <v>332.15000000000009</v>
      </c>
      <c r="Z17" s="302">
        <f>NZ!H75</f>
        <v>664.30000000000018</v>
      </c>
      <c r="AA17" s="159">
        <f t="shared" ref="AA17:AA24" si="0">rego</f>
        <v>686.4</v>
      </c>
      <c r="AB17" s="325">
        <f>P17*'Vehicle Comparison'!$C$15</f>
        <v>1580</v>
      </c>
      <c r="AC17" s="325">
        <f>S17*'Vehicle Comparison'!$C$15</f>
        <v>0</v>
      </c>
      <c r="AD17" s="159">
        <f>R17*AB17</f>
        <v>1896</v>
      </c>
      <c r="AE17" s="159">
        <f>AC17*T17</f>
        <v>0</v>
      </c>
      <c r="AF17" s="159">
        <f t="shared" ref="AF17:AF24" si="1">estInsurance</f>
        <v>800</v>
      </c>
    </row>
    <row r="18" spans="1:32" x14ac:dyDescent="0.45">
      <c r="B18" s="316" t="s">
        <v>187</v>
      </c>
      <c r="C18" s="317"/>
      <c r="D18" s="318">
        <v>2018</v>
      </c>
      <c r="E18" s="319" t="s">
        <v>4</v>
      </c>
      <c r="F18" s="320">
        <v>48426</v>
      </c>
      <c r="G18" s="159">
        <f t="shared" ref="G18:G24" si="2">F18*GovDisc</f>
        <v>2905.56</v>
      </c>
      <c r="H18" s="159">
        <f t="shared" ref="H18:H44" si="3">F18-G18</f>
        <v>45520.44</v>
      </c>
      <c r="I18" s="321"/>
      <c r="J18" s="322">
        <f>$F18*NZ!J46</f>
        <v>39597.940199999997</v>
      </c>
      <c r="K18" s="322">
        <f>$F18*NZ!K46</f>
        <v>35622.1656</v>
      </c>
      <c r="L18" s="322">
        <f>$F18*NZ!L46</f>
        <v>32779.559399999998</v>
      </c>
      <c r="M18" s="322">
        <f>$F18*NZ!M46</f>
        <v>30411.527999999998</v>
      </c>
      <c r="N18" s="322">
        <f>$F18*NZ!N46</f>
        <v>28353.423000000003</v>
      </c>
      <c r="O18" s="322">
        <f>$F18*NZ!O46</f>
        <v>26542.2906</v>
      </c>
      <c r="P18" s="323">
        <v>8.6999999999999994E-2</v>
      </c>
      <c r="Q18" s="324" t="s">
        <v>4</v>
      </c>
      <c r="R18" s="322">
        <f>'Vehicle Comparison'!$C$18</f>
        <v>1.2</v>
      </c>
      <c r="S18" s="323">
        <v>0</v>
      </c>
      <c r="T18" s="322"/>
      <c r="U18" s="302">
        <f>NZ!C76</f>
        <v>406.77000000000004</v>
      </c>
      <c r="V18" s="302">
        <f>NZ!D76</f>
        <v>406.77000000000004</v>
      </c>
      <c r="W18" s="302">
        <f>NZ!E76</f>
        <v>406.76999999999987</v>
      </c>
      <c r="X18" s="302">
        <f>NZ!F76</f>
        <v>406.77000000000021</v>
      </c>
      <c r="Y18" s="302">
        <f>NZ!G76</f>
        <v>406.77</v>
      </c>
      <c r="Z18" s="302">
        <f>NZ!H76</f>
        <v>406.76999999999975</v>
      </c>
      <c r="AA18" s="159">
        <f t="shared" si="0"/>
        <v>686.4</v>
      </c>
      <c r="AB18" s="325">
        <f>P18*'Vehicle Comparison'!$C$15</f>
        <v>1739.9999999999998</v>
      </c>
      <c r="AC18" s="325">
        <f>S18*'Vehicle Comparison'!$C$15</f>
        <v>0</v>
      </c>
      <c r="AD18" s="159">
        <f t="shared" ref="AD18:AD24" si="4">R18*AB18</f>
        <v>2087.9999999999995</v>
      </c>
      <c r="AE18" s="159">
        <f t="shared" ref="AE18:AE24" si="5">AC18*T18</f>
        <v>0</v>
      </c>
      <c r="AF18" s="159">
        <f t="shared" si="1"/>
        <v>800</v>
      </c>
    </row>
    <row r="19" spans="1:32" x14ac:dyDescent="0.45">
      <c r="B19" s="316" t="s">
        <v>194</v>
      </c>
      <c r="C19" s="317"/>
      <c r="D19" s="318">
        <v>2018</v>
      </c>
      <c r="E19" s="319" t="s">
        <v>3</v>
      </c>
      <c r="F19" s="320">
        <v>45990</v>
      </c>
      <c r="G19" s="159">
        <f t="shared" si="2"/>
        <v>2759.4</v>
      </c>
      <c r="H19" s="159">
        <f t="shared" si="3"/>
        <v>43230.6</v>
      </c>
      <c r="I19" s="326"/>
      <c r="J19" s="322">
        <f>$F19*NZ!J47</f>
        <v>40351.625999999997</v>
      </c>
      <c r="K19" s="322">
        <f>$F19*NZ!K47</f>
        <v>37803.78</v>
      </c>
      <c r="L19" s="322">
        <f>$F19*NZ!L47</f>
        <v>35725.031999999999</v>
      </c>
      <c r="M19" s="322">
        <f>$F19*NZ!M47</f>
        <v>33894.629999999997</v>
      </c>
      <c r="N19" s="322">
        <f>$F19*NZ!N47</f>
        <v>32243.588999999996</v>
      </c>
      <c r="O19" s="322">
        <f>$F19*NZ!O47</f>
        <v>30730.518</v>
      </c>
      <c r="P19" s="327">
        <v>0.08</v>
      </c>
      <c r="Q19" s="324" t="s">
        <v>3</v>
      </c>
      <c r="R19" s="322">
        <f>'Vehicle Comparison'!$C$17</f>
        <v>1.2</v>
      </c>
      <c r="S19" s="323">
        <v>0</v>
      </c>
      <c r="T19" s="322"/>
      <c r="U19" s="302">
        <f>NZ!C77</f>
        <v>500.5</v>
      </c>
      <c r="V19" s="302">
        <f>NZ!D77</f>
        <v>500.5</v>
      </c>
      <c r="W19" s="302">
        <f>NZ!E77</f>
        <v>1001</v>
      </c>
      <c r="X19" s="302">
        <f>NZ!F77</f>
        <v>500.5</v>
      </c>
      <c r="Y19" s="302">
        <f>NZ!G77</f>
        <v>500.5</v>
      </c>
      <c r="Z19" s="302">
        <f>NZ!H77</f>
        <v>1001</v>
      </c>
      <c r="AA19" s="159">
        <f t="shared" si="0"/>
        <v>686.4</v>
      </c>
      <c r="AB19" s="325">
        <f>P19*'Vehicle Comparison'!$C$15</f>
        <v>1600</v>
      </c>
      <c r="AC19" s="325">
        <f>S19*'Vehicle Comparison'!$C$15</f>
        <v>0</v>
      </c>
      <c r="AD19" s="159">
        <f t="shared" si="4"/>
        <v>1920</v>
      </c>
      <c r="AE19" s="159">
        <f t="shared" si="5"/>
        <v>0</v>
      </c>
      <c r="AF19" s="159">
        <f t="shared" si="1"/>
        <v>800</v>
      </c>
    </row>
    <row r="20" spans="1:32" x14ac:dyDescent="0.45">
      <c r="B20" s="316" t="s">
        <v>195</v>
      </c>
      <c r="C20" s="317"/>
      <c r="D20" s="318">
        <v>2018</v>
      </c>
      <c r="E20" s="319" t="s">
        <v>4</v>
      </c>
      <c r="F20" s="320">
        <v>45990</v>
      </c>
      <c r="G20" s="159">
        <f t="shared" si="2"/>
        <v>2759.4</v>
      </c>
      <c r="H20" s="159">
        <f t="shared" si="3"/>
        <v>43230.6</v>
      </c>
      <c r="I20" s="321"/>
      <c r="J20" s="322">
        <f>$F20*NZ!J48</f>
        <v>40351.625999999997</v>
      </c>
      <c r="K20" s="322">
        <f>$F20*NZ!K48</f>
        <v>37803.78</v>
      </c>
      <c r="L20" s="322">
        <f>$F20*NZ!L48</f>
        <v>35725.031999999999</v>
      </c>
      <c r="M20" s="322">
        <f>$F20*NZ!M48</f>
        <v>33894.629999999997</v>
      </c>
      <c r="N20" s="322">
        <f>$F20*NZ!N48</f>
        <v>32243.588999999996</v>
      </c>
      <c r="O20" s="322">
        <f>$F20*NZ!O48</f>
        <v>30730.518</v>
      </c>
      <c r="P20" s="327">
        <v>0.08</v>
      </c>
      <c r="Q20" s="324" t="s">
        <v>4</v>
      </c>
      <c r="R20" s="322">
        <f>'Vehicle Comparison'!$C$18</f>
        <v>1.2</v>
      </c>
      <c r="S20" s="323">
        <v>0</v>
      </c>
      <c r="T20" s="322"/>
      <c r="U20" s="302">
        <f>NZ!C78</f>
        <v>500.5</v>
      </c>
      <c r="V20" s="302">
        <f>NZ!D78</f>
        <v>500.5</v>
      </c>
      <c r="W20" s="302">
        <f>NZ!E78</f>
        <v>1001</v>
      </c>
      <c r="X20" s="302">
        <f>NZ!F78</f>
        <v>500.5</v>
      </c>
      <c r="Y20" s="302">
        <f>NZ!G78</f>
        <v>500.5</v>
      </c>
      <c r="Z20" s="302">
        <f>NZ!H78</f>
        <v>1001</v>
      </c>
      <c r="AA20" s="159">
        <f t="shared" si="0"/>
        <v>686.4</v>
      </c>
      <c r="AB20" s="325">
        <f>P20*'Vehicle Comparison'!$C$15</f>
        <v>1600</v>
      </c>
      <c r="AC20" s="325">
        <f>S20*'Vehicle Comparison'!$C$15</f>
        <v>0</v>
      </c>
      <c r="AD20" s="159">
        <f t="shared" si="4"/>
        <v>1920</v>
      </c>
      <c r="AE20" s="159">
        <f t="shared" si="5"/>
        <v>0</v>
      </c>
      <c r="AF20" s="159">
        <f t="shared" si="1"/>
        <v>800</v>
      </c>
    </row>
    <row r="21" spans="1:32" x14ac:dyDescent="0.45">
      <c r="B21" s="316" t="s">
        <v>188</v>
      </c>
      <c r="C21" s="317"/>
      <c r="D21" s="318">
        <v>2018</v>
      </c>
      <c r="E21" s="319" t="s">
        <v>4</v>
      </c>
      <c r="F21" s="320">
        <v>32990</v>
      </c>
      <c r="G21" s="159">
        <f t="shared" si="2"/>
        <v>1979.3999999999999</v>
      </c>
      <c r="H21" s="159">
        <f t="shared" si="3"/>
        <v>31010.6</v>
      </c>
      <c r="I21" s="321"/>
      <c r="J21" s="322">
        <f>$F21*NZ!J49</f>
        <v>28800.27</v>
      </c>
      <c r="K21" s="322">
        <f>$F21*NZ!K49</f>
        <v>26923.139000000003</v>
      </c>
      <c r="L21" s="322">
        <f>$F21*NZ!L49</f>
        <v>25392.403000000002</v>
      </c>
      <c r="M21" s="322">
        <f>$F21*NZ!M49</f>
        <v>24053.008999999998</v>
      </c>
      <c r="N21" s="322">
        <f>$F21*NZ!N49</f>
        <v>22848.874</v>
      </c>
      <c r="O21" s="322">
        <f>$F21*NZ!O49</f>
        <v>21747.008000000002</v>
      </c>
      <c r="P21" s="327">
        <v>0.109</v>
      </c>
      <c r="Q21" s="324" t="s">
        <v>4</v>
      </c>
      <c r="R21" s="322">
        <f>'Vehicle Comparison'!$C$18</f>
        <v>1.2</v>
      </c>
      <c r="S21" s="323">
        <v>0</v>
      </c>
      <c r="T21" s="322"/>
      <c r="U21" s="302">
        <f>NZ!C79</f>
        <v>434.98</v>
      </c>
      <c r="V21" s="302">
        <f>NZ!D79</f>
        <v>434.98</v>
      </c>
      <c r="W21" s="302">
        <f>NZ!E79</f>
        <v>869.96</v>
      </c>
      <c r="X21" s="302">
        <f>NZ!F79</f>
        <v>434.98</v>
      </c>
      <c r="Y21" s="302">
        <f>NZ!G79</f>
        <v>434.98</v>
      </c>
      <c r="Z21" s="302">
        <f>NZ!H79</f>
        <v>869.96</v>
      </c>
      <c r="AA21" s="159">
        <f t="shared" si="0"/>
        <v>686.4</v>
      </c>
      <c r="AB21" s="325">
        <f>P21*'Vehicle Comparison'!$C$15</f>
        <v>2180</v>
      </c>
      <c r="AC21" s="325">
        <f>S21*'Vehicle Comparison'!$C$15</f>
        <v>0</v>
      </c>
      <c r="AD21" s="159">
        <f t="shared" si="4"/>
        <v>2616</v>
      </c>
      <c r="AE21" s="159">
        <f t="shared" si="5"/>
        <v>0</v>
      </c>
      <c r="AF21" s="159">
        <f t="shared" si="1"/>
        <v>800</v>
      </c>
    </row>
    <row r="22" spans="1:32" x14ac:dyDescent="0.45">
      <c r="B22" s="316" t="s">
        <v>191</v>
      </c>
      <c r="C22" s="317"/>
      <c r="D22" s="318">
        <v>2018</v>
      </c>
      <c r="E22" s="319" t="s">
        <v>3</v>
      </c>
      <c r="F22" s="320">
        <v>46018</v>
      </c>
      <c r="G22" s="159">
        <f t="shared" si="2"/>
        <v>2761.08</v>
      </c>
      <c r="H22" s="159">
        <f t="shared" si="3"/>
        <v>43256.92</v>
      </c>
      <c r="I22" s="326"/>
      <c r="J22" s="322">
        <f>$F22*NZ!J50</f>
        <v>34559.518000000004</v>
      </c>
      <c r="K22" s="322">
        <f>$F22*NZ!K50</f>
        <v>30394.888999999999</v>
      </c>
      <c r="L22" s="322">
        <f>$F22*NZ!L50</f>
        <v>27353.099200000001</v>
      </c>
      <c r="M22" s="322">
        <f>$F22*NZ!M50</f>
        <v>24914.145199999999</v>
      </c>
      <c r="N22" s="322">
        <f>$F22*NZ!N50</f>
        <v>22870.946</v>
      </c>
      <c r="O22" s="322">
        <f>$F22*NZ!O50</f>
        <v>21117.660199999998</v>
      </c>
      <c r="P22" s="327">
        <v>0.10199999999999999</v>
      </c>
      <c r="Q22" s="324" t="s">
        <v>3</v>
      </c>
      <c r="R22" s="322">
        <f>'Vehicle Comparison'!$C$17</f>
        <v>1.2</v>
      </c>
      <c r="S22" s="323">
        <v>0</v>
      </c>
      <c r="T22" s="322"/>
      <c r="U22" s="302">
        <f>NZ!C80</f>
        <v>498.68</v>
      </c>
      <c r="V22" s="302">
        <f>NZ!D80</f>
        <v>498.68</v>
      </c>
      <c r="W22" s="302">
        <f>NZ!E80</f>
        <v>997.36</v>
      </c>
      <c r="X22" s="302">
        <f>NZ!F80</f>
        <v>498.68000000000006</v>
      </c>
      <c r="Y22" s="302">
        <f>NZ!G80</f>
        <v>498.67999999999984</v>
      </c>
      <c r="Z22" s="302">
        <f>NZ!H80</f>
        <v>997.36000000000013</v>
      </c>
      <c r="AA22" s="159">
        <f t="shared" si="0"/>
        <v>686.4</v>
      </c>
      <c r="AB22" s="325">
        <f>P22*'Vehicle Comparison'!$C$15</f>
        <v>2039.9999999999998</v>
      </c>
      <c r="AC22" s="325">
        <f>S22*'Vehicle Comparison'!$C$15</f>
        <v>0</v>
      </c>
      <c r="AD22" s="159">
        <f t="shared" si="4"/>
        <v>2447.9999999999995</v>
      </c>
      <c r="AE22" s="159">
        <f t="shared" si="5"/>
        <v>0</v>
      </c>
      <c r="AF22" s="159">
        <f t="shared" si="1"/>
        <v>800</v>
      </c>
    </row>
    <row r="23" spans="1:32" x14ac:dyDescent="0.45">
      <c r="B23" s="316" t="s">
        <v>189</v>
      </c>
      <c r="C23" s="317"/>
      <c r="D23" s="318">
        <v>2018</v>
      </c>
      <c r="E23" s="319" t="s">
        <v>3</v>
      </c>
      <c r="F23" s="320">
        <v>46252</v>
      </c>
      <c r="G23" s="159">
        <f t="shared" si="2"/>
        <v>2775.12</v>
      </c>
      <c r="H23" s="159">
        <f t="shared" si="3"/>
        <v>43476.88</v>
      </c>
      <c r="I23" s="321"/>
      <c r="J23" s="322">
        <f>$F23*NZ!J51</f>
        <v>29286.7664</v>
      </c>
      <c r="K23" s="322">
        <f>$F23*NZ!K51</f>
        <v>24374.804</v>
      </c>
      <c r="L23" s="322">
        <f>$F23*NZ!L51</f>
        <v>21104.7876</v>
      </c>
      <c r="M23" s="322">
        <f>$F23*NZ!M51</f>
        <v>18653.4316</v>
      </c>
      <c r="N23" s="322">
        <f>$F23*NZ!N51</f>
        <v>16715.4728</v>
      </c>
      <c r="O23" s="322">
        <f>$F23*NZ!O51</f>
        <v>15119.778800000002</v>
      </c>
      <c r="P23" s="323">
        <v>9.2999999999999999E-2</v>
      </c>
      <c r="Q23" s="324" t="s">
        <v>3</v>
      </c>
      <c r="R23" s="322">
        <f>'Vehicle Comparison'!$C$17</f>
        <v>1.2</v>
      </c>
      <c r="S23" s="323">
        <v>0</v>
      </c>
      <c r="T23" s="322"/>
      <c r="U23" s="302">
        <f>NZ!C81</f>
        <v>368.55</v>
      </c>
      <c r="V23" s="302">
        <f>NZ!D81</f>
        <v>368.55</v>
      </c>
      <c r="W23" s="302">
        <f>NZ!E81</f>
        <v>737.1</v>
      </c>
      <c r="X23" s="302">
        <f>NZ!F81</f>
        <v>368.54999999999995</v>
      </c>
      <c r="Y23" s="302">
        <f>NZ!G81</f>
        <v>368.55000000000018</v>
      </c>
      <c r="Z23" s="302">
        <f>NZ!H81</f>
        <v>737.09999999999991</v>
      </c>
      <c r="AA23" s="159">
        <f t="shared" si="0"/>
        <v>686.4</v>
      </c>
      <c r="AB23" s="325">
        <f>P23*'Vehicle Comparison'!$C$15</f>
        <v>1860</v>
      </c>
      <c r="AC23" s="325">
        <f>S23*'Vehicle Comparison'!$C$15</f>
        <v>0</v>
      </c>
      <c r="AD23" s="159">
        <f t="shared" si="4"/>
        <v>2232</v>
      </c>
      <c r="AE23" s="159">
        <f t="shared" si="5"/>
        <v>0</v>
      </c>
      <c r="AF23" s="159">
        <f t="shared" si="1"/>
        <v>800</v>
      </c>
    </row>
    <row r="24" spans="1:32" x14ac:dyDescent="0.45">
      <c r="B24" s="316" t="s">
        <v>190</v>
      </c>
      <c r="C24" s="317"/>
      <c r="D24" s="318">
        <v>2018</v>
      </c>
      <c r="E24" s="319" t="s">
        <v>3</v>
      </c>
      <c r="F24" s="320">
        <v>40990</v>
      </c>
      <c r="G24" s="159">
        <f t="shared" si="2"/>
        <v>2459.4</v>
      </c>
      <c r="H24" s="159">
        <f t="shared" si="3"/>
        <v>38530.6</v>
      </c>
      <c r="I24" s="321"/>
      <c r="J24" s="322">
        <f>$F24*NZ!J52</f>
        <v>31832.833999999999</v>
      </c>
      <c r="K24" s="322">
        <f>$F24*NZ!K52</f>
        <v>28401.970999999998</v>
      </c>
      <c r="L24" s="322">
        <f>$F24*NZ!L52</f>
        <v>25807.304000000004</v>
      </c>
      <c r="M24" s="322">
        <f>$F24*NZ!M52</f>
        <v>23684.022000000001</v>
      </c>
      <c r="N24" s="322">
        <f>$F24*NZ!N52</f>
        <v>21888.66</v>
      </c>
      <c r="O24" s="322">
        <f>$F24*NZ!O52</f>
        <v>20322.842000000001</v>
      </c>
      <c r="P24" s="323">
        <v>6.2E-2</v>
      </c>
      <c r="Q24" s="324" t="s">
        <v>3</v>
      </c>
      <c r="R24" s="322">
        <f>'Vehicle Comparison'!$C$17</f>
        <v>1.2</v>
      </c>
      <c r="S24" s="323">
        <v>0</v>
      </c>
      <c r="T24" s="322"/>
      <c r="U24" s="302">
        <f>NZ!C82</f>
        <v>400.40000000000003</v>
      </c>
      <c r="V24" s="302">
        <f>NZ!D82</f>
        <v>400.40000000000003</v>
      </c>
      <c r="W24" s="302">
        <f>NZ!E82</f>
        <v>800.80000000000007</v>
      </c>
      <c r="X24" s="302">
        <f>NZ!F82</f>
        <v>400.39999999999986</v>
      </c>
      <c r="Y24" s="302">
        <f>NZ!G82</f>
        <v>400.40000000000009</v>
      </c>
      <c r="Z24" s="302">
        <f>NZ!H82</f>
        <v>800.80000000000018</v>
      </c>
      <c r="AA24" s="159">
        <f t="shared" si="0"/>
        <v>686.4</v>
      </c>
      <c r="AB24" s="325">
        <f>P24*'Vehicle Comparison'!$C$15</f>
        <v>1240</v>
      </c>
      <c r="AC24" s="325">
        <f>S24*'Vehicle Comparison'!$C$15</f>
        <v>0</v>
      </c>
      <c r="AD24" s="159">
        <f t="shared" si="4"/>
        <v>1488</v>
      </c>
      <c r="AE24" s="159">
        <f t="shared" si="5"/>
        <v>0</v>
      </c>
      <c r="AF24" s="159">
        <f t="shared" si="1"/>
        <v>800</v>
      </c>
    </row>
    <row r="25" spans="1:32" x14ac:dyDescent="0.45">
      <c r="B25" s="316" t="s">
        <v>296</v>
      </c>
      <c r="C25" s="317"/>
      <c r="D25" s="318">
        <v>2018</v>
      </c>
      <c r="E25" s="319" t="s">
        <v>3</v>
      </c>
      <c r="F25" s="320">
        <v>53540</v>
      </c>
      <c r="G25" s="159">
        <f>F25*GovDisc</f>
        <v>3212.4</v>
      </c>
      <c r="H25" s="159">
        <f>F25-G25</f>
        <v>50327.6</v>
      </c>
      <c r="I25" s="321"/>
      <c r="J25" s="322">
        <f>$F25*NZ!J$90</f>
        <v>42971.203999999998</v>
      </c>
      <c r="K25" s="322">
        <f>$F25*NZ!$K$90</f>
        <v>38757.606</v>
      </c>
      <c r="L25" s="322">
        <f>$F25*NZ!$L$90</f>
        <v>35545.206000000006</v>
      </c>
      <c r="M25" s="322">
        <f>$F25*NZ!$M$90</f>
        <v>32878.913999999997</v>
      </c>
      <c r="N25" s="322">
        <f>$F25*NZ!$N$90</f>
        <v>30582.048000000003</v>
      </c>
      <c r="O25" s="322">
        <f>$F25*NZ!$O$90</f>
        <v>28558.236000000001</v>
      </c>
      <c r="P25" s="323">
        <f>12/100</f>
        <v>0.12</v>
      </c>
      <c r="Q25" s="324" t="s">
        <v>3</v>
      </c>
      <c r="R25" s="322">
        <f>'Vehicle Comparison'!$C$17</f>
        <v>1.2</v>
      </c>
      <c r="S25" s="323">
        <v>0</v>
      </c>
      <c r="T25" s="322"/>
      <c r="U25" s="302">
        <f>NZ!$C$104</f>
        <v>379.05140000000006</v>
      </c>
      <c r="V25" s="302">
        <f>NZ!$D$104</f>
        <v>758.10279999999989</v>
      </c>
      <c r="W25" s="302">
        <f>NZ!$E$104</f>
        <v>379.05140000000029</v>
      </c>
      <c r="X25" s="302">
        <f>NZ!$F$104</f>
        <v>758.10279999999966</v>
      </c>
      <c r="Y25" s="302">
        <f>NZ!$G$104</f>
        <v>379.05140000000029</v>
      </c>
      <c r="Z25" s="302">
        <f>NZ!$H$104</f>
        <v>758.10280000000012</v>
      </c>
      <c r="AA25" s="159">
        <f t="shared" ref="AA25:AA34" si="6">rego</f>
        <v>686.4</v>
      </c>
      <c r="AB25" s="325">
        <f>P25*'Vehicle Comparison'!$C$15</f>
        <v>2400</v>
      </c>
      <c r="AC25" s="325">
        <f>S25*'Vehicle Comparison'!$C$15</f>
        <v>0</v>
      </c>
      <c r="AD25" s="159">
        <f>R25*AB25</f>
        <v>2880</v>
      </c>
      <c r="AE25" s="159">
        <f>AC25*T25</f>
        <v>0</v>
      </c>
      <c r="AF25" s="159">
        <f t="shared" ref="AF25:AF34" si="7">estInsurance</f>
        <v>800</v>
      </c>
    </row>
    <row r="26" spans="1:32" x14ac:dyDescent="0.45">
      <c r="B26" s="509" t="s">
        <v>330</v>
      </c>
      <c r="C26" s="510"/>
      <c r="D26" s="511"/>
      <c r="E26" s="510"/>
      <c r="F26" s="512"/>
      <c r="G26" s="512"/>
      <c r="H26" s="512"/>
      <c r="I26" s="520"/>
      <c r="J26" s="513"/>
      <c r="K26" s="513"/>
      <c r="L26" s="513"/>
      <c r="M26" s="513"/>
      <c r="N26" s="513"/>
      <c r="O26" s="513"/>
      <c r="P26" s="514"/>
      <c r="Q26" s="513"/>
      <c r="R26" s="515" t="e">
        <f>VLOOKUP(Q26,'Vehicle Comparison'!$B$17:$C$19,2,)</f>
        <v>#N/A</v>
      </c>
      <c r="S26" s="514"/>
      <c r="T26" s="515"/>
      <c r="U26" s="515"/>
      <c r="V26" s="515"/>
      <c r="W26" s="515"/>
      <c r="X26" s="515"/>
      <c r="Y26" s="515"/>
      <c r="Z26" s="515"/>
      <c r="AA26" s="512">
        <f t="shared" si="6"/>
        <v>686.4</v>
      </c>
      <c r="AB26" s="521">
        <f>P26*'Vehicle Comparison'!$C$15</f>
        <v>0</v>
      </c>
      <c r="AC26" s="521">
        <f>S26*'Vehicle Comparison'!$C$15</f>
        <v>0</v>
      </c>
      <c r="AD26" s="512" t="e">
        <f>R26*AB26</f>
        <v>#N/A</v>
      </c>
      <c r="AE26" s="512">
        <f>AC26*T26</f>
        <v>0</v>
      </c>
      <c r="AF26" s="512">
        <f t="shared" si="7"/>
        <v>800</v>
      </c>
    </row>
    <row r="27" spans="1:32" x14ac:dyDescent="0.45">
      <c r="B27" s="362" t="s">
        <v>124</v>
      </c>
      <c r="C27" s="363"/>
      <c r="D27" s="364"/>
      <c r="E27" s="362"/>
      <c r="F27" s="365"/>
      <c r="G27" s="350"/>
      <c r="H27" s="350"/>
      <c r="I27" s="366"/>
      <c r="J27" s="347"/>
      <c r="K27" s="347"/>
      <c r="L27" s="347"/>
      <c r="M27" s="347"/>
      <c r="N27" s="347"/>
      <c r="O27" s="347"/>
      <c r="P27" s="348"/>
      <c r="Q27" s="347"/>
      <c r="R27" s="348"/>
      <c r="S27" s="352"/>
      <c r="T27" s="348"/>
      <c r="U27" s="348"/>
      <c r="V27" s="347"/>
      <c r="W27" s="347"/>
      <c r="X27" s="347"/>
      <c r="Y27" s="347"/>
      <c r="Z27" s="347"/>
      <c r="AA27" s="353"/>
      <c r="AB27" s="354"/>
      <c r="AC27" s="354"/>
      <c r="AD27" s="354"/>
      <c r="AE27" s="354"/>
      <c r="AF27" s="354"/>
    </row>
    <row r="28" spans="1:32" x14ac:dyDescent="0.45">
      <c r="B28" s="316" t="s">
        <v>87</v>
      </c>
      <c r="C28" s="317"/>
      <c r="D28" s="318">
        <v>2018</v>
      </c>
      <c r="E28" s="319" t="s">
        <v>55</v>
      </c>
      <c r="F28" s="320">
        <v>28338</v>
      </c>
      <c r="G28" s="159">
        <f t="shared" ref="G28:G33" si="8">F28*GovDisc</f>
        <v>1700.28</v>
      </c>
      <c r="H28" s="159">
        <f t="shared" si="3"/>
        <v>26637.72</v>
      </c>
      <c r="I28" s="321"/>
      <c r="J28" s="322">
        <f>$F28*NZ!J6</f>
        <v>21746.581200000001</v>
      </c>
      <c r="K28" s="322">
        <f>$F28*NZ!K6</f>
        <v>19281.175200000001</v>
      </c>
      <c r="L28" s="322">
        <f>$F28*NZ!L6</f>
        <v>17453.374199999998</v>
      </c>
      <c r="M28" s="322">
        <f>$F28*NZ!M6</f>
        <v>15974.130599999999</v>
      </c>
      <c r="N28" s="322">
        <f>$F28*NZ!N6</f>
        <v>14721.591000000002</v>
      </c>
      <c r="O28" s="322">
        <f>$F28*NZ!O6</f>
        <v>13641.913199999999</v>
      </c>
      <c r="P28" s="323">
        <v>4.1000000000000002E-2</v>
      </c>
      <c r="Q28" s="324" t="s">
        <v>3</v>
      </c>
      <c r="R28" s="322">
        <f>'Vehicle Comparison'!$C$17</f>
        <v>1.2</v>
      </c>
      <c r="S28" s="323">
        <v>0</v>
      </c>
      <c r="T28" s="322"/>
      <c r="U28" s="302">
        <f>NZ!C32</f>
        <v>300.3</v>
      </c>
      <c r="V28" s="302">
        <f>NZ!D32</f>
        <v>300.3</v>
      </c>
      <c r="W28" s="302">
        <f>NZ!E32</f>
        <v>600.6</v>
      </c>
      <c r="X28" s="302">
        <f>NZ!F32</f>
        <v>300.29999999999995</v>
      </c>
      <c r="Y28" s="302">
        <f>NZ!G32</f>
        <v>300.29999999999995</v>
      </c>
      <c r="Z28" s="302">
        <f>NZ!H32</f>
        <v>600.60000000000014</v>
      </c>
      <c r="AA28" s="159">
        <f>rego-100</f>
        <v>586.4</v>
      </c>
      <c r="AB28" s="325">
        <f>P28*'Vehicle Comparison'!$C$15</f>
        <v>820</v>
      </c>
      <c r="AC28" s="325">
        <f>S28*'Vehicle Comparison'!$C$15</f>
        <v>0</v>
      </c>
      <c r="AD28" s="159">
        <f>R28*AB28</f>
        <v>984</v>
      </c>
      <c r="AE28" s="159">
        <f>AC28*T28</f>
        <v>0</v>
      </c>
      <c r="AF28" s="159">
        <f>estInsurance</f>
        <v>800</v>
      </c>
    </row>
    <row r="29" spans="1:32" x14ac:dyDescent="0.45">
      <c r="B29" s="316" t="s">
        <v>192</v>
      </c>
      <c r="C29" s="317"/>
      <c r="D29" s="318">
        <v>2018</v>
      </c>
      <c r="E29" s="319" t="s">
        <v>55</v>
      </c>
      <c r="F29" s="320">
        <v>49065</v>
      </c>
      <c r="G29" s="159">
        <f t="shared" si="8"/>
        <v>2943.9</v>
      </c>
      <c r="H29" s="159">
        <f t="shared" si="3"/>
        <v>46121.1</v>
      </c>
      <c r="I29" s="321"/>
      <c r="J29" s="322">
        <f>$F29*NZ!J53</f>
        <v>36847.815000000002</v>
      </c>
      <c r="K29" s="322">
        <f>$F29*NZ!K53</f>
        <v>32407.432499999999</v>
      </c>
      <c r="L29" s="322">
        <f>$F29*NZ!L53</f>
        <v>29164.236000000001</v>
      </c>
      <c r="M29" s="322">
        <f>$F29*NZ!M53</f>
        <v>26563.791000000001</v>
      </c>
      <c r="N29" s="322">
        <f>$F29*NZ!N53</f>
        <v>24385.305</v>
      </c>
      <c r="O29" s="322">
        <f>$F29*NZ!O53</f>
        <v>22515.928499999998</v>
      </c>
      <c r="P29" s="323">
        <v>8.5999999999999993E-2</v>
      </c>
      <c r="Q29" s="324" t="s">
        <v>3</v>
      </c>
      <c r="R29" s="322">
        <f>'Vehicle Comparison'!$C$17</f>
        <v>1.2</v>
      </c>
      <c r="S29" s="323"/>
      <c r="T29" s="322"/>
      <c r="U29" s="302">
        <f>NZ!C83</f>
        <v>663.39</v>
      </c>
      <c r="V29" s="302">
        <f>NZ!D83</f>
        <v>748.93</v>
      </c>
      <c r="W29" s="302">
        <f>NZ!E83</f>
        <v>663.3900000000001</v>
      </c>
      <c r="X29" s="302">
        <f>NZ!F83</f>
        <v>748.92999999999984</v>
      </c>
      <c r="Y29" s="302">
        <f>NZ!G83</f>
        <v>1129.3100000000004</v>
      </c>
      <c r="Z29" s="302">
        <f>NZ!H83</f>
        <v>748.92999999999984</v>
      </c>
      <c r="AA29" s="159">
        <f>rego-100</f>
        <v>586.4</v>
      </c>
      <c r="AB29" s="325">
        <f>P29*'Vehicle Comparison'!$C$15</f>
        <v>1719.9999999999998</v>
      </c>
      <c r="AC29" s="325">
        <f>S29*'Vehicle Comparison'!$C$15</f>
        <v>0</v>
      </c>
      <c r="AD29" s="159">
        <f>R29*AB29</f>
        <v>2063.9999999999995</v>
      </c>
      <c r="AE29" s="159">
        <f>AC29*T29</f>
        <v>0</v>
      </c>
      <c r="AF29" s="159">
        <f>estInsurance</f>
        <v>800</v>
      </c>
    </row>
    <row r="30" spans="1:32" x14ac:dyDescent="0.45">
      <c r="B30" s="316" t="s">
        <v>268</v>
      </c>
      <c r="C30" s="317"/>
      <c r="D30" s="318">
        <v>2018</v>
      </c>
      <c r="E30" s="319" t="s">
        <v>55</v>
      </c>
      <c r="F30" s="320">
        <v>34013</v>
      </c>
      <c r="G30" s="159">
        <f t="shared" si="8"/>
        <v>2040.78</v>
      </c>
      <c r="H30" s="159">
        <f t="shared" si="3"/>
        <v>31972.22</v>
      </c>
      <c r="I30" s="326"/>
      <c r="J30" s="322">
        <f>$F30*NZ!J7</f>
        <v>26577.7582</v>
      </c>
      <c r="K30" s="322">
        <f>$F30*NZ!K7</f>
        <v>23724.067500000001</v>
      </c>
      <c r="L30" s="322">
        <f>$F30*NZ!L7</f>
        <v>21584.649800000003</v>
      </c>
      <c r="M30" s="322">
        <f>$F30*NZ!M7</f>
        <v>19836.381600000001</v>
      </c>
      <c r="N30" s="322">
        <f>$F30*NZ!N7</f>
        <v>18346.6122</v>
      </c>
      <c r="O30" s="322">
        <f>$F30*NZ!O7</f>
        <v>17050.716900000003</v>
      </c>
      <c r="P30" s="323">
        <v>4.4999999999999998E-2</v>
      </c>
      <c r="Q30" s="324" t="s">
        <v>3</v>
      </c>
      <c r="R30" s="322">
        <f>'Vehicle Comparison'!$C$17</f>
        <v>1.2</v>
      </c>
      <c r="S30" s="323">
        <v>0</v>
      </c>
      <c r="T30" s="322"/>
      <c r="U30" s="302">
        <f>NZ!C33</f>
        <v>350.35</v>
      </c>
      <c r="V30" s="302">
        <f>NZ!D33</f>
        <v>350.35</v>
      </c>
      <c r="W30" s="302">
        <f>NZ!E33</f>
        <v>700.7</v>
      </c>
      <c r="X30" s="302">
        <f>NZ!F33</f>
        <v>350.34999999999991</v>
      </c>
      <c r="Y30" s="302">
        <f>NZ!G33</f>
        <v>350.34999999999991</v>
      </c>
      <c r="Z30" s="302">
        <f>NZ!H33</f>
        <v>700.70000000000027</v>
      </c>
      <c r="AA30" s="159">
        <f>rego-100</f>
        <v>586.4</v>
      </c>
      <c r="AB30" s="325">
        <f>P30*'Vehicle Comparison'!$C$15</f>
        <v>900</v>
      </c>
      <c r="AC30" s="325">
        <f>S30*'Vehicle Comparison'!$C$15</f>
        <v>0</v>
      </c>
      <c r="AD30" s="159">
        <f t="shared" ref="AD30:AD44" si="9">R30*AB30</f>
        <v>1080</v>
      </c>
      <c r="AE30" s="159">
        <f t="shared" ref="AE30:AE44" si="10">AC30*T30</f>
        <v>0</v>
      </c>
      <c r="AF30" s="159">
        <f>estInsurance</f>
        <v>800</v>
      </c>
    </row>
    <row r="31" spans="1:32" x14ac:dyDescent="0.45">
      <c r="B31" s="316" t="s">
        <v>301</v>
      </c>
      <c r="C31" s="329"/>
      <c r="D31" s="318">
        <v>2018</v>
      </c>
      <c r="E31" s="319" t="s">
        <v>55</v>
      </c>
      <c r="F31" s="320">
        <v>27812</v>
      </c>
      <c r="G31" s="159">
        <f t="shared" si="8"/>
        <v>1668.72</v>
      </c>
      <c r="H31" s="159">
        <f t="shared" si="3"/>
        <v>26143.279999999999</v>
      </c>
      <c r="I31" s="321"/>
      <c r="J31" s="322">
        <f>$F31*NZ!J55</f>
        <v>21112.089199999999</v>
      </c>
      <c r="K31" s="322">
        <f>$F31*NZ!K55</f>
        <v>18645.164799999999</v>
      </c>
      <c r="L31" s="322">
        <f>$F31*NZ!L55</f>
        <v>16826.259999999998</v>
      </c>
      <c r="M31" s="322">
        <f>$F31*NZ!M55</f>
        <v>15360.5676</v>
      </c>
      <c r="N31" s="322">
        <f>$F31*NZ!N55</f>
        <v>14131.2772</v>
      </c>
      <c r="O31" s="322">
        <f>$F31*NZ!O55</f>
        <v>13068.8588</v>
      </c>
      <c r="P31" s="323">
        <f>3.4/100</f>
        <v>3.4000000000000002E-2</v>
      </c>
      <c r="Q31" s="324" t="s">
        <v>3</v>
      </c>
      <c r="R31" s="322">
        <f>'Vehicle Comparison'!$C$17</f>
        <v>1.2</v>
      </c>
      <c r="S31" s="323"/>
      <c r="T31" s="322"/>
      <c r="U31" s="302">
        <f>NZ!C85</f>
        <v>273</v>
      </c>
      <c r="V31" s="302">
        <f>NZ!D85</f>
        <v>273</v>
      </c>
      <c r="W31" s="302">
        <f>NZ!E85</f>
        <v>546</v>
      </c>
      <c r="X31" s="302">
        <f>NZ!F85</f>
        <v>273</v>
      </c>
      <c r="Y31" s="302">
        <f>NZ!G85</f>
        <v>273</v>
      </c>
      <c r="Z31" s="302">
        <f>NZ!H85</f>
        <v>546</v>
      </c>
      <c r="AA31" s="159">
        <f>rego-100</f>
        <v>586.4</v>
      </c>
      <c r="AB31" s="325">
        <f>P31*'Vehicle Comparison'!$C$15</f>
        <v>680</v>
      </c>
      <c r="AC31" s="325">
        <f>S31*'Vehicle Comparison'!$C$15</f>
        <v>0</v>
      </c>
      <c r="AD31" s="159">
        <f t="shared" si="9"/>
        <v>816</v>
      </c>
      <c r="AE31" s="159">
        <f t="shared" si="10"/>
        <v>0</v>
      </c>
      <c r="AF31" s="159">
        <f>estInsurance</f>
        <v>800</v>
      </c>
    </row>
    <row r="32" spans="1:32" s="330" customFormat="1" x14ac:dyDescent="0.45">
      <c r="A32" s="330" t="s">
        <v>280</v>
      </c>
      <c r="B32" s="328" t="s">
        <v>93</v>
      </c>
      <c r="C32" s="331"/>
      <c r="D32" s="318">
        <v>2018</v>
      </c>
      <c r="E32" s="319" t="s">
        <v>55</v>
      </c>
      <c r="F32" s="332">
        <v>45000</v>
      </c>
      <c r="G32" s="159">
        <f t="shared" si="8"/>
        <v>2700</v>
      </c>
      <c r="H32" s="159">
        <f t="shared" si="3"/>
        <v>42300</v>
      </c>
      <c r="I32" s="321"/>
      <c r="J32" s="333">
        <f>$F32*NZ!J12</f>
        <v>32706.000000000004</v>
      </c>
      <c r="K32" s="333">
        <f>$F32*NZ!K12</f>
        <v>28431</v>
      </c>
      <c r="L32" s="333">
        <f>$F32*NZ!L12</f>
        <v>25371.000000000004</v>
      </c>
      <c r="M32" s="333">
        <f>$F32*NZ!M12</f>
        <v>22954.5</v>
      </c>
      <c r="N32" s="333">
        <f>$F32*NZ!N12</f>
        <v>20956.5</v>
      </c>
      <c r="O32" s="333">
        <f>$F32*NZ!O12</f>
        <v>19255.5</v>
      </c>
      <c r="P32" s="327">
        <v>2.996364E-2</v>
      </c>
      <c r="Q32" s="324" t="s">
        <v>3</v>
      </c>
      <c r="R32" s="322">
        <f>'Vehicle Comparison'!$C$17</f>
        <v>1.2</v>
      </c>
      <c r="S32" s="323"/>
      <c r="T32" s="322"/>
      <c r="U32" s="334">
        <f>NZ!C38</f>
        <v>181.09</v>
      </c>
      <c r="V32" s="334">
        <f>NZ!D38</f>
        <v>181.09</v>
      </c>
      <c r="W32" s="334">
        <f>NZ!E38</f>
        <v>362.18</v>
      </c>
      <c r="X32" s="334">
        <f>NZ!F38</f>
        <v>181.09000000000003</v>
      </c>
      <c r="Y32" s="334">
        <f>NZ!G38</f>
        <v>181.08999999999992</v>
      </c>
      <c r="Z32" s="334">
        <f>NZ!H38</f>
        <v>362.18000000000006</v>
      </c>
      <c r="AA32" s="159">
        <f>rego-100</f>
        <v>586.4</v>
      </c>
      <c r="AB32" s="335">
        <f>P32*'Vehicle Comparison'!$C$15</f>
        <v>599.27279999999996</v>
      </c>
      <c r="AC32" s="325">
        <f>S32*'Vehicle Comparison'!$C$15</f>
        <v>0</v>
      </c>
      <c r="AD32" s="159">
        <f t="shared" si="9"/>
        <v>719.12735999999995</v>
      </c>
      <c r="AE32" s="159">
        <f t="shared" si="10"/>
        <v>0</v>
      </c>
      <c r="AF32" s="159">
        <f>estInsurance</f>
        <v>800</v>
      </c>
    </row>
    <row r="33" spans="1:32" x14ac:dyDescent="0.45">
      <c r="B33" s="316" t="s">
        <v>302</v>
      </c>
      <c r="C33" s="317"/>
      <c r="D33" s="318">
        <v>2018</v>
      </c>
      <c r="E33" s="319" t="s">
        <v>55</v>
      </c>
      <c r="F33" s="320">
        <v>20740</v>
      </c>
      <c r="G33" s="159">
        <f t="shared" si="8"/>
        <v>1244.3999999999999</v>
      </c>
      <c r="H33" s="159">
        <f>F33-G33</f>
        <v>19495.599999999999</v>
      </c>
      <c r="I33" s="321"/>
      <c r="J33" s="322">
        <f>$F33*NZ!$J$91</f>
        <v>15627.589999999998</v>
      </c>
      <c r="K33" s="322">
        <f>$F33*NZ!$K$91</f>
        <v>13760.99</v>
      </c>
      <c r="L33" s="322">
        <f>$F33*NZ!$L$91</f>
        <v>12394.224</v>
      </c>
      <c r="M33" s="322">
        <f>$F33*NZ!$M$91</f>
        <v>11297.078</v>
      </c>
      <c r="N33" s="322">
        <f>$F33*NZ!$N$91</f>
        <v>10452.960000000001</v>
      </c>
      <c r="O33" s="322">
        <f>$F33*NZ!$O$91</f>
        <v>9588.101999999999</v>
      </c>
      <c r="P33" s="323">
        <f>5.8/100</f>
        <v>5.7999999999999996E-2</v>
      </c>
      <c r="Q33" s="324" t="s">
        <v>3</v>
      </c>
      <c r="R33" s="322">
        <f>'Vehicle Comparison'!$C$18</f>
        <v>1.2</v>
      </c>
      <c r="S33" s="323">
        <v>0</v>
      </c>
      <c r="T33" s="322"/>
      <c r="U33" s="302">
        <f>NZ!$C$105</f>
        <v>254.8</v>
      </c>
      <c r="V33" s="302">
        <f>NZ!$D$105</f>
        <v>509.59999999999997</v>
      </c>
      <c r="W33" s="302">
        <f>NZ!$E$105</f>
        <v>254.80000000000007</v>
      </c>
      <c r="X33" s="302">
        <f>NZ!$F$105</f>
        <v>509.59999999999991</v>
      </c>
      <c r="Y33" s="302">
        <f>NZ!$G$105</f>
        <v>254.80000000000018</v>
      </c>
      <c r="Z33" s="302">
        <f>NZ!$H$105</f>
        <v>509.60000000000014</v>
      </c>
      <c r="AA33" s="159">
        <f t="shared" si="6"/>
        <v>686.4</v>
      </c>
      <c r="AB33" s="325">
        <f>P33*'Vehicle Comparison'!$C$15</f>
        <v>1160</v>
      </c>
      <c r="AC33" s="325">
        <f>S33*'Vehicle Comparison'!$C$15</f>
        <v>0</v>
      </c>
      <c r="AD33" s="159">
        <f>R33*AB33</f>
        <v>1392</v>
      </c>
      <c r="AE33" s="159">
        <f>AC33*T33</f>
        <v>0</v>
      </c>
      <c r="AF33" s="159">
        <f t="shared" si="7"/>
        <v>800</v>
      </c>
    </row>
    <row r="34" spans="1:32" x14ac:dyDescent="0.45">
      <c r="B34" s="509" t="s">
        <v>331</v>
      </c>
      <c r="C34" s="510"/>
      <c r="D34" s="511"/>
      <c r="E34" s="510"/>
      <c r="F34" s="512"/>
      <c r="G34" s="512"/>
      <c r="H34" s="512"/>
      <c r="I34" s="520"/>
      <c r="J34" s="513"/>
      <c r="K34" s="513"/>
      <c r="L34" s="513"/>
      <c r="M34" s="513"/>
      <c r="N34" s="513"/>
      <c r="O34" s="513"/>
      <c r="P34" s="514"/>
      <c r="Q34" s="513"/>
      <c r="R34" s="515"/>
      <c r="S34" s="514"/>
      <c r="T34" s="515"/>
      <c r="U34" s="515"/>
      <c r="V34" s="515"/>
      <c r="W34" s="515"/>
      <c r="X34" s="515"/>
      <c r="Y34" s="515"/>
      <c r="Z34" s="515"/>
      <c r="AA34" s="512">
        <f t="shared" si="6"/>
        <v>686.4</v>
      </c>
      <c r="AB34" s="521">
        <f>P34*'Vehicle Comparison'!$C$15</f>
        <v>0</v>
      </c>
      <c r="AC34" s="521">
        <f>S34*'Vehicle Comparison'!$C$15</f>
        <v>0</v>
      </c>
      <c r="AD34" s="512">
        <f>R34*AB34</f>
        <v>0</v>
      </c>
      <c r="AE34" s="512">
        <f>AC34*T34</f>
        <v>0</v>
      </c>
      <c r="AF34" s="512">
        <f t="shared" si="7"/>
        <v>800</v>
      </c>
    </row>
    <row r="35" spans="1:32" x14ac:dyDescent="0.45">
      <c r="B35" s="362" t="s">
        <v>125</v>
      </c>
      <c r="C35" s="363"/>
      <c r="D35" s="364"/>
      <c r="E35" s="362"/>
      <c r="F35" s="365"/>
      <c r="G35" s="350"/>
      <c r="H35" s="350"/>
      <c r="I35" s="366"/>
      <c r="J35" s="350"/>
      <c r="K35" s="347"/>
      <c r="L35" s="347"/>
      <c r="M35" s="347"/>
      <c r="N35" s="347"/>
      <c r="O35" s="347"/>
      <c r="P35" s="348"/>
      <c r="Q35" s="347"/>
      <c r="R35" s="348"/>
      <c r="S35" s="352"/>
      <c r="T35" s="348"/>
      <c r="U35" s="348"/>
      <c r="V35" s="347"/>
      <c r="W35" s="347"/>
      <c r="X35" s="347"/>
      <c r="Y35" s="347"/>
      <c r="Z35" s="347"/>
      <c r="AA35" s="353"/>
      <c r="AB35" s="353"/>
      <c r="AC35" s="353"/>
      <c r="AD35" s="354"/>
      <c r="AE35" s="354"/>
      <c r="AF35" s="354"/>
    </row>
    <row r="36" spans="1:32" x14ac:dyDescent="0.45">
      <c r="B36" s="316" t="s">
        <v>86</v>
      </c>
      <c r="C36" s="317">
        <v>2016</v>
      </c>
      <c r="D36" s="318">
        <v>2018</v>
      </c>
      <c r="E36" s="319" t="s">
        <v>120</v>
      </c>
      <c r="F36" s="320">
        <v>45900</v>
      </c>
      <c r="G36" s="159">
        <f>F36*GovDisc</f>
        <v>2754</v>
      </c>
      <c r="H36" s="159">
        <f t="shared" si="3"/>
        <v>43146</v>
      </c>
      <c r="I36" s="321"/>
      <c r="J36" s="322">
        <f>$F36*NZ!J5</f>
        <v>35627.58</v>
      </c>
      <c r="K36" s="322">
        <f>$F36*NZ!K5</f>
        <v>31721.49</v>
      </c>
      <c r="L36" s="322">
        <f>$F36*NZ!L5</f>
        <v>28806.839999999997</v>
      </c>
      <c r="M36" s="322">
        <f>$F36*NZ!M5</f>
        <v>26429.219999999998</v>
      </c>
      <c r="N36" s="322">
        <f>$F36*NZ!N5</f>
        <v>24414.209999999995</v>
      </c>
      <c r="O36" s="322">
        <f>$F36*NZ!O5</f>
        <v>22660.829999999998</v>
      </c>
      <c r="P36" s="327">
        <v>1.7000000000000001E-2</v>
      </c>
      <c r="Q36" s="324" t="s">
        <v>3</v>
      </c>
      <c r="R36" s="322">
        <f>'Vehicle Comparison'!$C$17</f>
        <v>1.2</v>
      </c>
      <c r="S36" s="323">
        <v>0.13400000000000001</v>
      </c>
      <c r="T36" s="322">
        <f>'Vehicle Comparison'!$C$20</f>
        <v>0.16</v>
      </c>
      <c r="U36" s="302">
        <f>NZ!C31</f>
        <v>438.62</v>
      </c>
      <c r="V36" s="302">
        <f>NZ!D31</f>
        <v>438.62</v>
      </c>
      <c r="W36" s="302">
        <f>NZ!E31</f>
        <v>877.24</v>
      </c>
      <c r="X36" s="302">
        <f>NZ!F31</f>
        <v>438.61999999999989</v>
      </c>
      <c r="Y36" s="302">
        <f>NZ!G31</f>
        <v>438.62000000000035</v>
      </c>
      <c r="Z36" s="302">
        <f>NZ!H31</f>
        <v>877.23999999999978</v>
      </c>
      <c r="AA36" s="159">
        <f>rego-100</f>
        <v>586.4</v>
      </c>
      <c r="AB36" s="325">
        <f>P36*'Vehicle Comparison'!$C$15</f>
        <v>340</v>
      </c>
      <c r="AC36" s="325">
        <f>S36*'Vehicle Comparison'!$C$15</f>
        <v>2680</v>
      </c>
      <c r="AD36" s="159">
        <f t="shared" si="9"/>
        <v>408</v>
      </c>
      <c r="AE36" s="159">
        <f t="shared" si="10"/>
        <v>428.8</v>
      </c>
      <c r="AF36" s="159">
        <f>estInsurance</f>
        <v>800</v>
      </c>
    </row>
    <row r="37" spans="1:32" s="330" customFormat="1" x14ac:dyDescent="0.45">
      <c r="A37" s="330" t="s">
        <v>137</v>
      </c>
      <c r="B37" s="328" t="s">
        <v>94</v>
      </c>
      <c r="C37" s="331">
        <v>2017</v>
      </c>
      <c r="D37" s="318">
        <v>2018</v>
      </c>
      <c r="E37" s="319" t="s">
        <v>120</v>
      </c>
      <c r="F37" s="332">
        <v>45000</v>
      </c>
      <c r="G37" s="159">
        <f>F37*GovDisc</f>
        <v>2700</v>
      </c>
      <c r="H37" s="159">
        <f t="shared" si="3"/>
        <v>42300</v>
      </c>
      <c r="I37" s="326"/>
      <c r="J37" s="333">
        <f>$F37*NZ!J13</f>
        <v>32701.5</v>
      </c>
      <c r="K37" s="333">
        <f>$F37*NZ!K13</f>
        <v>28431</v>
      </c>
      <c r="L37" s="333">
        <f>$F37*NZ!L13</f>
        <v>25371.000000000004</v>
      </c>
      <c r="M37" s="333">
        <f>$F37*NZ!M13</f>
        <v>22954.5</v>
      </c>
      <c r="N37" s="333">
        <f>$F37*NZ!N13</f>
        <v>20956.5</v>
      </c>
      <c r="O37" s="333">
        <f>$F37*NZ!O13</f>
        <v>19255.5</v>
      </c>
      <c r="P37" s="327">
        <v>9.188E-3</v>
      </c>
      <c r="Q37" s="324" t="s">
        <v>3</v>
      </c>
      <c r="R37" s="322">
        <f>'Vehicle Comparison'!$C$17</f>
        <v>1.2</v>
      </c>
      <c r="S37" s="323">
        <f>8.9/50</f>
        <v>0.17800000000000002</v>
      </c>
      <c r="T37" s="322">
        <f>'Vehicle Comparison'!$C$20</f>
        <v>0.16</v>
      </c>
      <c r="U37" s="302">
        <f>NZ!C39</f>
        <v>181.09</v>
      </c>
      <c r="V37" s="302">
        <f>NZ!D39</f>
        <v>181.09</v>
      </c>
      <c r="W37" s="302">
        <f>NZ!E39</f>
        <v>362.18</v>
      </c>
      <c r="X37" s="302">
        <f>NZ!F39</f>
        <v>181.09000000000003</v>
      </c>
      <c r="Y37" s="302">
        <f>NZ!G39</f>
        <v>181.08999999999992</v>
      </c>
      <c r="Z37" s="302">
        <f>NZ!H39</f>
        <v>362.18000000000006</v>
      </c>
      <c r="AA37" s="159">
        <f>rego-100</f>
        <v>586.4</v>
      </c>
      <c r="AB37" s="335">
        <f>P37*'Vehicle Comparison'!$C$15</f>
        <v>183.76</v>
      </c>
      <c r="AC37" s="335">
        <f>S37*'Vehicle Comparison'!$C$15</f>
        <v>3560.0000000000005</v>
      </c>
      <c r="AD37" s="336">
        <f t="shared" si="9"/>
        <v>220.51199999999997</v>
      </c>
      <c r="AE37" s="159">
        <f t="shared" si="10"/>
        <v>569.60000000000014</v>
      </c>
      <c r="AF37" s="159">
        <f>estInsurance</f>
        <v>800</v>
      </c>
    </row>
    <row r="38" spans="1:32" s="330" customFormat="1" x14ac:dyDescent="0.45">
      <c r="B38" s="509" t="s">
        <v>332</v>
      </c>
      <c r="C38" s="516"/>
      <c r="D38" s="511"/>
      <c r="E38" s="510"/>
      <c r="F38" s="517"/>
      <c r="G38" s="512"/>
      <c r="H38" s="512"/>
      <c r="I38" s="520"/>
      <c r="J38" s="513"/>
      <c r="K38" s="513"/>
      <c r="L38" s="513"/>
      <c r="M38" s="513"/>
      <c r="N38" s="513"/>
      <c r="O38" s="513"/>
      <c r="P38" s="518"/>
      <c r="Q38" s="513"/>
      <c r="R38" s="515"/>
      <c r="S38" s="514"/>
      <c r="T38" s="515"/>
      <c r="U38" s="515"/>
      <c r="V38" s="515"/>
      <c r="W38" s="515"/>
      <c r="X38" s="515"/>
      <c r="Y38" s="515"/>
      <c r="Z38" s="515"/>
      <c r="AA38" s="512">
        <f>rego-100</f>
        <v>586.4</v>
      </c>
      <c r="AB38" s="522">
        <f>P38*'Vehicle Comparison'!$C$15</f>
        <v>0</v>
      </c>
      <c r="AC38" s="522">
        <f>S38*'Vehicle Comparison'!$C$15</f>
        <v>0</v>
      </c>
      <c r="AD38" s="517">
        <f t="shared" ref="AD38" si="11">R38*AB38</f>
        <v>0</v>
      </c>
      <c r="AE38" s="512">
        <f t="shared" ref="AE38" si="12">AC38*T38</f>
        <v>0</v>
      </c>
      <c r="AF38" s="512">
        <f>estInsurance</f>
        <v>800</v>
      </c>
    </row>
    <row r="39" spans="1:32" x14ac:dyDescent="0.45">
      <c r="B39" s="362" t="s">
        <v>123</v>
      </c>
      <c r="C39" s="363"/>
      <c r="D39" s="364"/>
      <c r="E39" s="362"/>
      <c r="F39" s="365"/>
      <c r="G39" s="350"/>
      <c r="H39" s="350"/>
      <c r="I39" s="366"/>
      <c r="J39" s="347"/>
      <c r="K39" s="347"/>
      <c r="L39" s="347"/>
      <c r="M39" s="347"/>
      <c r="N39" s="347"/>
      <c r="O39" s="347"/>
      <c r="P39" s="348"/>
      <c r="Q39" s="347"/>
      <c r="R39" s="348"/>
      <c r="S39" s="352"/>
      <c r="T39" s="348"/>
      <c r="U39" s="348"/>
      <c r="V39" s="347"/>
      <c r="W39" s="347"/>
      <c r="X39" s="347"/>
      <c r="Y39" s="347"/>
      <c r="Z39" s="347"/>
      <c r="AA39" s="353"/>
      <c r="AB39" s="353"/>
      <c r="AC39" s="353"/>
      <c r="AD39" s="354"/>
      <c r="AE39" s="354"/>
      <c r="AF39" s="354"/>
    </row>
    <row r="40" spans="1:32" s="330" customFormat="1" x14ac:dyDescent="0.45">
      <c r="B40" s="316" t="s">
        <v>316</v>
      </c>
      <c r="C40" s="331">
        <v>2018</v>
      </c>
      <c r="D40" s="318">
        <v>2019</v>
      </c>
      <c r="E40" s="324" t="s">
        <v>121</v>
      </c>
      <c r="F40" s="332">
        <v>37820</v>
      </c>
      <c r="G40" s="159">
        <f t="shared" ref="G40:G44" si="13">F40*GovDisc</f>
        <v>2269.1999999999998</v>
      </c>
      <c r="H40" s="159">
        <f t="shared" si="3"/>
        <v>35550.800000000003</v>
      </c>
      <c r="I40" s="326"/>
      <c r="J40" s="333">
        <f>$F40*NZ!J8</f>
        <v>26549.640000000003</v>
      </c>
      <c r="K40" s="333">
        <f>$F40*NZ!K8</f>
        <v>22813.023999999998</v>
      </c>
      <c r="L40" s="333">
        <f>$F40*NZ!L8</f>
        <v>20188.316000000003</v>
      </c>
      <c r="M40" s="333">
        <f>$F40*NZ!M8</f>
        <v>18142.254000000001</v>
      </c>
      <c r="N40" s="333">
        <f>$F40*NZ!N8</f>
        <v>16474.392</v>
      </c>
      <c r="O40" s="333">
        <f>$F40*NZ!O8</f>
        <v>15071.27</v>
      </c>
      <c r="P40" s="348"/>
      <c r="Q40" s="324" t="s">
        <v>121</v>
      </c>
      <c r="R40" s="348"/>
      <c r="S40" s="323">
        <f>18.7/100</f>
        <v>0.187</v>
      </c>
      <c r="T40" s="322">
        <f>'Vehicle Comparison'!$C$20</f>
        <v>0.16</v>
      </c>
      <c r="U40" s="334">
        <f>NZ!C34</f>
        <v>260.26</v>
      </c>
      <c r="V40" s="334">
        <f>NZ!D34</f>
        <v>260.26</v>
      </c>
      <c r="W40" s="334">
        <f>NZ!E34</f>
        <v>520.52</v>
      </c>
      <c r="X40" s="334">
        <f>NZ!F34</f>
        <v>260.26</v>
      </c>
      <c r="Y40" s="334">
        <f>NZ!G34</f>
        <v>260.26</v>
      </c>
      <c r="Z40" s="334">
        <f>NZ!H34</f>
        <v>520.52</v>
      </c>
      <c r="AA40" s="159">
        <f t="shared" ref="AA40:AA46" si="14">rego-100</f>
        <v>586.4</v>
      </c>
      <c r="AB40" s="335">
        <f>P40*'Vehicle Comparison'!$C$15</f>
        <v>0</v>
      </c>
      <c r="AC40" s="335">
        <f>S40*'Vehicle Comparison'!$C$15</f>
        <v>3740</v>
      </c>
      <c r="AD40" s="336">
        <f t="shared" si="9"/>
        <v>0</v>
      </c>
      <c r="AE40" s="159">
        <f t="shared" si="10"/>
        <v>598.4</v>
      </c>
      <c r="AF40" s="159">
        <f t="shared" ref="AF40:AF46" si="15">estInsurance</f>
        <v>800</v>
      </c>
    </row>
    <row r="41" spans="1:32" x14ac:dyDescent="0.45">
      <c r="B41" s="316" t="s">
        <v>90</v>
      </c>
      <c r="C41" s="317">
        <v>2017</v>
      </c>
      <c r="D41" s="318">
        <v>2018</v>
      </c>
      <c r="E41" s="324" t="s">
        <v>121</v>
      </c>
      <c r="F41" s="320">
        <v>46520</v>
      </c>
      <c r="G41" s="159">
        <f t="shared" si="13"/>
        <v>2791.2</v>
      </c>
      <c r="H41" s="159">
        <f t="shared" si="3"/>
        <v>43728.800000000003</v>
      </c>
      <c r="I41" s="321"/>
      <c r="J41" s="322">
        <f>$F41*NZ!J9</f>
        <v>17672.948</v>
      </c>
      <c r="K41" s="322">
        <f>$F41*NZ!K9</f>
        <v>13179.116</v>
      </c>
      <c r="L41" s="322">
        <f>$F41*NZ!L9</f>
        <v>10671.688</v>
      </c>
      <c r="M41" s="322">
        <f>$F41*NZ!M9</f>
        <v>8996.9679999999989</v>
      </c>
      <c r="N41" s="322">
        <f>$F41*NZ!N9</f>
        <v>7778.1439999999993</v>
      </c>
      <c r="O41" s="322">
        <f>$F41*NZ!O9</f>
        <v>6838.44</v>
      </c>
      <c r="P41" s="348"/>
      <c r="Q41" s="324" t="s">
        <v>121</v>
      </c>
      <c r="R41" s="348"/>
      <c r="S41" s="323">
        <v>0.13300000000000001</v>
      </c>
      <c r="T41" s="322">
        <f>'Vehicle Comparison'!$C$20</f>
        <v>0.16</v>
      </c>
      <c r="U41" s="302">
        <f>NZ!C35</f>
        <v>180.18</v>
      </c>
      <c r="V41" s="302">
        <f>NZ!D35</f>
        <v>180.18</v>
      </c>
      <c r="W41" s="302">
        <f>NZ!E35</f>
        <v>360.36</v>
      </c>
      <c r="X41" s="302">
        <f>NZ!F35</f>
        <v>180.17999999999995</v>
      </c>
      <c r="Y41" s="302">
        <f>NZ!G35</f>
        <v>180.17999999999995</v>
      </c>
      <c r="Z41" s="302">
        <f>NZ!H35</f>
        <v>360.36000000000013</v>
      </c>
      <c r="AA41" s="159">
        <f t="shared" si="14"/>
        <v>586.4</v>
      </c>
      <c r="AB41" s="325">
        <f>P41*'Vehicle Comparison'!$C$15</f>
        <v>0</v>
      </c>
      <c r="AC41" s="325">
        <f>S41*'Vehicle Comparison'!$C$15</f>
        <v>2660</v>
      </c>
      <c r="AD41" s="159">
        <f t="shared" si="9"/>
        <v>0</v>
      </c>
      <c r="AE41" s="159">
        <f t="shared" si="10"/>
        <v>425.6</v>
      </c>
      <c r="AF41" s="159">
        <f t="shared" si="15"/>
        <v>800</v>
      </c>
    </row>
    <row r="42" spans="1:32" x14ac:dyDescent="0.45">
      <c r="B42" s="316" t="s">
        <v>91</v>
      </c>
      <c r="C42" s="337">
        <v>2018</v>
      </c>
      <c r="D42" s="318">
        <v>2018</v>
      </c>
      <c r="E42" s="324" t="s">
        <v>121</v>
      </c>
      <c r="F42" s="320">
        <v>46990</v>
      </c>
      <c r="G42" s="159">
        <f t="shared" si="13"/>
        <v>2819.4</v>
      </c>
      <c r="H42" s="159">
        <f t="shared" si="3"/>
        <v>44170.6</v>
      </c>
      <c r="I42" s="321"/>
      <c r="J42" s="322">
        <f>$F42*NZ!J10</f>
        <v>25980.770999999997</v>
      </c>
      <c r="K42" s="322">
        <f>$F42*NZ!K10</f>
        <v>20854.162</v>
      </c>
      <c r="L42" s="322">
        <f>$F42*NZ!L10</f>
        <v>17640.046000000002</v>
      </c>
      <c r="M42" s="322">
        <f>$F42*NZ!M10</f>
        <v>15328.137999999999</v>
      </c>
      <c r="N42" s="322">
        <f>$F42*NZ!N10</f>
        <v>13551.915999999999</v>
      </c>
      <c r="O42" s="322">
        <f>$F42*NZ!O10</f>
        <v>12128.119000000001</v>
      </c>
      <c r="P42" s="348"/>
      <c r="Q42" s="324" t="s">
        <v>121</v>
      </c>
      <c r="R42" s="348"/>
      <c r="S42" s="323">
        <v>0.155</v>
      </c>
      <c r="T42" s="322">
        <f>'Vehicle Comparison'!$C$20</f>
        <v>0.16</v>
      </c>
      <c r="U42" s="302">
        <f>NZ!C36</f>
        <v>180.18</v>
      </c>
      <c r="V42" s="302">
        <f>NZ!D36</f>
        <v>180.18</v>
      </c>
      <c r="W42" s="302">
        <f>NZ!E36</f>
        <v>360.36</v>
      </c>
      <c r="X42" s="302">
        <f>NZ!F36</f>
        <v>180.17999999999995</v>
      </c>
      <c r="Y42" s="302">
        <f>NZ!G36</f>
        <v>180.17999999999995</v>
      </c>
      <c r="Z42" s="302">
        <f>NZ!H36</f>
        <v>360.36000000000013</v>
      </c>
      <c r="AA42" s="159">
        <f t="shared" si="14"/>
        <v>586.4</v>
      </c>
      <c r="AB42" s="325">
        <f>P42*'Vehicle Comparison'!$C$15</f>
        <v>0</v>
      </c>
      <c r="AC42" s="325">
        <f>S42*'Vehicle Comparison'!$C$15</f>
        <v>3100</v>
      </c>
      <c r="AD42" s="159">
        <f t="shared" si="9"/>
        <v>0</v>
      </c>
      <c r="AE42" s="159">
        <f>AC42*T42</f>
        <v>496</v>
      </c>
      <c r="AF42" s="159">
        <f t="shared" si="15"/>
        <v>800</v>
      </c>
    </row>
    <row r="43" spans="1:32" x14ac:dyDescent="0.45">
      <c r="B43" s="316" t="s">
        <v>300</v>
      </c>
      <c r="C43" s="337"/>
      <c r="D43" s="318">
        <v>2019</v>
      </c>
      <c r="E43" s="324" t="s">
        <v>121</v>
      </c>
      <c r="F43" s="320">
        <v>44389</v>
      </c>
      <c r="G43" s="159">
        <f t="shared" si="13"/>
        <v>2663.3399999999997</v>
      </c>
      <c r="H43" s="159">
        <f t="shared" ref="H43" si="16">F43-G43</f>
        <v>41725.660000000003</v>
      </c>
      <c r="I43" s="321"/>
      <c r="J43" s="322">
        <f>$F43*NZ!J110</f>
        <v>28400.082200000001</v>
      </c>
      <c r="K43" s="322">
        <f>$F43*NZ!K110</f>
        <v>23703.726000000002</v>
      </c>
      <c r="L43" s="322">
        <f>$F43*NZ!L110</f>
        <v>20565.423699999999</v>
      </c>
      <c r="M43" s="322">
        <f>$F43*NZ!M110</f>
        <v>18203.928900000003</v>
      </c>
      <c r="N43" s="322">
        <f>$F43*NZ!N110</f>
        <v>16330.713100000001</v>
      </c>
      <c r="O43" s="322">
        <f>$F43*NZ!O110</f>
        <v>14785.975899999999</v>
      </c>
      <c r="P43" s="348"/>
      <c r="Q43" s="324" t="s">
        <v>121</v>
      </c>
      <c r="R43" s="348"/>
      <c r="S43" s="327">
        <f>20.13/100</f>
        <v>0.20129999999999998</v>
      </c>
      <c r="T43" s="322">
        <f>'Vehicle Comparison'!$C$20</f>
        <v>0.16</v>
      </c>
      <c r="U43" s="302">
        <f>NZ!C120</f>
        <v>227.5</v>
      </c>
      <c r="V43" s="302">
        <f>NZ!D120</f>
        <v>227.5</v>
      </c>
      <c r="W43" s="302">
        <f>NZ!E120</f>
        <v>227.5</v>
      </c>
      <c r="X43" s="302">
        <f>NZ!F120</f>
        <v>227.5</v>
      </c>
      <c r="Y43" s="302">
        <f>NZ!G120</f>
        <v>227.5</v>
      </c>
      <c r="Z43" s="302">
        <f>NZ!H120</f>
        <v>227.5</v>
      </c>
      <c r="AA43" s="159">
        <f t="shared" si="14"/>
        <v>586.4</v>
      </c>
      <c r="AB43" s="325">
        <f>P43*'Vehicle Comparison'!$C$15</f>
        <v>0</v>
      </c>
      <c r="AC43" s="325">
        <f>S43*'Vehicle Comparison'!$C$15</f>
        <v>4025.9999999999995</v>
      </c>
      <c r="AD43" s="159">
        <f t="shared" ref="AD43" si="17">R43*AB43</f>
        <v>0</v>
      </c>
      <c r="AE43" s="159">
        <f>AC43*T43</f>
        <v>644.16</v>
      </c>
      <c r="AF43" s="159">
        <f t="shared" si="15"/>
        <v>800</v>
      </c>
    </row>
    <row r="44" spans="1:32" s="330" customFormat="1" x14ac:dyDescent="0.45">
      <c r="A44" s="330" t="s">
        <v>138</v>
      </c>
      <c r="B44" s="328" t="s">
        <v>92</v>
      </c>
      <c r="C44" s="331">
        <v>2017</v>
      </c>
      <c r="D44" s="318">
        <v>2018</v>
      </c>
      <c r="E44" s="324" t="s">
        <v>121</v>
      </c>
      <c r="F44" s="332">
        <v>50000</v>
      </c>
      <c r="G44" s="159">
        <f t="shared" si="13"/>
        <v>3000</v>
      </c>
      <c r="H44" s="159">
        <f t="shared" si="3"/>
        <v>47000</v>
      </c>
      <c r="I44" s="326"/>
      <c r="J44" s="333">
        <f>$F44*NZ!J11</f>
        <v>36135</v>
      </c>
      <c r="K44" s="333">
        <f>$F44*NZ!K11</f>
        <v>31350</v>
      </c>
      <c r="L44" s="333">
        <f>$F44*NZ!L11</f>
        <v>27940.000000000004</v>
      </c>
      <c r="M44" s="333">
        <f>$F44*NZ!M11</f>
        <v>25250</v>
      </c>
      <c r="N44" s="333">
        <f>$F44*NZ!N11</f>
        <v>23030</v>
      </c>
      <c r="O44" s="333">
        <f>$F44*NZ!O11</f>
        <v>21145</v>
      </c>
      <c r="P44" s="348"/>
      <c r="Q44" s="324" t="s">
        <v>121</v>
      </c>
      <c r="R44" s="348"/>
      <c r="S44" s="323">
        <f>15.4/100</f>
        <v>0.154</v>
      </c>
      <c r="T44" s="322">
        <f>'Vehicle Comparison'!$C$20</f>
        <v>0.16</v>
      </c>
      <c r="U44" s="334">
        <f>NZ!C37</f>
        <v>92.820000000000007</v>
      </c>
      <c r="V44" s="334">
        <f>NZ!D37</f>
        <v>92.820000000000007</v>
      </c>
      <c r="W44" s="334">
        <f>NZ!E37</f>
        <v>185.64000000000001</v>
      </c>
      <c r="X44" s="334">
        <f>NZ!F37</f>
        <v>92.82</v>
      </c>
      <c r="Y44" s="334">
        <f>NZ!G37</f>
        <v>92.82000000000005</v>
      </c>
      <c r="Z44" s="334">
        <f>NZ!H37</f>
        <v>185.64</v>
      </c>
      <c r="AA44" s="159">
        <f t="shared" si="14"/>
        <v>586.4</v>
      </c>
      <c r="AB44" s="335">
        <f>P44*'Vehicle Comparison'!$C$15</f>
        <v>0</v>
      </c>
      <c r="AC44" s="335">
        <f>S44*'Vehicle Comparison'!$C$15</f>
        <v>3080</v>
      </c>
      <c r="AD44" s="336">
        <f t="shared" si="9"/>
        <v>0</v>
      </c>
      <c r="AE44" s="159">
        <f t="shared" si="10"/>
        <v>492.8</v>
      </c>
      <c r="AF44" s="159">
        <f t="shared" si="15"/>
        <v>800</v>
      </c>
    </row>
    <row r="45" spans="1:32" x14ac:dyDescent="0.45">
      <c r="B45" s="316" t="s">
        <v>139</v>
      </c>
      <c r="C45" s="337"/>
      <c r="D45" s="318">
        <v>2018</v>
      </c>
      <c r="E45" s="324" t="s">
        <v>121</v>
      </c>
      <c r="F45" s="320">
        <v>68700</v>
      </c>
      <c r="G45" s="159">
        <f t="shared" ref="G45" si="18">F45*GovDisc</f>
        <v>4122</v>
      </c>
      <c r="H45" s="159">
        <f t="shared" ref="H45" si="19">F45-G45</f>
        <v>64578</v>
      </c>
      <c r="I45" s="321"/>
      <c r="J45" s="333">
        <f>$F45*NZ!J53</f>
        <v>51593.7</v>
      </c>
      <c r="K45" s="333">
        <f>$F45*NZ!K53</f>
        <v>45376.35</v>
      </c>
      <c r="L45" s="333">
        <f>$F45*NZ!L53</f>
        <v>40835.280000000006</v>
      </c>
      <c r="M45" s="333">
        <f>$F45*NZ!M53</f>
        <v>37194.18</v>
      </c>
      <c r="N45" s="333">
        <f>$F45*NZ!N53</f>
        <v>34143.9</v>
      </c>
      <c r="O45" s="333">
        <f>$F45*NZ!O53</f>
        <v>31526.429999999997</v>
      </c>
      <c r="P45" s="348"/>
      <c r="Q45" s="324" t="s">
        <v>121</v>
      </c>
      <c r="R45" s="348"/>
      <c r="S45" s="323">
        <f>17.75/100</f>
        <v>0.17749999999999999</v>
      </c>
      <c r="T45" s="322">
        <f>'Vehicle Comparison'!$C$20</f>
        <v>0.16</v>
      </c>
      <c r="U45" s="302">
        <v>230</v>
      </c>
      <c r="V45" s="302">
        <f>NZ!D83</f>
        <v>748.93</v>
      </c>
      <c r="W45" s="302">
        <f>NZ!E83</f>
        <v>663.3900000000001</v>
      </c>
      <c r="X45" s="302">
        <f>NZ!F83</f>
        <v>748.92999999999984</v>
      </c>
      <c r="Y45" s="302">
        <f>NZ!G83</f>
        <v>1129.3100000000004</v>
      </c>
      <c r="Z45" s="302">
        <f>NZ!H83</f>
        <v>748.92999999999984</v>
      </c>
      <c r="AA45" s="159">
        <f t="shared" si="14"/>
        <v>586.4</v>
      </c>
      <c r="AB45" s="335">
        <f>P45*'Vehicle Comparison'!$C$15</f>
        <v>0</v>
      </c>
      <c r="AC45" s="335">
        <f>S45*'Vehicle Comparison'!$C$15</f>
        <v>3550</v>
      </c>
      <c r="AD45" s="336">
        <f>R45*AB45</f>
        <v>0</v>
      </c>
      <c r="AE45" s="159">
        <f>AC45*T45</f>
        <v>568</v>
      </c>
      <c r="AF45" s="159">
        <f t="shared" si="15"/>
        <v>800</v>
      </c>
    </row>
    <row r="46" spans="1:32" x14ac:dyDescent="0.45">
      <c r="B46" s="509" t="s">
        <v>333</v>
      </c>
      <c r="C46" s="519"/>
      <c r="D46" s="511"/>
      <c r="E46" s="513"/>
      <c r="F46" s="512"/>
      <c r="G46" s="512"/>
      <c r="H46" s="512"/>
      <c r="I46" s="520"/>
      <c r="J46" s="513"/>
      <c r="K46" s="513"/>
      <c r="L46" s="513"/>
      <c r="M46" s="513"/>
      <c r="N46" s="513"/>
      <c r="O46" s="513"/>
      <c r="P46" s="523"/>
      <c r="Q46" s="513"/>
      <c r="R46" s="523"/>
      <c r="S46" s="514"/>
      <c r="T46" s="515"/>
      <c r="U46" s="515"/>
      <c r="V46" s="515"/>
      <c r="W46" s="515"/>
      <c r="X46" s="515"/>
      <c r="Y46" s="515"/>
      <c r="Z46" s="515"/>
      <c r="AA46" s="512">
        <f t="shared" si="14"/>
        <v>586.4</v>
      </c>
      <c r="AB46" s="522">
        <f>P46*'Vehicle Comparison'!$C$15</f>
        <v>0</v>
      </c>
      <c r="AC46" s="522">
        <f>S46*'Vehicle Comparison'!$C$15</f>
        <v>0</v>
      </c>
      <c r="AD46" s="517">
        <f>R46*AB46</f>
        <v>0</v>
      </c>
      <c r="AE46" s="512">
        <f>AC46*T46</f>
        <v>0</v>
      </c>
      <c r="AF46" s="512">
        <f t="shared" si="15"/>
        <v>800</v>
      </c>
    </row>
    <row r="47" spans="1:32" x14ac:dyDescent="0.45">
      <c r="D47" s="102"/>
    </row>
    <row r="49" spans="2:12" x14ac:dyDescent="0.45">
      <c r="B49" s="367" t="s">
        <v>141</v>
      </c>
      <c r="C49" s="368"/>
      <c r="D49" s="368"/>
      <c r="E49" s="368"/>
      <c r="F49" s="368"/>
      <c r="G49" s="368"/>
      <c r="H49" s="368"/>
      <c r="I49" s="368"/>
      <c r="J49" s="368"/>
    </row>
    <row r="50" spans="2:12" x14ac:dyDescent="0.45">
      <c r="B50" s="355" t="s">
        <v>122</v>
      </c>
      <c r="C50" s="347"/>
      <c r="D50" s="347"/>
      <c r="E50" s="347"/>
      <c r="F50" s="347"/>
      <c r="G50" s="347"/>
      <c r="H50" s="347"/>
      <c r="I50" s="347"/>
      <c r="J50" s="346"/>
    </row>
    <row r="51" spans="2:12" x14ac:dyDescent="0.45">
      <c r="B51" s="338" t="s">
        <v>88</v>
      </c>
      <c r="C51" s="339"/>
      <c r="D51" s="340"/>
      <c r="E51" s="319" t="s">
        <v>3</v>
      </c>
      <c r="F51" s="341">
        <f t="shared" ref="F51:F59" si="20">VLOOKUP(B51,OWNvehs,5,)*LeasePercEst</f>
        <v>445.64019607843136</v>
      </c>
      <c r="G51" s="339"/>
      <c r="H51" s="159">
        <f>F51*(12*'Vehicle Comparison'!$C$16)</f>
        <v>21390.729411764703</v>
      </c>
      <c r="I51" s="321"/>
      <c r="J51" s="369"/>
    </row>
    <row r="52" spans="2:12" x14ac:dyDescent="0.45">
      <c r="B52" s="338" t="s">
        <v>187</v>
      </c>
      <c r="C52" s="339"/>
      <c r="D52" s="340"/>
      <c r="E52" s="319" t="s">
        <v>4</v>
      </c>
      <c r="F52" s="341">
        <f t="shared" si="20"/>
        <v>680.49607843137255</v>
      </c>
      <c r="G52" s="339"/>
      <c r="H52" s="159">
        <f>F52*(12*'Vehicle Comparison'!$C$16)</f>
        <v>32663.811764705883</v>
      </c>
      <c r="I52" s="321"/>
      <c r="J52" s="369"/>
    </row>
    <row r="53" spans="2:12" x14ac:dyDescent="0.45">
      <c r="B53" s="338" t="s">
        <v>194</v>
      </c>
      <c r="C53" s="339"/>
      <c r="D53" s="340"/>
      <c r="E53" s="319" t="s">
        <v>3</v>
      </c>
      <c r="F53" s="341">
        <f t="shared" si="20"/>
        <v>646.26470588235293</v>
      </c>
      <c r="G53" s="339"/>
      <c r="H53" s="159">
        <f>F53*(12*'Vehicle Comparison'!$C$16)</f>
        <v>31020.705882352941</v>
      </c>
      <c r="I53" s="321"/>
      <c r="J53" s="369"/>
    </row>
    <row r="54" spans="2:12" x14ac:dyDescent="0.45">
      <c r="B54" s="338" t="s">
        <v>195</v>
      </c>
      <c r="C54" s="339"/>
      <c r="D54" s="340"/>
      <c r="E54" s="319" t="s">
        <v>4</v>
      </c>
      <c r="F54" s="341">
        <f t="shared" si="20"/>
        <v>646.26470588235293</v>
      </c>
      <c r="G54" s="339"/>
      <c r="H54" s="159">
        <f>F54*(12*'Vehicle Comparison'!$C$16)</f>
        <v>31020.705882352941</v>
      </c>
      <c r="I54" s="321"/>
      <c r="J54" s="369"/>
    </row>
    <row r="55" spans="2:12" x14ac:dyDescent="0.45">
      <c r="B55" s="338" t="s">
        <v>188</v>
      </c>
      <c r="C55" s="339"/>
      <c r="D55" s="340"/>
      <c r="E55" s="319" t="s">
        <v>4</v>
      </c>
      <c r="F55" s="341">
        <f t="shared" si="20"/>
        <v>463.58496732026146</v>
      </c>
      <c r="G55" s="339"/>
      <c r="H55" s="159">
        <f>F55*(12*'Vehicle Comparison'!$C$16)</f>
        <v>22252.078431372549</v>
      </c>
      <c r="I55" s="321"/>
      <c r="J55" s="369"/>
    </row>
    <row r="56" spans="2:12" x14ac:dyDescent="0.45">
      <c r="B56" s="338" t="s">
        <v>191</v>
      </c>
      <c r="C56" s="339"/>
      <c r="D56" s="340"/>
      <c r="E56" s="319" t="s">
        <v>3</v>
      </c>
      <c r="F56" s="341">
        <f t="shared" si="20"/>
        <v>646.65816993464057</v>
      </c>
      <c r="G56" s="339"/>
      <c r="H56" s="159">
        <f>F56*(12*'Vehicle Comparison'!$C$16)</f>
        <v>31039.592156862745</v>
      </c>
      <c r="I56" s="321"/>
      <c r="J56" s="369"/>
    </row>
    <row r="57" spans="2:12" x14ac:dyDescent="0.45">
      <c r="B57" s="338" t="s">
        <v>189</v>
      </c>
      <c r="C57" s="339"/>
      <c r="D57" s="340"/>
      <c r="E57" s="319" t="s">
        <v>3</v>
      </c>
      <c r="F57" s="341">
        <f t="shared" si="20"/>
        <v>649.94640522875818</v>
      </c>
      <c r="G57" s="339"/>
      <c r="H57" s="159">
        <f>F57*(12*'Vehicle Comparison'!$C$16)</f>
        <v>31197.427450980394</v>
      </c>
      <c r="I57" s="321"/>
      <c r="J57" s="369"/>
    </row>
    <row r="58" spans="2:12" x14ac:dyDescent="0.45">
      <c r="B58" s="338" t="s">
        <v>190</v>
      </c>
      <c r="C58" s="339"/>
      <c r="D58" s="340"/>
      <c r="E58" s="319" t="s">
        <v>3</v>
      </c>
      <c r="F58" s="341">
        <f t="shared" si="20"/>
        <v>576.00326797385617</v>
      </c>
      <c r="G58" s="339"/>
      <c r="H58" s="159">
        <f>F58*(12*'Vehicle Comparison'!$C$16)</f>
        <v>27648.156862745098</v>
      </c>
      <c r="I58" s="321"/>
      <c r="J58" s="369"/>
    </row>
    <row r="59" spans="2:12" x14ac:dyDescent="0.45">
      <c r="B59" s="338" t="s">
        <v>296</v>
      </c>
      <c r="C59" s="339"/>
      <c r="D59" s="340"/>
      <c r="E59" s="319" t="s">
        <v>3</v>
      </c>
      <c r="F59" s="341">
        <f t="shared" si="20"/>
        <v>752.35947712418306</v>
      </c>
      <c r="G59" s="339"/>
      <c r="H59" s="159">
        <f>F59*(12*'Vehicle Comparison'!$C$16)</f>
        <v>36113.254901960783</v>
      </c>
      <c r="I59" s="321"/>
      <c r="J59" s="369"/>
    </row>
    <row r="60" spans="2:12" x14ac:dyDescent="0.45">
      <c r="B60" s="347" t="s">
        <v>124</v>
      </c>
      <c r="C60" s="347"/>
      <c r="D60" s="347"/>
      <c r="E60" s="362"/>
      <c r="F60" s="362"/>
      <c r="G60" s="347"/>
      <c r="H60" s="347"/>
      <c r="I60" s="347"/>
      <c r="J60" s="369"/>
      <c r="L60" s="102" t="s">
        <v>339</v>
      </c>
    </row>
    <row r="61" spans="2:12" x14ac:dyDescent="0.45">
      <c r="B61" s="338" t="s">
        <v>87</v>
      </c>
      <c r="C61" s="339"/>
      <c r="D61" s="340"/>
      <c r="E61" s="319" t="s">
        <v>55</v>
      </c>
      <c r="F61" s="341">
        <f>VLOOKUP(B61,OWNvehs,5,)*LeasePercEst</f>
        <v>398.21372549019611</v>
      </c>
      <c r="G61" s="339"/>
      <c r="H61" s="159">
        <f>F61*(12*'Vehicle Comparison'!$C$16)</f>
        <v>19114.258823529413</v>
      </c>
      <c r="I61" s="339"/>
      <c r="J61" s="369"/>
      <c r="L61" s="102" t="s">
        <v>340</v>
      </c>
    </row>
    <row r="62" spans="2:12" x14ac:dyDescent="0.45">
      <c r="B62" s="338" t="s">
        <v>192</v>
      </c>
      <c r="C62" s="339"/>
      <c r="D62" s="340"/>
      <c r="E62" s="319" t="s">
        <v>55</v>
      </c>
      <c r="F62" s="341">
        <f>VLOOKUP(B62,OWNvehs,5,)*LeasePercEst</f>
        <v>689.47549019607845</v>
      </c>
      <c r="G62" s="339"/>
      <c r="H62" s="159">
        <f>F62*(12*'Vehicle Comparison'!$C$16)</f>
        <v>33094.823529411762</v>
      </c>
      <c r="I62" s="339"/>
      <c r="J62" s="369"/>
    </row>
    <row r="63" spans="2:12" x14ac:dyDescent="0.45">
      <c r="B63" s="338" t="s">
        <v>268</v>
      </c>
      <c r="C63" s="339"/>
      <c r="D63" s="340"/>
      <c r="E63" s="319" t="s">
        <v>55</v>
      </c>
      <c r="F63" s="341">
        <f>VLOOKUP(B63,OWNvehs,5,)*LeasePercEst</f>
        <v>477.96045751633989</v>
      </c>
      <c r="G63" s="339"/>
      <c r="H63" s="159">
        <f>F63*(12*'Vehicle Comparison'!$C$16)</f>
        <v>22942.101960784315</v>
      </c>
      <c r="I63" s="339"/>
      <c r="J63" s="369"/>
    </row>
    <row r="64" spans="2:12" x14ac:dyDescent="0.45">
      <c r="B64" s="338" t="s">
        <v>301</v>
      </c>
      <c r="C64" s="339"/>
      <c r="D64" s="340"/>
      <c r="E64" s="319" t="s">
        <v>55</v>
      </c>
      <c r="F64" s="341">
        <f>VLOOKUP(B64,OWNvehs,5,)*LeasePercEst</f>
        <v>390.82222222222225</v>
      </c>
      <c r="G64" s="339"/>
      <c r="H64" s="159">
        <f>F64*(12*'Vehicle Comparison'!$C$16)</f>
        <v>18759.466666666667</v>
      </c>
      <c r="I64" s="339"/>
      <c r="J64" s="369"/>
    </row>
    <row r="65" spans="1:32" x14ac:dyDescent="0.45">
      <c r="B65" s="342" t="s">
        <v>93</v>
      </c>
      <c r="C65" s="339"/>
      <c r="D65" s="340"/>
      <c r="E65" s="319" t="s">
        <v>55</v>
      </c>
      <c r="F65" s="341">
        <v>430</v>
      </c>
      <c r="G65" s="339"/>
      <c r="H65" s="159">
        <f>F65*(12*'Vehicle Comparison'!$C$16)</f>
        <v>20640</v>
      </c>
      <c r="I65" s="339"/>
      <c r="J65" s="369"/>
    </row>
    <row r="66" spans="1:32" x14ac:dyDescent="0.45">
      <c r="B66" s="338" t="s">
        <v>302</v>
      </c>
      <c r="C66" s="339"/>
      <c r="D66" s="340"/>
      <c r="E66" s="319" t="s">
        <v>55</v>
      </c>
      <c r="F66" s="341">
        <f>VLOOKUP(B66,OWNvehs,5,)*LeasePercEst</f>
        <v>291.44444444444446</v>
      </c>
      <c r="G66" s="339"/>
      <c r="H66" s="159">
        <f>F66*(12*'Vehicle Comparison'!$C$16)</f>
        <v>13989.333333333334</v>
      </c>
      <c r="I66" s="339"/>
      <c r="J66" s="369"/>
    </row>
    <row r="67" spans="1:32" x14ac:dyDescent="0.45">
      <c r="B67" s="347" t="s">
        <v>125</v>
      </c>
      <c r="C67" s="347"/>
      <c r="D67" s="347"/>
      <c r="E67" s="362"/>
      <c r="F67" s="362" t="s">
        <v>177</v>
      </c>
      <c r="G67" s="347"/>
      <c r="H67" s="347" t="s">
        <v>178</v>
      </c>
      <c r="I67" s="347"/>
      <c r="J67" s="370" t="s">
        <v>179</v>
      </c>
    </row>
    <row r="68" spans="1:32" x14ac:dyDescent="0.45">
      <c r="B68" s="338" t="s">
        <v>86</v>
      </c>
      <c r="C68" s="339" t="s">
        <v>299</v>
      </c>
      <c r="D68" s="340"/>
      <c r="E68" s="319" t="s">
        <v>120</v>
      </c>
      <c r="F68" s="320">
        <f>IF('Vehicle Comparison'!$C$16&lt;3,732,645)</f>
        <v>645</v>
      </c>
      <c r="G68" s="339"/>
      <c r="H68" s="159">
        <f>F68*(12*'Vehicle Comparison'!$C$16)</f>
        <v>30960</v>
      </c>
      <c r="I68" s="339"/>
      <c r="J68" s="369"/>
    </row>
    <row r="69" spans="1:32" x14ac:dyDescent="0.45">
      <c r="B69" s="338" t="s">
        <v>180</v>
      </c>
      <c r="C69" s="339"/>
      <c r="D69" s="340"/>
      <c r="E69" s="319" t="s">
        <v>120</v>
      </c>
      <c r="F69" s="320">
        <f>IF('Vehicle Comparison'!$C$16&lt;3,823,737)</f>
        <v>737</v>
      </c>
      <c r="G69" s="339"/>
      <c r="H69" s="159">
        <f>F69*(12*'Vehicle Comparison'!$C$16)</f>
        <v>35376</v>
      </c>
      <c r="I69" s="339"/>
      <c r="J69" s="369"/>
    </row>
    <row r="70" spans="1:32" x14ac:dyDescent="0.45">
      <c r="B70" s="342" t="s">
        <v>94</v>
      </c>
      <c r="C70" s="279"/>
      <c r="D70" s="343"/>
      <c r="E70" s="319"/>
      <c r="F70" s="341">
        <f>VLOOKUP(B70,OWNvehs,5,)*LeasePercEst</f>
        <v>632.35294117647061</v>
      </c>
      <c r="G70" s="279"/>
      <c r="H70" s="159">
        <f>F70*(12*'Vehicle Comparison'!$C$16)</f>
        <v>30352.941176470587</v>
      </c>
      <c r="I70" s="279"/>
      <c r="J70" s="371"/>
    </row>
    <row r="71" spans="1:32" x14ac:dyDescent="0.45">
      <c r="B71" s="347" t="s">
        <v>123</v>
      </c>
      <c r="C71" s="347"/>
      <c r="D71" s="347"/>
      <c r="E71" s="362"/>
      <c r="F71" s="362"/>
      <c r="G71" s="347"/>
      <c r="H71" s="347"/>
      <c r="I71" s="347"/>
      <c r="J71" s="346"/>
    </row>
    <row r="72" spans="1:32" x14ac:dyDescent="0.45">
      <c r="B72" s="338" t="s">
        <v>316</v>
      </c>
      <c r="C72" s="339"/>
      <c r="D72" s="340"/>
      <c r="E72" s="324" t="s">
        <v>121</v>
      </c>
      <c r="F72" s="341">
        <f>VLOOKUP(B72,OWNvehs,5,)*LeasePercEst</f>
        <v>531.45751633986924</v>
      </c>
      <c r="G72" s="339"/>
      <c r="H72" s="159">
        <f>F72*(12*'Vehicle Comparison'!$C$16)</f>
        <v>25509.960784313724</v>
      </c>
      <c r="I72" s="339"/>
      <c r="J72" s="369"/>
    </row>
    <row r="73" spans="1:32" x14ac:dyDescent="0.45">
      <c r="B73" s="338" t="s">
        <v>90</v>
      </c>
      <c r="C73" s="339"/>
      <c r="D73" s="340"/>
      <c r="E73" s="324" t="s">
        <v>121</v>
      </c>
      <c r="F73" s="341">
        <f>VLOOKUP(B73,OWNvehs,5,)*LeasePercEst</f>
        <v>653.71241830065367</v>
      </c>
      <c r="G73" s="339"/>
      <c r="H73" s="159">
        <f>F73*(12*'Vehicle Comparison'!$C$16)</f>
        <v>31378.196078431378</v>
      </c>
      <c r="I73" s="339"/>
      <c r="J73" s="369"/>
    </row>
    <row r="74" spans="1:32" x14ac:dyDescent="0.45">
      <c r="B74" s="338" t="s">
        <v>91</v>
      </c>
      <c r="C74" s="339"/>
      <c r="D74" s="340"/>
      <c r="E74" s="324" t="s">
        <v>121</v>
      </c>
      <c r="F74" s="341">
        <f>VLOOKUP(B74,OWNvehs,5,)*LeasePercEst</f>
        <v>660.3169934640523</v>
      </c>
      <c r="G74" s="339"/>
      <c r="H74" s="159">
        <f>F74*(12*'Vehicle Comparison'!$C$16)</f>
        <v>31695.215686274511</v>
      </c>
      <c r="I74" s="339"/>
      <c r="J74" s="369"/>
    </row>
    <row r="75" spans="1:32" x14ac:dyDescent="0.45">
      <c r="B75" s="342" t="s">
        <v>92</v>
      </c>
      <c r="C75" s="339"/>
      <c r="D75" s="340"/>
      <c r="E75" s="324" t="s">
        <v>121</v>
      </c>
      <c r="F75" s="341">
        <f>VLOOKUP(B75,OWNvehs,5,)*LeasePercEst</f>
        <v>702.61437908496737</v>
      </c>
      <c r="G75" s="339"/>
      <c r="H75" s="159">
        <f>F75*(12*'Vehicle Comparison'!$C$16)</f>
        <v>33725.490196078434</v>
      </c>
      <c r="I75" s="339"/>
      <c r="J75" s="369"/>
    </row>
    <row r="76" spans="1:32" x14ac:dyDescent="0.45">
      <c r="B76" s="338" t="s">
        <v>139</v>
      </c>
      <c r="C76" s="339"/>
      <c r="D76" s="340"/>
      <c r="E76" s="324" t="s">
        <v>121</v>
      </c>
      <c r="F76" s="341">
        <f>VLOOKUP(B76,OWNvehs,5,)*LeasePercEst</f>
        <v>965.39215686274508</v>
      </c>
      <c r="G76" s="339"/>
      <c r="H76" s="159">
        <f>F76*(12*'Vehicle Comparison'!$C$16)</f>
        <v>46338.823529411762</v>
      </c>
      <c r="I76" s="339"/>
      <c r="J76" s="369"/>
    </row>
    <row r="77" spans="1:32" x14ac:dyDescent="0.45">
      <c r="B77" s="338"/>
      <c r="C77" s="339"/>
      <c r="D77" s="340"/>
      <c r="E77" s="319"/>
      <c r="F77" s="320"/>
      <c r="G77" s="339"/>
      <c r="H77" s="159">
        <f>F77*(12*'Vehicle Comparison'!$C$16)</f>
        <v>0</v>
      </c>
      <c r="I77" s="339"/>
      <c r="J77" s="369"/>
    </row>
    <row r="78" spans="1:32" x14ac:dyDescent="0.45">
      <c r="A78" s="279"/>
      <c r="B78" s="279"/>
      <c r="C78" s="279"/>
      <c r="D78" s="279"/>
      <c r="E78" s="279"/>
      <c r="F78" s="279"/>
      <c r="G78" s="279"/>
      <c r="H78" s="279"/>
      <c r="I78" s="279"/>
      <c r="J78" s="279"/>
    </row>
    <row r="79" spans="1:32" x14ac:dyDescent="0.45">
      <c r="A79" s="279"/>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279"/>
      <c r="AE79" s="279"/>
      <c r="AF79" s="279"/>
    </row>
    <row r="80" spans="1:32" x14ac:dyDescent="0.45">
      <c r="A80" s="279"/>
      <c r="B80" s="279"/>
      <c r="C80" s="279"/>
      <c r="D80" s="279"/>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B80" s="279"/>
      <c r="AC80" s="279"/>
      <c r="AD80" s="279"/>
      <c r="AE80" s="279"/>
      <c r="AF80" s="279"/>
    </row>
    <row r="81" spans="1:32" x14ac:dyDescent="0.45">
      <c r="A81" s="279"/>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279"/>
      <c r="AF81" s="279"/>
    </row>
    <row r="82" spans="1:32" x14ac:dyDescent="0.45">
      <c r="A82" s="279"/>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279"/>
      <c r="AE82" s="279"/>
      <c r="AF82" s="279"/>
    </row>
    <row r="83" spans="1:32" x14ac:dyDescent="0.45">
      <c r="A83" s="279"/>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279"/>
      <c r="AE83" s="279"/>
      <c r="AF83" s="279"/>
    </row>
    <row r="84" spans="1:32" x14ac:dyDescent="0.45">
      <c r="A84" s="402"/>
      <c r="B84" s="279"/>
      <c r="C84" s="279"/>
      <c r="D84" s="343"/>
      <c r="E84" s="279"/>
      <c r="F84" s="279"/>
      <c r="G84" s="279"/>
      <c r="H84" s="279"/>
      <c r="I84" s="279"/>
      <c r="J84" s="279"/>
      <c r="K84" s="279"/>
      <c r="L84" s="279"/>
      <c r="M84" s="279"/>
      <c r="N84" s="279"/>
      <c r="O84" s="279"/>
      <c r="P84" s="279"/>
      <c r="Q84" s="279"/>
      <c r="R84" s="279"/>
      <c r="S84" s="279"/>
      <c r="T84" s="279"/>
      <c r="U84" s="279"/>
      <c r="V84" s="279"/>
      <c r="W84" s="279"/>
      <c r="X84" s="279"/>
      <c r="Y84" s="279"/>
      <c r="Z84" s="279"/>
      <c r="AA84" s="279"/>
      <c r="AB84" s="279"/>
      <c r="AC84" s="279"/>
      <c r="AD84" s="279"/>
      <c r="AE84" s="279"/>
      <c r="AF84" s="279"/>
    </row>
    <row r="85" spans="1:32" x14ac:dyDescent="0.45">
      <c r="A85" s="402"/>
      <c r="B85" s="279"/>
      <c r="C85" s="279"/>
      <c r="D85" s="343"/>
      <c r="E85" s="279"/>
      <c r="F85" s="279"/>
      <c r="G85" s="279"/>
      <c r="H85" s="279"/>
      <c r="I85" s="279"/>
      <c r="J85" s="279"/>
      <c r="K85" s="279"/>
      <c r="L85" s="279"/>
      <c r="M85" s="279"/>
      <c r="N85" s="279"/>
      <c r="O85" s="279"/>
      <c r="P85" s="279"/>
      <c r="Q85" s="279"/>
      <c r="R85" s="279"/>
      <c r="S85" s="279"/>
      <c r="T85" s="279"/>
      <c r="U85" s="279"/>
      <c r="V85" s="279"/>
      <c r="W85" s="279"/>
      <c r="X85" s="279"/>
      <c r="Y85" s="279"/>
      <c r="Z85" s="279"/>
      <c r="AA85" s="279"/>
      <c r="AB85" s="279"/>
      <c r="AC85" s="279"/>
      <c r="AD85" s="279"/>
      <c r="AE85" s="279"/>
      <c r="AF85" s="279"/>
    </row>
    <row r="86" spans="1:32" x14ac:dyDescent="0.45">
      <c r="A86" s="344"/>
    </row>
    <row r="87" spans="1:32" x14ac:dyDescent="0.45">
      <c r="B87" s="102" t="s">
        <v>313</v>
      </c>
    </row>
    <row r="89" spans="1:32" x14ac:dyDescent="0.45">
      <c r="B89" s="102" t="s">
        <v>311</v>
      </c>
    </row>
    <row r="90" spans="1:32" x14ac:dyDescent="0.45">
      <c r="B90" s="345">
        <f>F68/F36</f>
        <v>1.4052287581699347E-2</v>
      </c>
      <c r="C90" s="102" t="s">
        <v>312</v>
      </c>
    </row>
    <row r="91" spans="1:32" x14ac:dyDescent="0.45">
      <c r="B91" s="102" t="s">
        <v>318</v>
      </c>
    </row>
  </sheetData>
  <sheetProtection algorithmName="SHA-512" hashValue="zWoQ3AaFRAVG9uQ2PBl6pGe1nCSXwCNhUcQ2Ivamr/iiOWffnhmtCrXat6k34c3wLseweAstUyFIt/Jmdxniaw==" saltValue="NYhCOO4LYD20Bve7WqIZZA==" spinCount="100000" sheet="1" objects="1" scenarios="1"/>
  <mergeCells count="6">
    <mergeCell ref="D3:J4"/>
    <mergeCell ref="F13:H13"/>
    <mergeCell ref="P13:T13"/>
    <mergeCell ref="U13:Z13"/>
    <mergeCell ref="AA13:AE13"/>
    <mergeCell ref="I13:O13"/>
  </mergeCells>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8CADA-F773-4AA6-A633-E6F75BCE50D5}">
  <sheetPr codeName="Sheet8">
    <tabColor theme="0" tint="-0.499984740745262"/>
  </sheetPr>
  <dimension ref="A3:AH72"/>
  <sheetViews>
    <sheetView workbookViewId="0">
      <selection activeCell="B44" sqref="B44"/>
    </sheetView>
  </sheetViews>
  <sheetFormatPr defaultColWidth="9.1328125" defaultRowHeight="14.25" x14ac:dyDescent="0.45"/>
  <cols>
    <col min="1" max="1" width="9.1328125" style="1"/>
    <col min="2" max="2" width="54.1328125" style="1" bestFit="1" customWidth="1"/>
    <col min="3" max="3" width="9.1328125" style="1"/>
    <col min="4" max="4" width="15.3984375" style="1" customWidth="1"/>
    <col min="5" max="5" width="30.59765625" style="1" bestFit="1" customWidth="1"/>
    <col min="6" max="6" width="14.73046875" style="1" customWidth="1"/>
    <col min="7" max="7" width="17" style="1" customWidth="1"/>
    <col min="8" max="8" width="17.265625" style="1" customWidth="1"/>
    <col min="9" max="9" width="15.3984375" style="1" customWidth="1"/>
    <col min="10" max="10" width="15.86328125" style="1" customWidth="1"/>
    <col min="11" max="16384" width="9.1328125" style="1"/>
  </cols>
  <sheetData>
    <row r="3" spans="1:11" x14ac:dyDescent="0.45">
      <c r="A3" s="126"/>
      <c r="B3" s="126"/>
      <c r="C3" s="126"/>
      <c r="D3" s="126"/>
      <c r="E3" s="474" t="s">
        <v>49</v>
      </c>
      <c r="F3" s="474"/>
      <c r="G3" s="474"/>
      <c r="H3" s="474"/>
      <c r="I3" s="474"/>
    </row>
    <row r="4" spans="1:11" x14ac:dyDescent="0.45">
      <c r="A4" s="126"/>
      <c r="B4" s="126"/>
      <c r="C4" s="126"/>
      <c r="D4" s="126"/>
      <c r="E4" s="474"/>
      <c r="F4" s="474"/>
      <c r="G4" s="474"/>
      <c r="H4" s="474"/>
      <c r="I4" s="474"/>
    </row>
    <row r="5" spans="1:11" x14ac:dyDescent="0.45">
      <c r="A5" s="126"/>
      <c r="B5" s="126"/>
      <c r="C5" s="126"/>
      <c r="D5" s="126"/>
      <c r="E5" s="126"/>
      <c r="F5" s="126"/>
      <c r="G5" s="126"/>
      <c r="H5" s="126"/>
      <c r="I5" s="126"/>
    </row>
    <row r="6" spans="1:11" x14ac:dyDescent="0.45">
      <c r="A6" s="126"/>
      <c r="B6" s="126"/>
      <c r="C6" s="126"/>
      <c r="D6" s="126"/>
      <c r="E6" s="126"/>
      <c r="F6" s="126"/>
      <c r="G6" s="126"/>
      <c r="H6" s="126"/>
      <c r="I6" s="126"/>
    </row>
    <row r="7" spans="1:11" x14ac:dyDescent="0.45">
      <c r="B7" s="1" t="s">
        <v>50</v>
      </c>
    </row>
    <row r="9" spans="1:11" ht="14.65" thickBot="1" x14ac:dyDescent="0.5"/>
    <row r="10" spans="1:11" x14ac:dyDescent="0.45">
      <c r="B10" s="398" t="s">
        <v>59</v>
      </c>
      <c r="E10" s="398" t="s">
        <v>95</v>
      </c>
      <c r="G10" s="398" t="s">
        <v>220</v>
      </c>
    </row>
    <row r="11" spans="1:11" x14ac:dyDescent="0.45">
      <c r="B11" s="33" t="s">
        <v>3</v>
      </c>
      <c r="E11" s="31" t="str">
        <f>'Ref Vehicles'!B17</f>
        <v>Toyota Camry Ascent Sedan</v>
      </c>
      <c r="G11" s="31" t="s">
        <v>404</v>
      </c>
    </row>
    <row r="12" spans="1:11" x14ac:dyDescent="0.45">
      <c r="B12" s="33" t="s">
        <v>4</v>
      </c>
      <c r="E12" s="31" t="str">
        <f>'Ref Vehicles'!B18</f>
        <v>Holden Colorado LT Crew Cab</v>
      </c>
      <c r="G12" s="31" t="s">
        <v>52</v>
      </c>
    </row>
    <row r="13" spans="1:11" ht="14.65" thickBot="1" x14ac:dyDescent="0.5">
      <c r="B13" s="33" t="s">
        <v>5</v>
      </c>
      <c r="E13" s="31" t="str">
        <f>'Ref Vehicles'!B19</f>
        <v>Ford Ranger XL ULP</v>
      </c>
      <c r="G13" s="19"/>
    </row>
    <row r="14" spans="1:11" ht="14.65" thickBot="1" x14ac:dyDescent="0.5">
      <c r="B14" s="33" t="s">
        <v>54</v>
      </c>
      <c r="E14" s="31" t="str">
        <f>'Ref Vehicles'!B20</f>
        <v>Ford Ranger XL Diesel</v>
      </c>
    </row>
    <row r="15" spans="1:11" x14ac:dyDescent="0.45">
      <c r="B15" s="33" t="s">
        <v>6</v>
      </c>
      <c r="E15" s="31" t="str">
        <f>'Ref Vehicles'!B21</f>
        <v>Mitsubishi Triton GLX</v>
      </c>
      <c r="G15" s="20"/>
      <c r="H15" s="21">
        <v>8</v>
      </c>
      <c r="I15" s="44" t="s">
        <v>162</v>
      </c>
      <c r="J15" s="45"/>
      <c r="K15" s="46"/>
    </row>
    <row r="16" spans="1:11" x14ac:dyDescent="0.45">
      <c r="B16" s="34" t="s">
        <v>7</v>
      </c>
      <c r="E16" s="31" t="str">
        <f>'Ref Vehicles'!B22</f>
        <v>Nissan Pathfinder ST</v>
      </c>
      <c r="G16" s="22" t="s">
        <v>146</v>
      </c>
      <c r="H16" s="23">
        <f>(100/H15)/100</f>
        <v>0.125</v>
      </c>
      <c r="I16" s="47" t="s">
        <v>148</v>
      </c>
      <c r="J16" s="10"/>
      <c r="K16" s="48"/>
    </row>
    <row r="17" spans="2:11" ht="14.65" thickBot="1" x14ac:dyDescent="0.5">
      <c r="B17" s="33" t="s">
        <v>14</v>
      </c>
      <c r="E17" s="31" t="str">
        <f>'Ref Vehicles'!B23</f>
        <v>Subaru Forester 2.0 XTSTI</v>
      </c>
      <c r="G17" s="24" t="s">
        <v>147</v>
      </c>
      <c r="H17" s="25">
        <f>(200/H15)/100</f>
        <v>0.25</v>
      </c>
      <c r="I17" s="49" t="s">
        <v>149</v>
      </c>
      <c r="J17" s="50"/>
      <c r="K17" s="51"/>
    </row>
    <row r="18" spans="2:11" x14ac:dyDescent="0.45">
      <c r="B18" s="33" t="s">
        <v>15</v>
      </c>
      <c r="E18" s="31" t="str">
        <f>'Ref Vehicles'!B24</f>
        <v>Mitsubishi Outlander EXCEED</v>
      </c>
    </row>
    <row r="19" spans="2:11" ht="14.65" thickBot="1" x14ac:dyDescent="0.5">
      <c r="B19" s="33" t="s">
        <v>16</v>
      </c>
      <c r="E19" s="31" t="str">
        <f>'Ref Vehicles'!B25</f>
        <v>Toyota Hilux TD S Double Cab</v>
      </c>
      <c r="I19" s="489" t="s">
        <v>343</v>
      </c>
      <c r="J19" s="489"/>
    </row>
    <row r="20" spans="2:11" ht="14.85" customHeight="1" x14ac:dyDescent="0.45">
      <c r="B20" s="33" t="s">
        <v>17</v>
      </c>
      <c r="E20" s="31" t="str">
        <f>'Ref Vehicles'!B28</f>
        <v>Toyota Corolla Hatch</v>
      </c>
      <c r="G20" s="398" t="s">
        <v>305</v>
      </c>
      <c r="I20" s="489"/>
      <c r="J20" s="489"/>
    </row>
    <row r="21" spans="2:11" x14ac:dyDescent="0.45">
      <c r="B21" s="33" t="s">
        <v>18</v>
      </c>
      <c r="E21" s="31" t="str">
        <f>'Ref Vehicles'!B29</f>
        <v>Nissan Pathfinder ST Hybrid (HEV)</v>
      </c>
      <c r="G21" s="31" t="s">
        <v>306</v>
      </c>
      <c r="I21" s="7" t="s">
        <v>293</v>
      </c>
      <c r="J21" s="7">
        <v>0.99199999999999999</v>
      </c>
    </row>
    <row r="22" spans="2:11" x14ac:dyDescent="0.45">
      <c r="B22" s="33" t="s">
        <v>19</v>
      </c>
      <c r="E22" s="31" t="str">
        <f>'Ref Vehicles'!B30</f>
        <v>Toyota Camry Ascent Sedan (HEV)</v>
      </c>
      <c r="G22" s="31" t="s">
        <v>307</v>
      </c>
    </row>
    <row r="23" spans="2:11" x14ac:dyDescent="0.45">
      <c r="B23" s="33" t="s">
        <v>20</v>
      </c>
      <c r="E23" s="31" t="str">
        <f>'Ref Vehicles'!B31</f>
        <v>Toyota Prius C (HEV)</v>
      </c>
    </row>
    <row r="24" spans="2:11" x14ac:dyDescent="0.45">
      <c r="B24" s="33" t="s">
        <v>21</v>
      </c>
      <c r="E24" s="31" t="str">
        <f>'Ref Vehicles'!B32</f>
        <v>Hyundai IONIQ Hybrid</v>
      </c>
    </row>
    <row r="25" spans="2:11" ht="14.65" thickBot="1" x14ac:dyDescent="0.5">
      <c r="B25" s="35" t="s">
        <v>22</v>
      </c>
      <c r="E25" s="31" t="str">
        <f>'Ref Vehicles'!B33</f>
        <v>Toyota Yaris Hatch SX</v>
      </c>
      <c r="G25" s="1" t="s">
        <v>144</v>
      </c>
    </row>
    <row r="26" spans="2:11" x14ac:dyDescent="0.45">
      <c r="E26" s="31" t="str">
        <f>'Ref Vehicles'!B36</f>
        <v>Mitsubishi Outlander PHEV LS</v>
      </c>
      <c r="G26" s="398" t="s">
        <v>335</v>
      </c>
    </row>
    <row r="27" spans="2:11" x14ac:dyDescent="0.45">
      <c r="E27" s="31" t="str">
        <f>'Ref Vehicles'!B37</f>
        <v>Hyundai IONIQ PHEV</v>
      </c>
      <c r="G27" s="52">
        <v>1</v>
      </c>
    </row>
    <row r="28" spans="2:11" x14ac:dyDescent="0.45">
      <c r="B28" s="38"/>
      <c r="E28" s="31" t="str">
        <f>'Ref Vehicles'!B40</f>
        <v>Nissan Leaf 2</v>
      </c>
      <c r="G28" s="52">
        <v>2</v>
      </c>
    </row>
    <row r="29" spans="2:11" x14ac:dyDescent="0.45">
      <c r="B29" s="38"/>
      <c r="E29" s="31" t="str">
        <f>'Ref Vehicles'!B41</f>
        <v>Renault Zoe</v>
      </c>
      <c r="G29" s="52">
        <v>3</v>
      </c>
    </row>
    <row r="30" spans="2:11" x14ac:dyDescent="0.45">
      <c r="B30" s="38"/>
      <c r="E30" s="31" t="str">
        <f>'Ref Vehicles'!B42</f>
        <v>Renault Kangoo ZE (2 Seat)</v>
      </c>
      <c r="G30" s="52">
        <v>4</v>
      </c>
    </row>
    <row r="31" spans="2:11" x14ac:dyDescent="0.45">
      <c r="B31" s="38"/>
      <c r="E31" s="31" t="str">
        <f>'Ref Vehicles'!B43</f>
        <v>Tesla Model 3</v>
      </c>
      <c r="G31" s="52">
        <v>5</v>
      </c>
    </row>
    <row r="32" spans="2:11" x14ac:dyDescent="0.45">
      <c r="B32" s="38"/>
      <c r="E32" s="31" t="str">
        <f>'Ref Vehicles'!B44</f>
        <v>Hyundai IONIQ EV</v>
      </c>
      <c r="G32" s="52">
        <v>6</v>
      </c>
    </row>
    <row r="33" spans="2:34" x14ac:dyDescent="0.45">
      <c r="B33" s="38"/>
      <c r="E33" s="31" t="str">
        <f>'Ref Vehicles'!B45</f>
        <v>BMW i3</v>
      </c>
    </row>
    <row r="34" spans="2:34" x14ac:dyDescent="0.45">
      <c r="B34" s="38"/>
      <c r="E34" s="31"/>
      <c r="F34" s="1" t="s">
        <v>309</v>
      </c>
    </row>
    <row r="35" spans="2:34" x14ac:dyDescent="0.45">
      <c r="B35" s="38"/>
      <c r="E35" s="31" t="str">
        <f>'Ref Vehicles'!B26</f>
        <v>(space for new vehicle 1)</v>
      </c>
    </row>
    <row r="36" spans="2:34" x14ac:dyDescent="0.45">
      <c r="B36" s="38"/>
      <c r="E36" s="31" t="str">
        <f>'Ref Vehicles'!B34</f>
        <v>(space for new vehicle 2)</v>
      </c>
    </row>
    <row r="37" spans="2:34" x14ac:dyDescent="0.45">
      <c r="B37" s="38"/>
      <c r="E37" s="31" t="str">
        <f>'Ref Vehicles'!B38</f>
        <v>(space for new vehicle 3)</v>
      </c>
    </row>
    <row r="38" spans="2:34" ht="14.65" thickBot="1" x14ac:dyDescent="0.5">
      <c r="B38" s="38"/>
      <c r="E38" s="32" t="str">
        <f>'Ref Vehicles'!B46</f>
        <v>(space for new vehicle 4)</v>
      </c>
    </row>
    <row r="39" spans="2:34" x14ac:dyDescent="0.45">
      <c r="B39" s="38"/>
    </row>
    <row r="40" spans="2:34" x14ac:dyDescent="0.45">
      <c r="B40" s="38"/>
    </row>
    <row r="43" spans="2:34" x14ac:dyDescent="0.45">
      <c r="B43" s="7" t="s">
        <v>433</v>
      </c>
    </row>
    <row r="44" spans="2:34" x14ac:dyDescent="0.45">
      <c r="B44" s="7" t="s">
        <v>486</v>
      </c>
      <c r="C44" s="1" t="s">
        <v>487</v>
      </c>
    </row>
    <row r="45" spans="2:34" ht="14.65" thickBot="1" x14ac:dyDescent="0.5"/>
    <row r="46" spans="2:34" ht="42.75" x14ac:dyDescent="0.45">
      <c r="B46" s="398" t="s">
        <v>59</v>
      </c>
      <c r="C46" s="399" t="s">
        <v>420</v>
      </c>
      <c r="D46" s="399" t="s">
        <v>31</v>
      </c>
      <c r="E46" s="399" t="s">
        <v>40</v>
      </c>
      <c r="F46" s="400" t="s">
        <v>363</v>
      </c>
      <c r="G46" s="400" t="s">
        <v>419</v>
      </c>
      <c r="H46" s="400" t="s">
        <v>364</v>
      </c>
      <c r="I46" s="400" t="s">
        <v>365</v>
      </c>
      <c r="J46" s="401" t="s">
        <v>418</v>
      </c>
      <c r="N46" s="38"/>
      <c r="O46" s="38"/>
      <c r="P46" s="38"/>
      <c r="Q46" s="38"/>
      <c r="R46" s="38"/>
      <c r="S46" s="38"/>
      <c r="T46" s="38"/>
      <c r="U46" s="38"/>
      <c r="V46" s="38"/>
      <c r="W46" s="38"/>
      <c r="X46" s="38"/>
      <c r="Y46" s="38"/>
      <c r="Z46" s="38"/>
      <c r="AA46" s="38"/>
      <c r="AB46" s="38"/>
      <c r="AC46" s="38"/>
      <c r="AD46" s="38"/>
      <c r="AE46" s="38"/>
      <c r="AF46" s="38"/>
      <c r="AG46" s="38"/>
      <c r="AH46" s="38"/>
    </row>
    <row r="47" spans="2:34" x14ac:dyDescent="0.45">
      <c r="B47" s="31" t="s">
        <v>3</v>
      </c>
      <c r="C47" s="31" t="s">
        <v>405</v>
      </c>
      <c r="D47" s="31" t="s">
        <v>47</v>
      </c>
      <c r="E47" s="31" t="s">
        <v>406</v>
      </c>
      <c r="F47" s="52" t="s">
        <v>53</v>
      </c>
      <c r="G47" s="52" t="s">
        <v>408</v>
      </c>
      <c r="H47" s="52" t="s">
        <v>410</v>
      </c>
      <c r="I47" s="52" t="s">
        <v>415</v>
      </c>
      <c r="J47" s="52" t="s">
        <v>416</v>
      </c>
      <c r="N47" s="38"/>
      <c r="O47" s="38"/>
      <c r="P47" s="38"/>
      <c r="Q47" s="38"/>
      <c r="R47" s="38"/>
      <c r="S47" s="38"/>
      <c r="T47" s="38"/>
      <c r="U47" s="38"/>
      <c r="V47" s="38"/>
      <c r="W47" s="38"/>
      <c r="X47" s="38"/>
      <c r="Y47" s="38"/>
      <c r="Z47" s="38"/>
      <c r="AA47" s="38"/>
      <c r="AB47" s="38"/>
      <c r="AC47" s="38"/>
      <c r="AD47" s="38"/>
      <c r="AE47" s="38"/>
      <c r="AF47" s="38"/>
      <c r="AG47" s="38"/>
      <c r="AH47" s="38"/>
    </row>
    <row r="48" spans="2:34" x14ac:dyDescent="0.45">
      <c r="B48" s="31" t="s">
        <v>4</v>
      </c>
      <c r="C48" s="31" t="s">
        <v>58</v>
      </c>
      <c r="D48" s="31" t="s">
        <v>46</v>
      </c>
      <c r="E48" s="31" t="s">
        <v>294</v>
      </c>
      <c r="F48" s="52" t="s">
        <v>407</v>
      </c>
      <c r="G48" s="52" t="s">
        <v>409</v>
      </c>
      <c r="H48" s="52" t="s">
        <v>310</v>
      </c>
      <c r="I48" s="52" t="s">
        <v>414</v>
      </c>
      <c r="J48" s="52" t="s">
        <v>417</v>
      </c>
      <c r="N48" s="38"/>
      <c r="O48" s="38"/>
      <c r="P48" s="38"/>
      <c r="Q48" s="38"/>
      <c r="R48" s="38"/>
      <c r="S48" s="38"/>
      <c r="T48" s="38"/>
      <c r="U48" s="38"/>
      <c r="V48" s="38"/>
      <c r="W48" s="38"/>
      <c r="X48" s="38"/>
      <c r="Y48" s="38"/>
      <c r="Z48" s="38"/>
      <c r="AA48" s="38"/>
      <c r="AB48" s="38"/>
      <c r="AC48" s="38"/>
      <c r="AD48" s="38"/>
      <c r="AE48" s="38"/>
      <c r="AF48" s="38"/>
      <c r="AG48" s="38"/>
      <c r="AH48" s="38"/>
    </row>
    <row r="49" spans="1:34" x14ac:dyDescent="0.45">
      <c r="A49"/>
      <c r="B49" s="31" t="s">
        <v>5</v>
      </c>
      <c r="C49"/>
      <c r="D49"/>
      <c r="E49"/>
      <c r="F49"/>
      <c r="G49" s="85"/>
      <c r="H49" s="52" t="s">
        <v>411</v>
      </c>
      <c r="I49" s="52" t="s">
        <v>413</v>
      </c>
      <c r="J49" s="97"/>
      <c r="K49" s="93"/>
      <c r="L49" s="97"/>
      <c r="M49"/>
      <c r="N49" s="38"/>
      <c r="O49" s="38"/>
      <c r="P49" s="38"/>
      <c r="Q49" s="38"/>
      <c r="R49" s="38"/>
      <c r="S49" s="38"/>
      <c r="T49" s="38"/>
      <c r="U49" s="38"/>
      <c r="V49" s="38"/>
      <c r="W49" s="38"/>
      <c r="X49" s="38"/>
      <c r="Y49" s="38"/>
      <c r="Z49" s="38"/>
      <c r="AA49" s="38"/>
      <c r="AB49" s="38"/>
      <c r="AC49" s="38"/>
      <c r="AD49" s="38"/>
      <c r="AE49" s="38"/>
      <c r="AF49" s="38"/>
      <c r="AG49" s="38"/>
      <c r="AH49" s="38"/>
    </row>
    <row r="50" spans="1:34" x14ac:dyDescent="0.45">
      <c r="A50"/>
      <c r="B50" s="31" t="s">
        <v>381</v>
      </c>
      <c r="C50"/>
      <c r="D50"/>
      <c r="E50"/>
      <c r="F50"/>
      <c r="G50" s="85"/>
      <c r="H50" s="52" t="s">
        <v>412</v>
      </c>
      <c r="I50" s="93"/>
      <c r="J50" s="97"/>
      <c r="K50" s="93"/>
      <c r="L50" s="97"/>
      <c r="M50"/>
      <c r="N50" s="38"/>
      <c r="O50" s="38"/>
      <c r="P50" s="38"/>
      <c r="Q50" s="38"/>
      <c r="R50" s="38"/>
      <c r="S50" s="38"/>
      <c r="T50" s="38"/>
      <c r="U50" s="38"/>
      <c r="V50" s="38"/>
      <c r="W50" s="38"/>
      <c r="X50" s="38"/>
      <c r="Y50" s="38"/>
      <c r="Z50" s="38"/>
      <c r="AA50" s="38"/>
      <c r="AB50" s="38"/>
      <c r="AC50" s="38"/>
      <c r="AD50" s="38"/>
      <c r="AE50" s="38"/>
      <c r="AF50" s="38"/>
      <c r="AG50" s="38"/>
      <c r="AH50" s="38"/>
    </row>
    <row r="51" spans="1:34" x14ac:dyDescent="0.45">
      <c r="A51"/>
      <c r="B51" s="31" t="s">
        <v>366</v>
      </c>
      <c r="C51"/>
      <c r="D51"/>
      <c r="E51"/>
      <c r="F51"/>
      <c r="G51" s="85"/>
      <c r="H51" s="93"/>
      <c r="I51" s="93"/>
      <c r="J51" s="97"/>
      <c r="K51" s="93"/>
      <c r="L51" s="97"/>
      <c r="M51"/>
      <c r="N51" s="38"/>
      <c r="O51" s="38"/>
      <c r="P51" s="38"/>
      <c r="Q51" s="38"/>
      <c r="R51" s="38"/>
      <c r="S51" s="38"/>
      <c r="T51" s="38"/>
      <c r="U51" s="38"/>
      <c r="V51" s="38"/>
      <c r="W51" s="38"/>
      <c r="X51" s="38"/>
      <c r="Y51" s="38"/>
      <c r="Z51" s="38"/>
      <c r="AA51" s="38"/>
      <c r="AB51" s="38"/>
      <c r="AC51" s="38"/>
      <c r="AD51" s="38"/>
      <c r="AE51" s="38"/>
      <c r="AF51" s="38"/>
      <c r="AG51" s="38"/>
      <c r="AH51" s="38"/>
    </row>
    <row r="52" spans="1:34" x14ac:dyDescent="0.45">
      <c r="A52"/>
      <c r="B52" s="31" t="s">
        <v>367</v>
      </c>
      <c r="C52"/>
      <c r="D52"/>
      <c r="E52"/>
      <c r="F52"/>
      <c r="G52" s="85"/>
      <c r="H52" s="93"/>
      <c r="I52" s="93"/>
      <c r="J52" s="97"/>
      <c r="K52" s="93"/>
      <c r="L52" s="97"/>
      <c r="M52"/>
      <c r="N52" s="38"/>
      <c r="O52" s="38"/>
      <c r="P52" s="38"/>
      <c r="Q52" s="38"/>
      <c r="R52" s="38"/>
      <c r="S52" s="38"/>
      <c r="T52" s="38"/>
      <c r="U52" s="38"/>
      <c r="V52" s="38"/>
      <c r="W52" s="38"/>
      <c r="X52" s="38"/>
      <c r="Y52" s="38"/>
      <c r="Z52" s="38"/>
      <c r="AA52" s="38"/>
      <c r="AB52" s="38"/>
      <c r="AC52" s="38"/>
      <c r="AD52" s="38"/>
      <c r="AE52" s="38"/>
      <c r="AF52" s="38"/>
      <c r="AG52" s="38"/>
      <c r="AH52" s="38"/>
    </row>
    <row r="53" spans="1:34" x14ac:dyDescent="0.45">
      <c r="A53"/>
      <c r="B53" s="31" t="s">
        <v>368</v>
      </c>
      <c r="C53"/>
      <c r="D53"/>
      <c r="E53"/>
      <c r="F53"/>
      <c r="G53" s="85"/>
      <c r="H53" s="93"/>
      <c r="I53" s="93"/>
      <c r="J53" s="97"/>
      <c r="K53" s="93"/>
      <c r="L53" s="97"/>
      <c r="M53"/>
      <c r="N53" s="38"/>
      <c r="O53" s="38"/>
      <c r="P53" s="38"/>
      <c r="Q53" s="38"/>
      <c r="R53" s="38"/>
      <c r="S53" s="38"/>
      <c r="T53" s="38"/>
      <c r="U53" s="38"/>
      <c r="V53" s="38"/>
      <c r="W53" s="38"/>
      <c r="X53" s="38"/>
      <c r="Y53" s="38"/>
      <c r="Z53" s="38"/>
      <c r="AA53" s="38"/>
      <c r="AB53" s="38"/>
      <c r="AC53" s="38"/>
      <c r="AD53" s="38"/>
      <c r="AE53" s="38"/>
      <c r="AF53" s="38"/>
      <c r="AG53" s="38"/>
      <c r="AH53" s="38"/>
    </row>
    <row r="54" spans="1:34" x14ac:dyDescent="0.45">
      <c r="A54"/>
      <c r="B54" s="31" t="s">
        <v>369</v>
      </c>
      <c r="C54"/>
      <c r="D54"/>
      <c r="E54"/>
      <c r="F54"/>
      <c r="G54" s="85"/>
      <c r="H54" s="93"/>
      <c r="I54" s="93"/>
      <c r="J54" s="97"/>
      <c r="K54" s="93"/>
      <c r="L54" s="97"/>
      <c r="M54"/>
      <c r="N54" s="38"/>
      <c r="O54" s="38"/>
      <c r="P54" s="38"/>
      <c r="Q54" s="38"/>
      <c r="R54" s="38"/>
      <c r="S54" s="38"/>
      <c r="T54" s="38"/>
      <c r="U54" s="38"/>
      <c r="V54" s="38"/>
      <c r="W54" s="38"/>
      <c r="X54" s="38"/>
      <c r="Y54" s="38"/>
      <c r="Z54" s="38"/>
      <c r="AA54" s="38"/>
      <c r="AB54" s="38"/>
      <c r="AC54" s="38"/>
      <c r="AD54" s="38"/>
      <c r="AE54" s="38"/>
      <c r="AF54" s="38"/>
      <c r="AG54" s="38"/>
      <c r="AH54" s="38"/>
    </row>
    <row r="55" spans="1:34" x14ac:dyDescent="0.45">
      <c r="A55"/>
      <c r="B55" s="31" t="s">
        <v>370</v>
      </c>
      <c r="C55"/>
      <c r="D55"/>
      <c r="E55"/>
      <c r="F55"/>
      <c r="G55" s="85"/>
      <c r="H55" s="93"/>
      <c r="I55" s="93"/>
      <c r="J55" s="97"/>
      <c r="K55" s="93"/>
      <c r="L55" s="97"/>
      <c r="M55"/>
      <c r="N55" s="38"/>
      <c r="O55" s="38"/>
      <c r="P55" s="38"/>
      <c r="Q55" s="38"/>
      <c r="R55" s="38"/>
      <c r="S55" s="38"/>
      <c r="T55" s="38"/>
      <c r="U55" s="38"/>
      <c r="V55" s="38"/>
      <c r="W55" s="38"/>
      <c r="X55" s="38"/>
      <c r="Y55" s="38"/>
      <c r="Z55" s="38"/>
      <c r="AA55" s="38"/>
      <c r="AB55" s="38"/>
      <c r="AC55" s="38"/>
      <c r="AD55" s="38"/>
      <c r="AE55" s="38"/>
      <c r="AF55" s="38"/>
      <c r="AG55" s="38"/>
      <c r="AH55" s="38"/>
    </row>
    <row r="56" spans="1:34" x14ac:dyDescent="0.45">
      <c r="A56"/>
      <c r="B56"/>
      <c r="C56"/>
      <c r="D56"/>
      <c r="E56"/>
      <c r="F56"/>
      <c r="G56" s="85"/>
      <c r="H56" s="93"/>
      <c r="I56" s="93"/>
      <c r="J56" s="97"/>
      <c r="K56" s="93"/>
      <c r="L56" s="97"/>
      <c r="M56"/>
      <c r="N56" s="38"/>
      <c r="O56" s="38"/>
      <c r="P56" s="38"/>
      <c r="Q56" s="38"/>
      <c r="R56" s="38"/>
      <c r="S56" s="38"/>
      <c r="T56" s="38"/>
      <c r="U56" s="38"/>
      <c r="V56" s="38"/>
      <c r="W56" s="38"/>
      <c r="X56" s="38"/>
      <c r="Y56" s="38"/>
      <c r="Z56" s="38"/>
      <c r="AA56" s="38"/>
      <c r="AB56" s="38"/>
      <c r="AC56" s="38"/>
      <c r="AD56" s="38"/>
      <c r="AE56" s="38"/>
      <c r="AF56" s="38"/>
      <c r="AG56" s="38"/>
      <c r="AH56" s="38"/>
    </row>
    <row r="57" spans="1:34" x14ac:dyDescent="0.45">
      <c r="A57"/>
      <c r="B57"/>
      <c r="C57"/>
      <c r="D57"/>
      <c r="E57"/>
      <c r="F57"/>
      <c r="G57" s="86"/>
      <c r="H57" s="93"/>
      <c r="I57" s="93"/>
      <c r="J57" s="97"/>
      <c r="K57" s="93"/>
      <c r="L57" s="97"/>
      <c r="M57"/>
      <c r="N57" s="38"/>
      <c r="O57" s="38"/>
      <c r="P57" s="38"/>
      <c r="Q57" s="38"/>
      <c r="R57" s="38"/>
      <c r="S57" s="38"/>
      <c r="T57" s="38"/>
      <c r="U57" s="38"/>
      <c r="V57" s="38"/>
      <c r="W57" s="38"/>
      <c r="X57" s="38"/>
      <c r="Y57" s="38"/>
      <c r="Z57" s="38"/>
      <c r="AA57" s="38"/>
      <c r="AB57" s="38"/>
      <c r="AC57" s="38"/>
      <c r="AD57" s="38"/>
      <c r="AE57" s="38"/>
      <c r="AF57" s="38"/>
      <c r="AG57" s="38"/>
      <c r="AH57" s="38"/>
    </row>
    <row r="58" spans="1:34" x14ac:dyDescent="0.45">
      <c r="A58"/>
      <c r="B58"/>
      <c r="C58"/>
      <c r="D58"/>
      <c r="E58"/>
      <c r="F58"/>
      <c r="G58"/>
      <c r="H58" s="93"/>
      <c r="I58" s="93"/>
      <c r="J58" s="97"/>
      <c r="K58" s="93"/>
      <c r="L58" s="97"/>
      <c r="M58"/>
      <c r="N58" s="38"/>
      <c r="O58" s="38"/>
      <c r="P58" s="38"/>
      <c r="Q58" s="38"/>
      <c r="R58" s="38"/>
      <c r="S58" s="38"/>
      <c r="T58" s="38"/>
      <c r="U58" s="38"/>
      <c r="V58" s="38"/>
      <c r="W58" s="38"/>
      <c r="X58" s="38"/>
      <c r="Y58" s="38"/>
      <c r="Z58" s="38"/>
      <c r="AA58" s="38"/>
      <c r="AB58" s="38"/>
      <c r="AC58" s="38"/>
      <c r="AD58" s="38"/>
      <c r="AE58" s="38"/>
      <c r="AF58" s="38"/>
      <c r="AG58" s="38"/>
      <c r="AH58" s="38"/>
    </row>
    <row r="59" spans="1:34" x14ac:dyDescent="0.45">
      <c r="A59"/>
      <c r="B59"/>
      <c r="C59"/>
      <c r="D59"/>
      <c r="E59"/>
      <c r="F59"/>
      <c r="G59"/>
      <c r="H59" s="93"/>
      <c r="I59" s="93"/>
      <c r="J59" s="97"/>
      <c r="K59" s="93"/>
      <c r="L59" s="97"/>
      <c r="M59"/>
      <c r="N59" s="38"/>
      <c r="O59" s="38"/>
      <c r="P59" s="38"/>
      <c r="Q59" s="38"/>
      <c r="R59" s="38"/>
      <c r="S59" s="38"/>
      <c r="T59" s="38"/>
      <c r="U59" s="38"/>
      <c r="V59" s="38"/>
      <c r="W59" s="38"/>
      <c r="X59" s="38"/>
      <c r="Y59" s="38"/>
      <c r="Z59" s="38"/>
      <c r="AA59" s="38"/>
      <c r="AB59" s="38"/>
      <c r="AC59" s="38"/>
      <c r="AD59" s="38"/>
      <c r="AE59" s="38"/>
      <c r="AF59" s="38"/>
      <c r="AG59" s="38"/>
      <c r="AH59" s="38"/>
    </row>
    <row r="60" spans="1:34" x14ac:dyDescent="0.45">
      <c r="A60"/>
      <c r="B60"/>
      <c r="C60"/>
      <c r="D60"/>
      <c r="E60"/>
      <c r="F60"/>
      <c r="G60"/>
      <c r="H60" s="93"/>
      <c r="I60" s="93"/>
      <c r="J60" s="97"/>
      <c r="K60" s="93"/>
      <c r="L60" s="97"/>
      <c r="M60"/>
      <c r="N60" s="38"/>
      <c r="O60" s="38"/>
      <c r="P60" s="38"/>
      <c r="Q60" s="38"/>
      <c r="R60" s="38"/>
      <c r="S60" s="38"/>
      <c r="T60" s="38"/>
      <c r="U60" s="38"/>
      <c r="V60" s="38"/>
      <c r="W60" s="38"/>
      <c r="X60" s="38"/>
      <c r="Y60" s="38"/>
      <c r="Z60" s="38"/>
      <c r="AA60" s="38"/>
      <c r="AB60" s="38"/>
      <c r="AC60" s="38"/>
      <c r="AD60" s="38"/>
      <c r="AE60" s="38"/>
      <c r="AF60" s="38"/>
      <c r="AG60" s="38"/>
      <c r="AH60" s="38"/>
    </row>
    <row r="61" spans="1:34" x14ac:dyDescent="0.45">
      <c r="A61"/>
      <c r="B61"/>
      <c r="C61"/>
      <c r="D61"/>
      <c r="E61"/>
      <c r="F61"/>
      <c r="G61"/>
      <c r="H61" s="93"/>
      <c r="I61" s="93"/>
      <c r="J61" s="97"/>
      <c r="K61" s="93"/>
      <c r="L61" s="97"/>
      <c r="M61"/>
      <c r="N61" s="38"/>
      <c r="O61" s="38"/>
      <c r="P61" s="38"/>
      <c r="Q61" s="38"/>
      <c r="R61" s="38"/>
      <c r="S61" s="38"/>
      <c r="T61" s="38"/>
      <c r="U61" s="38"/>
      <c r="V61" s="38"/>
      <c r="W61" s="38"/>
      <c r="X61" s="38"/>
      <c r="Y61" s="38"/>
      <c r="Z61" s="38"/>
      <c r="AA61" s="38"/>
      <c r="AB61" s="38"/>
      <c r="AC61" s="38"/>
      <c r="AD61" s="38"/>
      <c r="AE61" s="38"/>
      <c r="AF61" s="38"/>
      <c r="AG61" s="38"/>
      <c r="AH61" s="38"/>
    </row>
    <row r="62" spans="1:34" x14ac:dyDescent="0.45">
      <c r="A62"/>
      <c r="B62"/>
      <c r="C62"/>
      <c r="D62"/>
      <c r="E62"/>
      <c r="F62"/>
      <c r="G62"/>
      <c r="H62" s="93"/>
      <c r="I62" s="93"/>
      <c r="J62" s="97"/>
      <c r="K62" s="93"/>
      <c r="L62" s="97"/>
      <c r="M62"/>
      <c r="N62" s="38"/>
      <c r="O62" s="38"/>
      <c r="P62" s="38"/>
      <c r="Q62" s="38"/>
      <c r="R62" s="38"/>
      <c r="S62" s="38"/>
      <c r="T62" s="38"/>
      <c r="U62" s="38"/>
      <c r="V62" s="38"/>
      <c r="W62" s="38"/>
      <c r="X62" s="38"/>
      <c r="Y62" s="38"/>
      <c r="Z62" s="38"/>
      <c r="AA62" s="38"/>
      <c r="AB62" s="38"/>
      <c r="AC62" s="38"/>
      <c r="AD62" s="38"/>
      <c r="AE62" s="38"/>
      <c r="AF62" s="38"/>
      <c r="AG62" s="38"/>
      <c r="AH62" s="38"/>
    </row>
    <row r="63" spans="1:34" x14ac:dyDescent="0.45">
      <c r="A63"/>
      <c r="B63"/>
      <c r="C63"/>
      <c r="D63"/>
      <c r="E63"/>
      <c r="F63"/>
      <c r="G63"/>
      <c r="H63" s="93"/>
      <c r="I63" s="93"/>
      <c r="J63" s="97"/>
      <c r="K63" s="93"/>
      <c r="L63" s="97"/>
      <c r="M63"/>
      <c r="N63" s="38"/>
      <c r="O63" s="38"/>
      <c r="P63" s="38"/>
      <c r="Q63" s="38"/>
      <c r="R63" s="38"/>
      <c r="S63" s="38"/>
      <c r="T63" s="38"/>
      <c r="U63" s="38"/>
      <c r="V63" s="38"/>
      <c r="W63" s="38"/>
      <c r="X63" s="38"/>
      <c r="Y63" s="38"/>
      <c r="Z63" s="38"/>
      <c r="AA63" s="38"/>
      <c r="AB63" s="38"/>
      <c r="AC63" s="38"/>
      <c r="AD63" s="38"/>
      <c r="AE63" s="38"/>
      <c r="AF63" s="38"/>
      <c r="AG63" s="38"/>
      <c r="AH63" s="38"/>
    </row>
    <row r="64" spans="1:34" x14ac:dyDescent="0.45">
      <c r="A64"/>
      <c r="B64"/>
      <c r="C64"/>
      <c r="D64"/>
      <c r="E64"/>
      <c r="F64"/>
      <c r="G64"/>
      <c r="H64" s="93"/>
      <c r="I64" s="93"/>
      <c r="J64" s="97"/>
      <c r="K64" s="93"/>
      <c r="L64" s="97"/>
      <c r="M64"/>
      <c r="N64" s="38"/>
      <c r="O64" s="38"/>
      <c r="P64" s="38"/>
      <c r="Q64" s="38"/>
      <c r="R64" s="38"/>
      <c r="S64" s="38"/>
      <c r="T64" s="38"/>
      <c r="U64" s="38"/>
      <c r="V64" s="38"/>
      <c r="W64" s="38"/>
      <c r="X64" s="38"/>
      <c r="Y64" s="38"/>
      <c r="Z64" s="38"/>
      <c r="AA64" s="38"/>
      <c r="AB64" s="38"/>
      <c r="AC64" s="38"/>
      <c r="AD64" s="38"/>
      <c r="AE64" s="38"/>
      <c r="AF64" s="38"/>
      <c r="AG64" s="38"/>
      <c r="AH64" s="38"/>
    </row>
    <row r="65" spans="1:34" x14ac:dyDescent="0.45">
      <c r="A65"/>
      <c r="B65"/>
      <c r="C65"/>
      <c r="D65"/>
      <c r="E65"/>
      <c r="F65"/>
      <c r="G65"/>
      <c r="H65" s="93"/>
      <c r="I65" s="93"/>
      <c r="J65" s="97"/>
      <c r="K65" s="93"/>
      <c r="L65" s="97"/>
      <c r="M65"/>
      <c r="N65" s="38"/>
      <c r="O65" s="38"/>
      <c r="P65" s="38"/>
      <c r="Q65" s="38"/>
      <c r="R65" s="38"/>
      <c r="S65" s="38"/>
      <c r="T65" s="38"/>
      <c r="U65" s="38"/>
      <c r="V65" s="38"/>
      <c r="W65" s="38"/>
      <c r="X65" s="38"/>
      <c r="Y65" s="38"/>
      <c r="Z65" s="38"/>
      <c r="AA65" s="38"/>
      <c r="AB65" s="38"/>
      <c r="AC65" s="38"/>
      <c r="AD65" s="38"/>
      <c r="AE65" s="38"/>
      <c r="AF65" s="38"/>
      <c r="AG65" s="38"/>
      <c r="AH65" s="38"/>
    </row>
    <row r="66" spans="1:34" x14ac:dyDescent="0.45">
      <c r="A66"/>
      <c r="B66"/>
      <c r="C66"/>
      <c r="D66"/>
      <c r="E66"/>
      <c r="F66"/>
      <c r="G66"/>
      <c r="H66" s="93"/>
      <c r="I66" s="93"/>
      <c r="J66" s="97"/>
      <c r="K66" s="93"/>
      <c r="L66" s="97"/>
      <c r="M66"/>
      <c r="N66" s="38"/>
      <c r="O66" s="38"/>
      <c r="P66" s="38"/>
      <c r="Q66" s="38"/>
      <c r="R66" s="38"/>
      <c r="S66" s="38"/>
      <c r="T66" s="38"/>
      <c r="U66" s="38"/>
      <c r="V66" s="38"/>
      <c r="W66" s="38"/>
      <c r="X66" s="38"/>
      <c r="Y66" s="38"/>
      <c r="Z66" s="38"/>
      <c r="AA66" s="38"/>
      <c r="AB66" s="38"/>
      <c r="AC66" s="38"/>
      <c r="AD66" s="38"/>
      <c r="AE66" s="38"/>
      <c r="AF66" s="38"/>
      <c r="AG66" s="38"/>
      <c r="AH66" s="38"/>
    </row>
    <row r="67" spans="1:34" x14ac:dyDescent="0.45">
      <c r="A67"/>
      <c r="B67"/>
      <c r="C67"/>
      <c r="D67"/>
      <c r="E67"/>
      <c r="F67"/>
      <c r="G67"/>
      <c r="H67" s="93"/>
      <c r="I67" s="93"/>
      <c r="J67" s="97"/>
      <c r="K67" s="93"/>
      <c r="L67" s="97"/>
      <c r="M67"/>
      <c r="N67" s="38"/>
      <c r="O67" s="38"/>
      <c r="P67" s="38"/>
      <c r="Q67" s="38"/>
      <c r="R67" s="38"/>
      <c r="S67" s="38"/>
      <c r="T67" s="38"/>
      <c r="U67" s="38"/>
      <c r="V67" s="38"/>
      <c r="W67" s="38"/>
      <c r="X67" s="38"/>
      <c r="Y67" s="38"/>
      <c r="Z67" s="38"/>
      <c r="AA67" s="38"/>
      <c r="AB67" s="38"/>
      <c r="AC67" s="38"/>
      <c r="AD67" s="38"/>
      <c r="AE67" s="38"/>
      <c r="AF67" s="38"/>
      <c r="AG67" s="38"/>
      <c r="AH67" s="38"/>
    </row>
    <row r="68" spans="1:34" x14ac:dyDescent="0.45">
      <c r="A68"/>
      <c r="B68"/>
      <c r="C68"/>
      <c r="D68"/>
      <c r="E68"/>
      <c r="F68"/>
      <c r="G68"/>
      <c r="H68" s="93"/>
      <c r="I68" s="93"/>
      <c r="J68" s="97"/>
      <c r="K68" s="93"/>
      <c r="L68" s="97"/>
      <c r="M68"/>
      <c r="N68" s="38"/>
      <c r="O68" s="38"/>
      <c r="P68" s="38"/>
      <c r="Q68" s="38"/>
      <c r="R68" s="38"/>
      <c r="S68" s="38"/>
      <c r="T68" s="38"/>
      <c r="U68" s="38"/>
      <c r="V68" s="38"/>
      <c r="W68" s="38"/>
      <c r="X68" s="38"/>
      <c r="Y68" s="38"/>
      <c r="Z68" s="38"/>
      <c r="AA68" s="38"/>
      <c r="AB68" s="38"/>
      <c r="AC68" s="38"/>
      <c r="AD68" s="38"/>
      <c r="AE68" s="38"/>
      <c r="AF68" s="38"/>
      <c r="AG68" s="38"/>
      <c r="AH68" s="38"/>
    </row>
    <row r="69" spans="1:34" x14ac:dyDescent="0.45">
      <c r="A69"/>
      <c r="B69"/>
      <c r="C69"/>
      <c r="D69"/>
      <c r="E69"/>
      <c r="F69"/>
      <c r="G69"/>
      <c r="H69" s="93"/>
      <c r="I69" s="93"/>
      <c r="J69" s="97"/>
      <c r="K69" s="93"/>
      <c r="L69" s="97"/>
      <c r="M69"/>
      <c r="N69" s="38"/>
      <c r="O69" s="38"/>
      <c r="P69" s="38"/>
      <c r="Q69" s="38"/>
      <c r="R69" s="38"/>
      <c r="S69" s="38"/>
      <c r="T69" s="38"/>
      <c r="U69" s="38"/>
      <c r="V69" s="38"/>
      <c r="W69" s="38"/>
      <c r="X69" s="38"/>
      <c r="Y69" s="38"/>
      <c r="Z69" s="38"/>
      <c r="AA69" s="38"/>
      <c r="AB69" s="38"/>
      <c r="AC69" s="38"/>
      <c r="AD69" s="38"/>
      <c r="AE69" s="38"/>
      <c r="AF69" s="38"/>
      <c r="AG69" s="38"/>
      <c r="AH69" s="38"/>
    </row>
    <row r="70" spans="1:34" x14ac:dyDescent="0.45">
      <c r="A70"/>
      <c r="B70"/>
      <c r="C70"/>
      <c r="D70"/>
      <c r="E70"/>
      <c r="F70"/>
      <c r="G70"/>
      <c r="H70" s="93"/>
      <c r="I70" s="93"/>
      <c r="J70" s="97"/>
      <c r="K70" s="93"/>
      <c r="L70" s="97"/>
      <c r="M70"/>
      <c r="N70" s="38"/>
      <c r="O70" s="38"/>
      <c r="P70" s="38"/>
      <c r="Q70" s="38"/>
      <c r="R70" s="38"/>
      <c r="S70" s="38"/>
      <c r="T70" s="38"/>
      <c r="U70" s="38"/>
      <c r="V70" s="38"/>
      <c r="W70" s="38"/>
      <c r="X70" s="38"/>
      <c r="Y70" s="38"/>
      <c r="Z70" s="38"/>
      <c r="AA70" s="38"/>
      <c r="AB70" s="38"/>
      <c r="AC70" s="38"/>
      <c r="AD70" s="38"/>
      <c r="AE70" s="38"/>
      <c r="AF70" s="38"/>
      <c r="AG70" s="38"/>
      <c r="AH70" s="38"/>
    </row>
    <row r="71" spans="1:34" x14ac:dyDescent="0.45">
      <c r="A71"/>
      <c r="B71"/>
      <c r="C71"/>
      <c r="D71"/>
      <c r="E71"/>
      <c r="F71"/>
      <c r="G71"/>
      <c r="H71" s="93"/>
      <c r="I71" s="93"/>
      <c r="J71" s="97"/>
      <c r="K71" s="93"/>
      <c r="L71" s="97"/>
      <c r="M71"/>
      <c r="N71" s="38"/>
      <c r="O71" s="38"/>
      <c r="P71" s="38"/>
      <c r="Q71" s="38"/>
      <c r="R71" s="38"/>
      <c r="S71" s="38"/>
      <c r="T71" s="38"/>
      <c r="U71" s="38"/>
      <c r="V71" s="38"/>
      <c r="W71" s="38"/>
      <c r="X71" s="38"/>
      <c r="Y71" s="38"/>
      <c r="Z71" s="38"/>
      <c r="AA71" s="38"/>
      <c r="AB71" s="38"/>
      <c r="AC71" s="38"/>
      <c r="AD71" s="38"/>
      <c r="AE71" s="38"/>
      <c r="AF71" s="38"/>
      <c r="AG71" s="38"/>
      <c r="AH71" s="38"/>
    </row>
    <row r="72" spans="1:34" x14ac:dyDescent="0.45">
      <c r="A72"/>
      <c r="B72"/>
      <c r="C72"/>
      <c r="E72"/>
      <c r="F72"/>
      <c r="H72" s="93"/>
      <c r="I72" s="93"/>
      <c r="J72" s="97"/>
      <c r="K72" s="93"/>
      <c r="L72" s="97"/>
      <c r="M72"/>
      <c r="N72" s="38"/>
      <c r="O72" s="38"/>
      <c r="P72" s="38"/>
      <c r="Q72" s="38"/>
      <c r="R72" s="38"/>
      <c r="S72" s="38"/>
      <c r="T72" s="38"/>
      <c r="U72" s="38"/>
      <c r="V72" s="38"/>
      <c r="W72" s="38"/>
      <c r="X72" s="38"/>
      <c r="Y72" s="38"/>
      <c r="Z72" s="38"/>
      <c r="AA72" s="38"/>
      <c r="AB72" s="38"/>
      <c r="AC72" s="38"/>
      <c r="AD72" s="38"/>
      <c r="AE72" s="38"/>
      <c r="AF72" s="38"/>
      <c r="AG72" s="38"/>
      <c r="AH72" s="38"/>
    </row>
  </sheetData>
  <sheetProtection algorithmName="SHA-512" hashValue="ai137nwzqPSuuKJU1Vjbk/0O4R1jjXhzlxJHFWwrRTr2kvkn2j4FDuecCe0NTnRQnjPxPG71Z61I88hegfASog==" saltValue="Q5fn0GYDvY+EMdlIK9KGFQ==" spinCount="100000" sheet="1" objects="1" scenarios="1"/>
  <mergeCells count="2">
    <mergeCell ref="E3:I4"/>
    <mergeCell ref="I19:J20"/>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B568-050A-4E10-B995-D8D2C473A682}">
  <sheetPr codeName="Sheet10">
    <tabColor theme="0" tint="-0.499984740745262"/>
  </sheetPr>
  <dimension ref="B1:P120"/>
  <sheetViews>
    <sheetView workbookViewId="0">
      <selection activeCell="J109" sqref="J109:O109"/>
    </sheetView>
  </sheetViews>
  <sheetFormatPr defaultColWidth="9.1328125" defaultRowHeight="13.15" x14ac:dyDescent="0.4"/>
  <cols>
    <col min="1" max="1" width="9.1328125" style="2"/>
    <col min="2" max="2" width="28" style="2" customWidth="1"/>
    <col min="3" max="3" width="22.73046875" style="2" customWidth="1"/>
    <col min="4" max="6" width="13.73046875" style="2" bestFit="1" customWidth="1"/>
    <col min="7" max="7" width="13.1328125" style="2" customWidth="1"/>
    <col min="8" max="8" width="13.73046875" style="2" bestFit="1" customWidth="1"/>
    <col min="9" max="9" width="27.265625" style="2" customWidth="1"/>
    <col min="10" max="18" width="9.1328125" style="2"/>
    <col min="19" max="19" width="11" style="2" customWidth="1"/>
    <col min="20" max="16384" width="9.1328125" style="2"/>
  </cols>
  <sheetData>
    <row r="1" spans="2:15" ht="25.9" customHeight="1" x14ac:dyDescent="0.4">
      <c r="B1" s="372" t="s">
        <v>216</v>
      </c>
    </row>
    <row r="3" spans="2:15" x14ac:dyDescent="0.4">
      <c r="B3" s="373" t="s">
        <v>129</v>
      </c>
      <c r="J3" s="373" t="s">
        <v>130</v>
      </c>
    </row>
    <row r="4" spans="2:15" x14ac:dyDescent="0.4">
      <c r="B4" s="374"/>
      <c r="C4" s="374" t="s">
        <v>109</v>
      </c>
      <c r="D4" s="374" t="s">
        <v>110</v>
      </c>
      <c r="E4" s="374" t="s">
        <v>111</v>
      </c>
      <c r="F4" s="374" t="s">
        <v>112</v>
      </c>
      <c r="G4" s="374" t="s">
        <v>113</v>
      </c>
      <c r="H4" s="374" t="s">
        <v>114</v>
      </c>
      <c r="I4" s="373"/>
      <c r="J4" s="374" t="s">
        <v>109</v>
      </c>
      <c r="K4" s="374" t="s">
        <v>110</v>
      </c>
      <c r="L4" s="374" t="s">
        <v>111</v>
      </c>
      <c r="M4" s="374" t="s">
        <v>112</v>
      </c>
      <c r="N4" s="374" t="s">
        <v>113</v>
      </c>
      <c r="O4" s="374" t="s">
        <v>114</v>
      </c>
    </row>
    <row r="5" spans="2:15" x14ac:dyDescent="0.4">
      <c r="B5" s="146" t="s">
        <v>86</v>
      </c>
      <c r="C5" s="375">
        <v>482</v>
      </c>
      <c r="D5" s="375">
        <v>964</v>
      </c>
      <c r="E5" s="375">
        <v>1928</v>
      </c>
      <c r="F5" s="375">
        <v>2410</v>
      </c>
      <c r="G5" s="375">
        <v>2892</v>
      </c>
      <c r="H5" s="375">
        <v>3856</v>
      </c>
      <c r="I5" s="2" t="s">
        <v>86</v>
      </c>
      <c r="J5" s="376">
        <v>0.7762</v>
      </c>
      <c r="K5" s="376">
        <v>0.69110000000000005</v>
      </c>
      <c r="L5" s="376">
        <v>0.62759999999999994</v>
      </c>
      <c r="M5" s="376">
        <v>0.57579999999999998</v>
      </c>
      <c r="N5" s="376">
        <v>0.53189999999999993</v>
      </c>
      <c r="O5" s="376">
        <v>0.49369999999999997</v>
      </c>
    </row>
    <row r="6" spans="2:15" x14ac:dyDescent="0.4">
      <c r="B6" s="146" t="s">
        <v>87</v>
      </c>
      <c r="C6" s="375">
        <v>330</v>
      </c>
      <c r="D6" s="375">
        <v>660</v>
      </c>
      <c r="E6" s="377">
        <v>1320</v>
      </c>
      <c r="F6" s="375">
        <v>1650</v>
      </c>
      <c r="G6" s="377">
        <v>1980</v>
      </c>
      <c r="H6" s="375">
        <v>2640</v>
      </c>
      <c r="I6" s="2" t="s">
        <v>87</v>
      </c>
      <c r="J6" s="376">
        <v>0.76739999999999997</v>
      </c>
      <c r="K6" s="378">
        <v>0.68040000000000012</v>
      </c>
      <c r="L6" s="376">
        <v>0.6159</v>
      </c>
      <c r="M6" s="376">
        <v>0.56369999999999998</v>
      </c>
      <c r="N6" s="376">
        <v>0.51950000000000007</v>
      </c>
      <c r="O6" s="376">
        <v>0.48139999999999999</v>
      </c>
    </row>
    <row r="7" spans="2:15" x14ac:dyDescent="0.4">
      <c r="B7" s="146" t="s">
        <v>88</v>
      </c>
      <c r="C7" s="375">
        <v>385</v>
      </c>
      <c r="D7" s="375">
        <v>770</v>
      </c>
      <c r="E7" s="375">
        <v>1540</v>
      </c>
      <c r="F7" s="375">
        <v>1925</v>
      </c>
      <c r="G7" s="375">
        <v>2310</v>
      </c>
      <c r="H7" s="375">
        <v>3080</v>
      </c>
      <c r="I7" s="2" t="s">
        <v>88</v>
      </c>
      <c r="J7" s="376">
        <v>0.78139999999999998</v>
      </c>
      <c r="K7" s="376">
        <v>0.69750000000000001</v>
      </c>
      <c r="L7" s="376">
        <v>0.63460000000000005</v>
      </c>
      <c r="M7" s="378">
        <v>0.58320000000000005</v>
      </c>
      <c r="N7" s="378">
        <v>0.53939999999999999</v>
      </c>
      <c r="O7" s="376">
        <v>0.50130000000000008</v>
      </c>
    </row>
    <row r="8" spans="2:15" x14ac:dyDescent="0.4">
      <c r="B8" s="146" t="s">
        <v>89</v>
      </c>
      <c r="C8" s="375">
        <v>286</v>
      </c>
      <c r="D8" s="375">
        <v>572</v>
      </c>
      <c r="E8" s="375">
        <v>1144</v>
      </c>
      <c r="F8" s="375">
        <v>1430</v>
      </c>
      <c r="G8" s="375">
        <v>1716</v>
      </c>
      <c r="H8" s="375">
        <v>2288</v>
      </c>
      <c r="I8" s="2" t="s">
        <v>89</v>
      </c>
      <c r="J8" s="376">
        <v>0.70200000000000007</v>
      </c>
      <c r="K8" s="376">
        <v>0.60319999999999996</v>
      </c>
      <c r="L8" s="376">
        <v>0.53380000000000005</v>
      </c>
      <c r="M8" s="376">
        <v>0.47970000000000002</v>
      </c>
      <c r="N8" s="376">
        <v>0.43560000000000004</v>
      </c>
      <c r="O8" s="376">
        <v>0.39850000000000002</v>
      </c>
    </row>
    <row r="9" spans="2:15" x14ac:dyDescent="0.4">
      <c r="B9" s="146" t="s">
        <v>90</v>
      </c>
      <c r="C9" s="375">
        <v>198</v>
      </c>
      <c r="D9" s="375">
        <v>396</v>
      </c>
      <c r="E9" s="375">
        <v>792</v>
      </c>
      <c r="F9" s="375">
        <v>990</v>
      </c>
      <c r="G9" s="375">
        <v>1188</v>
      </c>
      <c r="H9" s="375">
        <v>1584</v>
      </c>
      <c r="I9" s="2" t="s">
        <v>90</v>
      </c>
      <c r="J9" s="376">
        <v>0.37990000000000002</v>
      </c>
      <c r="K9" s="376">
        <v>0.2833</v>
      </c>
      <c r="L9" s="376">
        <v>0.22940000000000002</v>
      </c>
      <c r="M9" s="376">
        <v>0.19339999999999999</v>
      </c>
      <c r="N9" s="376">
        <v>0.16719999999999999</v>
      </c>
      <c r="O9" s="376">
        <v>0.14699999999999999</v>
      </c>
    </row>
    <row r="10" spans="2:15" x14ac:dyDescent="0.4">
      <c r="B10" s="146" t="s">
        <v>131</v>
      </c>
      <c r="C10" s="375">
        <v>198</v>
      </c>
      <c r="D10" s="375">
        <v>396</v>
      </c>
      <c r="E10" s="375">
        <v>792</v>
      </c>
      <c r="F10" s="375">
        <v>990</v>
      </c>
      <c r="G10" s="375">
        <v>1188</v>
      </c>
      <c r="H10" s="375">
        <v>1584</v>
      </c>
      <c r="I10" s="2" t="s">
        <v>131</v>
      </c>
      <c r="J10" s="376">
        <v>0.55289999999999995</v>
      </c>
      <c r="K10" s="376">
        <v>0.44380000000000003</v>
      </c>
      <c r="L10" s="376">
        <v>0.37540000000000001</v>
      </c>
      <c r="M10" s="376">
        <v>0.32619999999999999</v>
      </c>
      <c r="N10" s="376">
        <v>0.28839999999999999</v>
      </c>
      <c r="O10" s="376">
        <v>0.2581</v>
      </c>
    </row>
    <row r="11" spans="2:15" x14ac:dyDescent="0.4">
      <c r="B11" s="146" t="s">
        <v>92</v>
      </c>
      <c r="C11" s="375">
        <v>102</v>
      </c>
      <c r="D11" s="375">
        <v>204</v>
      </c>
      <c r="E11" s="375">
        <v>408</v>
      </c>
      <c r="F11" s="375">
        <v>510</v>
      </c>
      <c r="G11" s="375">
        <v>612</v>
      </c>
      <c r="H11" s="375">
        <v>816</v>
      </c>
      <c r="I11" s="2" t="s">
        <v>92</v>
      </c>
      <c r="J11" s="376">
        <v>0.72270000000000001</v>
      </c>
      <c r="K11" s="376">
        <v>0.627</v>
      </c>
      <c r="L11" s="376">
        <v>0.55880000000000007</v>
      </c>
      <c r="M11" s="376">
        <v>0.505</v>
      </c>
      <c r="N11" s="376">
        <v>0.46060000000000001</v>
      </c>
      <c r="O11" s="376">
        <v>0.4229</v>
      </c>
    </row>
    <row r="12" spans="2:15" x14ac:dyDescent="0.4">
      <c r="B12" s="146" t="s">
        <v>93</v>
      </c>
      <c r="C12" s="375">
        <v>199</v>
      </c>
      <c r="D12" s="375">
        <v>398</v>
      </c>
      <c r="E12" s="375">
        <v>796</v>
      </c>
      <c r="F12" s="375">
        <v>995</v>
      </c>
      <c r="G12" s="375">
        <v>1194</v>
      </c>
      <c r="H12" s="375">
        <v>1592</v>
      </c>
      <c r="I12" s="2" t="s">
        <v>93</v>
      </c>
      <c r="J12" s="376">
        <v>0.72680000000000011</v>
      </c>
      <c r="K12" s="376">
        <v>0.63180000000000003</v>
      </c>
      <c r="L12" s="376">
        <v>0.56380000000000008</v>
      </c>
      <c r="M12" s="376">
        <v>0.5101</v>
      </c>
      <c r="N12" s="376">
        <v>0.4657</v>
      </c>
      <c r="O12" s="376">
        <v>0.4279</v>
      </c>
    </row>
    <row r="13" spans="2:15" x14ac:dyDescent="0.4">
      <c r="B13" s="146" t="s">
        <v>94</v>
      </c>
      <c r="C13" s="375">
        <v>199</v>
      </c>
      <c r="D13" s="375">
        <v>398</v>
      </c>
      <c r="E13" s="375">
        <v>796</v>
      </c>
      <c r="F13" s="375">
        <v>995</v>
      </c>
      <c r="G13" s="375">
        <v>1194</v>
      </c>
      <c r="H13" s="375">
        <v>1592</v>
      </c>
      <c r="I13" s="2" t="s">
        <v>94</v>
      </c>
      <c r="J13" s="376">
        <v>0.72670000000000001</v>
      </c>
      <c r="K13" s="376">
        <v>0.63180000000000003</v>
      </c>
      <c r="L13" s="376">
        <v>0.56380000000000008</v>
      </c>
      <c r="M13" s="376">
        <v>0.5101</v>
      </c>
      <c r="N13" s="376">
        <v>0.4657</v>
      </c>
      <c r="O13" s="376">
        <v>0.4279</v>
      </c>
    </row>
    <row r="14" spans="2:15" x14ac:dyDescent="0.4">
      <c r="C14" s="379" t="s">
        <v>132</v>
      </c>
      <c r="D14" s="380"/>
      <c r="E14" s="380"/>
      <c r="F14" s="380"/>
      <c r="G14" s="380"/>
      <c r="H14" s="380"/>
    </row>
    <row r="16" spans="2:15" x14ac:dyDescent="0.4">
      <c r="B16" s="373" t="s">
        <v>129</v>
      </c>
    </row>
    <row r="17" spans="2:12" s="373" customFormat="1" x14ac:dyDescent="0.4">
      <c r="B17" s="374"/>
      <c r="C17" s="374" t="s">
        <v>109</v>
      </c>
      <c r="D17" s="374" t="s">
        <v>110</v>
      </c>
      <c r="E17" s="374" t="s">
        <v>111</v>
      </c>
      <c r="F17" s="374" t="s">
        <v>112</v>
      </c>
      <c r="G17" s="374" t="s">
        <v>113</v>
      </c>
      <c r="H17" s="374" t="s">
        <v>114</v>
      </c>
    </row>
    <row r="18" spans="2:12" x14ac:dyDescent="0.4">
      <c r="B18" s="146" t="s">
        <v>86</v>
      </c>
      <c r="C18" s="375">
        <f t="shared" ref="C18:H26" si="0">C5*0.91</f>
        <v>438.62</v>
      </c>
      <c r="D18" s="375">
        <f t="shared" si="0"/>
        <v>877.24</v>
      </c>
      <c r="E18" s="375">
        <f t="shared" si="0"/>
        <v>1754.48</v>
      </c>
      <c r="F18" s="375">
        <f t="shared" si="0"/>
        <v>2193.1</v>
      </c>
      <c r="G18" s="375">
        <f t="shared" si="0"/>
        <v>2631.7200000000003</v>
      </c>
      <c r="H18" s="375">
        <f t="shared" si="0"/>
        <v>3508.96</v>
      </c>
    </row>
    <row r="19" spans="2:12" x14ac:dyDescent="0.4">
      <c r="B19" s="146" t="s">
        <v>87</v>
      </c>
      <c r="C19" s="375">
        <f t="shared" si="0"/>
        <v>300.3</v>
      </c>
      <c r="D19" s="375">
        <f t="shared" si="0"/>
        <v>600.6</v>
      </c>
      <c r="E19" s="375">
        <f t="shared" si="0"/>
        <v>1201.2</v>
      </c>
      <c r="F19" s="375">
        <f t="shared" si="0"/>
        <v>1501.5</v>
      </c>
      <c r="G19" s="375">
        <f t="shared" si="0"/>
        <v>1801.8</v>
      </c>
      <c r="H19" s="375">
        <f t="shared" si="0"/>
        <v>2402.4</v>
      </c>
    </row>
    <row r="20" spans="2:12" x14ac:dyDescent="0.4">
      <c r="B20" s="146" t="s">
        <v>88</v>
      </c>
      <c r="C20" s="375">
        <f t="shared" si="0"/>
        <v>350.35</v>
      </c>
      <c r="D20" s="375">
        <f t="shared" si="0"/>
        <v>700.7</v>
      </c>
      <c r="E20" s="375">
        <f t="shared" si="0"/>
        <v>1401.4</v>
      </c>
      <c r="F20" s="375">
        <f t="shared" si="0"/>
        <v>1751.75</v>
      </c>
      <c r="G20" s="375">
        <f t="shared" si="0"/>
        <v>2102.1</v>
      </c>
      <c r="H20" s="375">
        <f t="shared" si="0"/>
        <v>2802.8</v>
      </c>
    </row>
    <row r="21" spans="2:12" x14ac:dyDescent="0.4">
      <c r="B21" s="146" t="s">
        <v>89</v>
      </c>
      <c r="C21" s="375">
        <f t="shared" si="0"/>
        <v>260.26</v>
      </c>
      <c r="D21" s="375">
        <f t="shared" si="0"/>
        <v>520.52</v>
      </c>
      <c r="E21" s="375">
        <f t="shared" si="0"/>
        <v>1041.04</v>
      </c>
      <c r="F21" s="375">
        <f t="shared" si="0"/>
        <v>1301.3</v>
      </c>
      <c r="G21" s="375">
        <f t="shared" si="0"/>
        <v>1561.56</v>
      </c>
      <c r="H21" s="375">
        <f t="shared" si="0"/>
        <v>2082.08</v>
      </c>
      <c r="K21" s="381"/>
    </row>
    <row r="22" spans="2:12" x14ac:dyDescent="0.4">
      <c r="B22" s="146" t="s">
        <v>90</v>
      </c>
      <c r="C22" s="375">
        <f t="shared" si="0"/>
        <v>180.18</v>
      </c>
      <c r="D22" s="375">
        <f t="shared" si="0"/>
        <v>360.36</v>
      </c>
      <c r="E22" s="375">
        <f t="shared" si="0"/>
        <v>720.72</v>
      </c>
      <c r="F22" s="375">
        <f t="shared" si="0"/>
        <v>900.9</v>
      </c>
      <c r="G22" s="375">
        <f t="shared" si="0"/>
        <v>1081.08</v>
      </c>
      <c r="H22" s="375">
        <f t="shared" si="0"/>
        <v>1441.44</v>
      </c>
    </row>
    <row r="23" spans="2:12" x14ac:dyDescent="0.4">
      <c r="B23" s="146" t="s">
        <v>131</v>
      </c>
      <c r="C23" s="375">
        <f t="shared" si="0"/>
        <v>180.18</v>
      </c>
      <c r="D23" s="375">
        <f t="shared" si="0"/>
        <v>360.36</v>
      </c>
      <c r="E23" s="375">
        <f t="shared" si="0"/>
        <v>720.72</v>
      </c>
      <c r="F23" s="375">
        <f t="shared" si="0"/>
        <v>900.9</v>
      </c>
      <c r="G23" s="375">
        <f t="shared" si="0"/>
        <v>1081.08</v>
      </c>
      <c r="H23" s="375">
        <f t="shared" si="0"/>
        <v>1441.44</v>
      </c>
    </row>
    <row r="24" spans="2:12" x14ac:dyDescent="0.4">
      <c r="B24" s="146" t="s">
        <v>92</v>
      </c>
      <c r="C24" s="375">
        <f t="shared" si="0"/>
        <v>92.820000000000007</v>
      </c>
      <c r="D24" s="375">
        <f t="shared" si="0"/>
        <v>185.64000000000001</v>
      </c>
      <c r="E24" s="375">
        <f t="shared" si="0"/>
        <v>371.28000000000003</v>
      </c>
      <c r="F24" s="375">
        <f t="shared" si="0"/>
        <v>464.1</v>
      </c>
      <c r="G24" s="375">
        <f t="shared" si="0"/>
        <v>556.92000000000007</v>
      </c>
      <c r="H24" s="375">
        <f t="shared" si="0"/>
        <v>742.56000000000006</v>
      </c>
      <c r="K24" s="381"/>
    </row>
    <row r="25" spans="2:12" x14ac:dyDescent="0.4">
      <c r="B25" s="146" t="s">
        <v>93</v>
      </c>
      <c r="C25" s="375">
        <f t="shared" si="0"/>
        <v>181.09</v>
      </c>
      <c r="D25" s="375">
        <f t="shared" si="0"/>
        <v>362.18</v>
      </c>
      <c r="E25" s="375">
        <f t="shared" si="0"/>
        <v>724.36</v>
      </c>
      <c r="F25" s="375">
        <f t="shared" si="0"/>
        <v>905.45</v>
      </c>
      <c r="G25" s="375">
        <f t="shared" si="0"/>
        <v>1086.54</v>
      </c>
      <c r="H25" s="375">
        <f t="shared" si="0"/>
        <v>1448.72</v>
      </c>
    </row>
    <row r="26" spans="2:12" x14ac:dyDescent="0.4">
      <c r="B26" s="146" t="s">
        <v>94</v>
      </c>
      <c r="C26" s="375">
        <f t="shared" si="0"/>
        <v>181.09</v>
      </c>
      <c r="D26" s="375">
        <f t="shared" si="0"/>
        <v>362.18</v>
      </c>
      <c r="E26" s="375">
        <f t="shared" si="0"/>
        <v>724.36</v>
      </c>
      <c r="F26" s="375">
        <f t="shared" si="0"/>
        <v>905.45</v>
      </c>
      <c r="G26" s="375">
        <f t="shared" si="0"/>
        <v>1086.54</v>
      </c>
      <c r="H26" s="375">
        <f t="shared" si="0"/>
        <v>1448.72</v>
      </c>
    </row>
    <row r="27" spans="2:12" x14ac:dyDescent="0.4">
      <c r="C27" s="379" t="s">
        <v>133</v>
      </c>
      <c r="D27" s="380"/>
      <c r="E27" s="380"/>
      <c r="F27" s="380"/>
      <c r="G27" s="380"/>
      <c r="H27" s="380"/>
    </row>
    <row r="28" spans="2:12" x14ac:dyDescent="0.4">
      <c r="L28" s="381"/>
    </row>
    <row r="29" spans="2:12" x14ac:dyDescent="0.4">
      <c r="B29" s="373" t="s">
        <v>98</v>
      </c>
    </row>
    <row r="30" spans="2:12" s="373" customFormat="1" x14ac:dyDescent="0.4">
      <c r="B30" s="374"/>
      <c r="C30" s="374" t="s">
        <v>109</v>
      </c>
      <c r="D30" s="374" t="s">
        <v>110</v>
      </c>
      <c r="E30" s="374" t="s">
        <v>111</v>
      </c>
      <c r="F30" s="374" t="s">
        <v>112</v>
      </c>
      <c r="G30" s="374" t="s">
        <v>113</v>
      </c>
      <c r="H30" s="374" t="s">
        <v>114</v>
      </c>
    </row>
    <row r="31" spans="2:12" x14ac:dyDescent="0.4">
      <c r="B31" s="146" t="s">
        <v>86</v>
      </c>
      <c r="C31" s="375">
        <v>438.62</v>
      </c>
      <c r="D31" s="375">
        <f>D18-C18</f>
        <v>438.62</v>
      </c>
      <c r="E31" s="375">
        <f>E18-D18</f>
        <v>877.24</v>
      </c>
      <c r="F31" s="375">
        <f>F18-E18</f>
        <v>438.61999999999989</v>
      </c>
      <c r="G31" s="375">
        <f>G18-F18</f>
        <v>438.62000000000035</v>
      </c>
      <c r="H31" s="375">
        <f>H18-G18</f>
        <v>877.23999999999978</v>
      </c>
    </row>
    <row r="32" spans="2:12" x14ac:dyDescent="0.4">
      <c r="B32" s="146" t="s">
        <v>87</v>
      </c>
      <c r="C32" s="375">
        <v>300.3</v>
      </c>
      <c r="D32" s="375">
        <f t="shared" ref="D32:H39" si="1">D19-C19</f>
        <v>300.3</v>
      </c>
      <c r="E32" s="375">
        <f t="shared" si="1"/>
        <v>600.6</v>
      </c>
      <c r="F32" s="375">
        <f t="shared" si="1"/>
        <v>300.29999999999995</v>
      </c>
      <c r="G32" s="375">
        <f t="shared" si="1"/>
        <v>300.29999999999995</v>
      </c>
      <c r="H32" s="375">
        <f t="shared" si="1"/>
        <v>600.60000000000014</v>
      </c>
    </row>
    <row r="33" spans="2:15" x14ac:dyDescent="0.4">
      <c r="B33" s="146" t="s">
        <v>88</v>
      </c>
      <c r="C33" s="375">
        <v>350.35</v>
      </c>
      <c r="D33" s="375">
        <f t="shared" si="1"/>
        <v>350.35</v>
      </c>
      <c r="E33" s="375">
        <f t="shared" si="1"/>
        <v>700.7</v>
      </c>
      <c r="F33" s="375">
        <f t="shared" si="1"/>
        <v>350.34999999999991</v>
      </c>
      <c r="G33" s="375">
        <f t="shared" si="1"/>
        <v>350.34999999999991</v>
      </c>
      <c r="H33" s="375">
        <f t="shared" si="1"/>
        <v>700.70000000000027</v>
      </c>
    </row>
    <row r="34" spans="2:15" x14ac:dyDescent="0.4">
      <c r="B34" s="146" t="s">
        <v>89</v>
      </c>
      <c r="C34" s="375">
        <v>260.26</v>
      </c>
      <c r="D34" s="375">
        <f t="shared" si="1"/>
        <v>260.26</v>
      </c>
      <c r="E34" s="375">
        <f t="shared" si="1"/>
        <v>520.52</v>
      </c>
      <c r="F34" s="375">
        <f t="shared" si="1"/>
        <v>260.26</v>
      </c>
      <c r="G34" s="375">
        <f t="shared" si="1"/>
        <v>260.26</v>
      </c>
      <c r="H34" s="375">
        <f t="shared" si="1"/>
        <v>520.52</v>
      </c>
    </row>
    <row r="35" spans="2:15" x14ac:dyDescent="0.4">
      <c r="B35" s="146" t="s">
        <v>90</v>
      </c>
      <c r="C35" s="375">
        <v>180.18</v>
      </c>
      <c r="D35" s="375">
        <f t="shared" si="1"/>
        <v>180.18</v>
      </c>
      <c r="E35" s="375">
        <f t="shared" si="1"/>
        <v>360.36</v>
      </c>
      <c r="F35" s="375">
        <f t="shared" si="1"/>
        <v>180.17999999999995</v>
      </c>
      <c r="G35" s="375">
        <f t="shared" si="1"/>
        <v>180.17999999999995</v>
      </c>
      <c r="H35" s="375">
        <f t="shared" si="1"/>
        <v>360.36000000000013</v>
      </c>
    </row>
    <row r="36" spans="2:15" x14ac:dyDescent="0.4">
      <c r="B36" s="146" t="s">
        <v>131</v>
      </c>
      <c r="C36" s="375">
        <v>180.18</v>
      </c>
      <c r="D36" s="375">
        <f t="shared" si="1"/>
        <v>180.18</v>
      </c>
      <c r="E36" s="375">
        <f t="shared" si="1"/>
        <v>360.36</v>
      </c>
      <c r="F36" s="375">
        <f t="shared" si="1"/>
        <v>180.17999999999995</v>
      </c>
      <c r="G36" s="375">
        <f t="shared" si="1"/>
        <v>180.17999999999995</v>
      </c>
      <c r="H36" s="375">
        <f t="shared" si="1"/>
        <v>360.36000000000013</v>
      </c>
    </row>
    <row r="37" spans="2:15" x14ac:dyDescent="0.4">
      <c r="B37" s="146" t="s">
        <v>92</v>
      </c>
      <c r="C37" s="375">
        <v>92.820000000000007</v>
      </c>
      <c r="D37" s="375">
        <f t="shared" si="1"/>
        <v>92.820000000000007</v>
      </c>
      <c r="E37" s="375">
        <f t="shared" si="1"/>
        <v>185.64000000000001</v>
      </c>
      <c r="F37" s="375">
        <f t="shared" si="1"/>
        <v>92.82</v>
      </c>
      <c r="G37" s="375">
        <f t="shared" si="1"/>
        <v>92.82000000000005</v>
      </c>
      <c r="H37" s="375">
        <f t="shared" si="1"/>
        <v>185.64</v>
      </c>
    </row>
    <row r="38" spans="2:15" x14ac:dyDescent="0.4">
      <c r="B38" s="146" t="s">
        <v>93</v>
      </c>
      <c r="C38" s="375">
        <v>181.09</v>
      </c>
      <c r="D38" s="375">
        <f t="shared" si="1"/>
        <v>181.09</v>
      </c>
      <c r="E38" s="375">
        <f t="shared" si="1"/>
        <v>362.18</v>
      </c>
      <c r="F38" s="375">
        <f t="shared" si="1"/>
        <v>181.09000000000003</v>
      </c>
      <c r="G38" s="375">
        <f t="shared" si="1"/>
        <v>181.08999999999992</v>
      </c>
      <c r="H38" s="375">
        <f t="shared" si="1"/>
        <v>362.18000000000006</v>
      </c>
    </row>
    <row r="39" spans="2:15" x14ac:dyDescent="0.4">
      <c r="B39" s="146" t="s">
        <v>94</v>
      </c>
      <c r="C39" s="375">
        <v>181.09</v>
      </c>
      <c r="D39" s="375">
        <f t="shared" si="1"/>
        <v>181.09</v>
      </c>
      <c r="E39" s="375">
        <f t="shared" si="1"/>
        <v>362.18</v>
      </c>
      <c r="F39" s="375">
        <f t="shared" si="1"/>
        <v>181.09000000000003</v>
      </c>
      <c r="G39" s="375">
        <f t="shared" si="1"/>
        <v>181.08999999999992</v>
      </c>
      <c r="H39" s="375">
        <f t="shared" si="1"/>
        <v>362.18000000000006</v>
      </c>
    </row>
    <row r="40" spans="2:15" x14ac:dyDescent="0.4">
      <c r="C40" s="379" t="s">
        <v>133</v>
      </c>
      <c r="D40" s="380"/>
      <c r="E40" s="380"/>
      <c r="F40" s="380"/>
      <c r="G40" s="380"/>
      <c r="H40" s="380"/>
    </row>
    <row r="41" spans="2:15" x14ac:dyDescent="0.4">
      <c r="C41" s="380"/>
      <c r="D41" s="380"/>
      <c r="E41" s="380"/>
      <c r="F41" s="380"/>
      <c r="G41" s="380"/>
      <c r="H41" s="380"/>
    </row>
    <row r="43" spans="2:15" x14ac:dyDescent="0.4">
      <c r="B43" s="373" t="s">
        <v>129</v>
      </c>
      <c r="J43" s="373" t="s">
        <v>130</v>
      </c>
    </row>
    <row r="44" spans="2:15" s="373" customFormat="1" x14ac:dyDescent="0.4">
      <c r="B44" s="374"/>
      <c r="C44" s="374" t="s">
        <v>109</v>
      </c>
      <c r="D44" s="374" t="s">
        <v>110</v>
      </c>
      <c r="E44" s="374" t="s">
        <v>111</v>
      </c>
      <c r="F44" s="374" t="s">
        <v>112</v>
      </c>
      <c r="G44" s="374" t="s">
        <v>113</v>
      </c>
      <c r="H44" s="374" t="s">
        <v>114</v>
      </c>
      <c r="J44" s="374" t="s">
        <v>109</v>
      </c>
      <c r="K44" s="374" t="s">
        <v>110</v>
      </c>
      <c r="L44" s="374" t="s">
        <v>111</v>
      </c>
      <c r="M44" s="374" t="s">
        <v>112</v>
      </c>
      <c r="N44" s="374" t="s">
        <v>113</v>
      </c>
      <c r="O44" s="374" t="s">
        <v>114</v>
      </c>
    </row>
    <row r="45" spans="2:15" x14ac:dyDescent="0.4">
      <c r="B45" s="146" t="s">
        <v>193</v>
      </c>
      <c r="C45" s="375">
        <v>365</v>
      </c>
      <c r="D45" s="375">
        <v>730</v>
      </c>
      <c r="E45" s="375">
        <v>1460</v>
      </c>
      <c r="F45" s="375">
        <v>1825</v>
      </c>
      <c r="G45" s="375">
        <v>2190</v>
      </c>
      <c r="H45" s="375">
        <v>2920</v>
      </c>
      <c r="I45" s="382" t="s">
        <v>193</v>
      </c>
      <c r="J45" s="376">
        <v>0.78139999999999998</v>
      </c>
      <c r="K45" s="376">
        <v>0.69750000000000001</v>
      </c>
      <c r="L45" s="376">
        <v>0.63460000000000005</v>
      </c>
      <c r="M45" s="376">
        <v>0.58320000000000005</v>
      </c>
      <c r="N45" s="376">
        <v>0.53939999999999999</v>
      </c>
      <c r="O45" s="376">
        <v>0.50129999999999997</v>
      </c>
    </row>
    <row r="46" spans="2:15" x14ac:dyDescent="0.4">
      <c r="B46" s="146" t="s">
        <v>187</v>
      </c>
      <c r="C46" s="375">
        <v>447</v>
      </c>
      <c r="D46" s="375">
        <f>447+C46</f>
        <v>894</v>
      </c>
      <c r="E46" s="375">
        <f>447+D46</f>
        <v>1341</v>
      </c>
      <c r="F46" s="375">
        <f>447+E46</f>
        <v>1788</v>
      </c>
      <c r="G46" s="375">
        <f>447+F46</f>
        <v>2235</v>
      </c>
      <c r="H46" s="375">
        <f>447+G46</f>
        <v>2682</v>
      </c>
      <c r="I46" s="382" t="s">
        <v>187</v>
      </c>
      <c r="J46" s="376">
        <v>0.81769999999999998</v>
      </c>
      <c r="K46" s="376">
        <v>0.73560000000000003</v>
      </c>
      <c r="L46" s="376">
        <v>0.67689999999999995</v>
      </c>
      <c r="M46" s="376">
        <v>0.628</v>
      </c>
      <c r="N46" s="376">
        <v>0.58550000000000002</v>
      </c>
      <c r="O46" s="376">
        <v>0.54810000000000003</v>
      </c>
    </row>
    <row r="47" spans="2:15" x14ac:dyDescent="0.4">
      <c r="B47" s="146" t="s">
        <v>48</v>
      </c>
      <c r="C47" s="375">
        <v>550</v>
      </c>
      <c r="D47" s="375">
        <v>1100</v>
      </c>
      <c r="E47" s="375">
        <v>2200</v>
      </c>
      <c r="F47" s="375">
        <v>2750</v>
      </c>
      <c r="G47" s="375">
        <v>3300</v>
      </c>
      <c r="H47" s="375">
        <v>4400</v>
      </c>
      <c r="I47" s="382" t="s">
        <v>48</v>
      </c>
      <c r="J47" s="376">
        <v>0.87739999999999996</v>
      </c>
      <c r="K47" s="376">
        <v>0.82199999999999995</v>
      </c>
      <c r="L47" s="376">
        <v>0.77680000000000005</v>
      </c>
      <c r="M47" s="376">
        <v>0.73699999999999999</v>
      </c>
      <c r="N47" s="376">
        <v>0.70109999999999995</v>
      </c>
      <c r="O47" s="376">
        <v>0.66820000000000002</v>
      </c>
    </row>
    <row r="48" spans="2:15" x14ac:dyDescent="0.4">
      <c r="B48" s="146" t="s">
        <v>48</v>
      </c>
      <c r="C48" s="375">
        <v>550</v>
      </c>
      <c r="D48" s="375">
        <v>1100</v>
      </c>
      <c r="E48" s="375">
        <v>2200</v>
      </c>
      <c r="F48" s="375">
        <v>2750</v>
      </c>
      <c r="G48" s="375">
        <v>3300</v>
      </c>
      <c r="H48" s="375">
        <v>4400</v>
      </c>
      <c r="I48" s="382" t="s">
        <v>48</v>
      </c>
      <c r="J48" s="376">
        <v>0.87739999999999996</v>
      </c>
      <c r="K48" s="376">
        <v>0.82199999999999995</v>
      </c>
      <c r="L48" s="376">
        <v>0.77680000000000005</v>
      </c>
      <c r="M48" s="376">
        <v>0.73699999999999999</v>
      </c>
      <c r="N48" s="376">
        <v>0.70109999999999995</v>
      </c>
      <c r="O48" s="376">
        <v>0.66820000000000002</v>
      </c>
    </row>
    <row r="49" spans="2:16" x14ac:dyDescent="0.4">
      <c r="B49" s="146" t="s">
        <v>188</v>
      </c>
      <c r="C49" s="375">
        <v>478</v>
      </c>
      <c r="D49" s="375">
        <v>956</v>
      </c>
      <c r="E49" s="375">
        <v>1912</v>
      </c>
      <c r="F49" s="375">
        <v>2390</v>
      </c>
      <c r="G49" s="375">
        <v>2868</v>
      </c>
      <c r="H49" s="375">
        <v>3824</v>
      </c>
      <c r="I49" s="382" t="s">
        <v>188</v>
      </c>
      <c r="J49" s="376">
        <v>0.873</v>
      </c>
      <c r="K49" s="376">
        <v>0.81610000000000005</v>
      </c>
      <c r="L49" s="376">
        <v>0.76970000000000005</v>
      </c>
      <c r="M49" s="376">
        <v>0.72909999999999997</v>
      </c>
      <c r="N49" s="376">
        <v>0.69259999999999999</v>
      </c>
      <c r="O49" s="376">
        <v>0.65920000000000001</v>
      </c>
    </row>
    <row r="50" spans="2:16" x14ac:dyDescent="0.4">
      <c r="B50" s="146" t="s">
        <v>191</v>
      </c>
      <c r="C50" s="375">
        <v>548</v>
      </c>
      <c r="D50" s="375">
        <v>1096</v>
      </c>
      <c r="E50" s="375">
        <v>2192</v>
      </c>
      <c r="F50" s="375">
        <v>2740</v>
      </c>
      <c r="G50" s="375">
        <v>3288</v>
      </c>
      <c r="H50" s="375">
        <v>4384</v>
      </c>
      <c r="I50" s="382" t="s">
        <v>191</v>
      </c>
      <c r="J50" s="376">
        <v>0.751</v>
      </c>
      <c r="K50" s="376">
        <v>0.66049999999999998</v>
      </c>
      <c r="L50" s="376">
        <v>0.59440000000000004</v>
      </c>
      <c r="M50" s="376">
        <v>0.54139999999999999</v>
      </c>
      <c r="N50" s="376">
        <v>0.497</v>
      </c>
      <c r="O50" s="376">
        <v>0.45889999999999997</v>
      </c>
    </row>
    <row r="51" spans="2:16" x14ac:dyDescent="0.4">
      <c r="B51" s="146" t="s">
        <v>189</v>
      </c>
      <c r="C51" s="375">
        <v>405</v>
      </c>
      <c r="D51" s="375">
        <v>810</v>
      </c>
      <c r="E51" s="375">
        <v>1620</v>
      </c>
      <c r="F51" s="375">
        <v>2025</v>
      </c>
      <c r="G51" s="375">
        <v>2430</v>
      </c>
      <c r="H51" s="375">
        <v>3240</v>
      </c>
      <c r="I51" s="382" t="s">
        <v>189</v>
      </c>
      <c r="J51" s="376">
        <v>0.63319999999999999</v>
      </c>
      <c r="K51" s="376">
        <v>0.52700000000000002</v>
      </c>
      <c r="L51" s="376">
        <v>0.45629999999999998</v>
      </c>
      <c r="M51" s="376">
        <v>0.40329999999999999</v>
      </c>
      <c r="N51" s="376">
        <v>0.3614</v>
      </c>
      <c r="O51" s="376">
        <v>0.32690000000000002</v>
      </c>
    </row>
    <row r="52" spans="2:16" x14ac:dyDescent="0.4">
      <c r="B52" s="146" t="s">
        <v>190</v>
      </c>
      <c r="C52" s="375">
        <v>440</v>
      </c>
      <c r="D52" s="375">
        <v>880</v>
      </c>
      <c r="E52" s="375">
        <v>1760</v>
      </c>
      <c r="F52" s="375">
        <v>2200</v>
      </c>
      <c r="G52" s="375">
        <v>2640</v>
      </c>
      <c r="H52" s="375">
        <v>3520</v>
      </c>
      <c r="I52" s="382" t="s">
        <v>190</v>
      </c>
      <c r="J52" s="376">
        <v>0.77659999999999996</v>
      </c>
      <c r="K52" s="376">
        <v>0.69289999999999996</v>
      </c>
      <c r="L52" s="376">
        <v>0.62960000000000005</v>
      </c>
      <c r="M52" s="376">
        <v>0.57779999999999998</v>
      </c>
      <c r="N52" s="376">
        <v>0.53400000000000003</v>
      </c>
      <c r="O52" s="376">
        <v>0.49580000000000002</v>
      </c>
    </row>
    <row r="53" spans="2:16" x14ac:dyDescent="0.4">
      <c r="B53" s="146" t="s">
        <v>192</v>
      </c>
      <c r="C53" s="375">
        <v>729</v>
      </c>
      <c r="D53" s="375">
        <f>C53+823</f>
        <v>1552</v>
      </c>
      <c r="E53" s="375">
        <f>D53+729</f>
        <v>2281</v>
      </c>
      <c r="F53" s="375">
        <f>E53+823</f>
        <v>3104</v>
      </c>
      <c r="G53" s="375">
        <f>F53+1241</f>
        <v>4345</v>
      </c>
      <c r="H53" s="375">
        <f>G53+823</f>
        <v>5168</v>
      </c>
      <c r="I53" s="382" t="s">
        <v>192</v>
      </c>
      <c r="J53" s="383">
        <f t="shared" ref="J53:O53" si="2">J50</f>
        <v>0.751</v>
      </c>
      <c r="K53" s="383">
        <f t="shared" si="2"/>
        <v>0.66049999999999998</v>
      </c>
      <c r="L53" s="383">
        <f t="shared" si="2"/>
        <v>0.59440000000000004</v>
      </c>
      <c r="M53" s="383">
        <f t="shared" si="2"/>
        <v>0.54139999999999999</v>
      </c>
      <c r="N53" s="383">
        <f t="shared" si="2"/>
        <v>0.497</v>
      </c>
      <c r="O53" s="383">
        <f t="shared" si="2"/>
        <v>0.45889999999999997</v>
      </c>
      <c r="P53" s="384" t="s">
        <v>267</v>
      </c>
    </row>
    <row r="54" spans="2:16" x14ac:dyDescent="0.4">
      <c r="B54" s="146" t="s">
        <v>139</v>
      </c>
      <c r="C54" s="375">
        <v>252.75</v>
      </c>
      <c r="D54" s="375">
        <f>252.75+C54</f>
        <v>505.5</v>
      </c>
      <c r="E54" s="375">
        <f>252.75+D54</f>
        <v>758.25</v>
      </c>
      <c r="F54" s="375">
        <f>252.75+E54</f>
        <v>1011</v>
      </c>
      <c r="G54" s="375">
        <f>252.75+F54</f>
        <v>1263.75</v>
      </c>
      <c r="H54" s="375">
        <f>252.75+G54</f>
        <v>1516.5</v>
      </c>
      <c r="I54" s="382" t="s">
        <v>139</v>
      </c>
      <c r="J54" s="376">
        <v>0.69710000000000005</v>
      </c>
      <c r="K54" s="376">
        <v>0.59760000000000002</v>
      </c>
      <c r="L54" s="376">
        <v>0.52800000000000002</v>
      </c>
      <c r="M54" s="376">
        <v>0.47399999999999998</v>
      </c>
      <c r="N54" s="376">
        <v>0.4299</v>
      </c>
      <c r="O54" s="376">
        <v>0.39300000000000002</v>
      </c>
    </row>
    <row r="55" spans="2:16" x14ac:dyDescent="0.4">
      <c r="B55" s="146" t="s">
        <v>186</v>
      </c>
      <c r="C55" s="375">
        <v>300</v>
      </c>
      <c r="D55" s="375">
        <v>600</v>
      </c>
      <c r="E55" s="375">
        <v>1200</v>
      </c>
      <c r="F55" s="375">
        <v>1500</v>
      </c>
      <c r="G55" s="375">
        <v>1800</v>
      </c>
      <c r="H55" s="375">
        <v>2400</v>
      </c>
      <c r="I55" s="382" t="s">
        <v>186</v>
      </c>
      <c r="J55" s="376">
        <v>0.7591</v>
      </c>
      <c r="K55" s="376">
        <v>0.6704</v>
      </c>
      <c r="L55" s="376">
        <v>0.60499999999999998</v>
      </c>
      <c r="M55" s="376">
        <v>0.55230000000000001</v>
      </c>
      <c r="N55" s="376">
        <v>0.5081</v>
      </c>
      <c r="O55" s="376">
        <v>0.46989999999999998</v>
      </c>
    </row>
    <row r="56" spans="2:16" x14ac:dyDescent="0.4">
      <c r="C56" s="379" t="s">
        <v>132</v>
      </c>
      <c r="D56" s="380"/>
      <c r="E56" s="380"/>
      <c r="F56" s="380"/>
      <c r="G56" s="380"/>
      <c r="H56" s="380"/>
    </row>
    <row r="58" spans="2:16" x14ac:dyDescent="0.4">
      <c r="B58" s="373" t="s">
        <v>129</v>
      </c>
    </row>
    <row r="59" spans="2:16" s="373" customFormat="1" x14ac:dyDescent="0.4">
      <c r="B59" s="374"/>
      <c r="C59" s="374" t="s">
        <v>109</v>
      </c>
      <c r="D59" s="374" t="s">
        <v>110</v>
      </c>
      <c r="E59" s="374" t="s">
        <v>111</v>
      </c>
      <c r="F59" s="374" t="s">
        <v>112</v>
      </c>
      <c r="G59" s="374" t="s">
        <v>113</v>
      </c>
      <c r="H59" s="374" t="s">
        <v>114</v>
      </c>
    </row>
    <row r="60" spans="2:16" x14ac:dyDescent="0.4">
      <c r="B60" s="146" t="s">
        <v>193</v>
      </c>
      <c r="C60" s="375">
        <f t="shared" ref="C60:H60" si="3">C45*0.91</f>
        <v>332.15000000000003</v>
      </c>
      <c r="D60" s="375">
        <f t="shared" si="3"/>
        <v>664.30000000000007</v>
      </c>
      <c r="E60" s="375">
        <f t="shared" si="3"/>
        <v>1328.6000000000001</v>
      </c>
      <c r="F60" s="375">
        <f t="shared" si="3"/>
        <v>1660.75</v>
      </c>
      <c r="G60" s="375">
        <f t="shared" si="3"/>
        <v>1992.9</v>
      </c>
      <c r="H60" s="375">
        <f t="shared" si="3"/>
        <v>2657.2000000000003</v>
      </c>
    </row>
    <row r="61" spans="2:16" x14ac:dyDescent="0.4">
      <c r="B61" s="146" t="s">
        <v>187</v>
      </c>
      <c r="C61" s="375">
        <f t="shared" ref="C61:H61" si="4">C46*0.91</f>
        <v>406.77000000000004</v>
      </c>
      <c r="D61" s="375">
        <f t="shared" si="4"/>
        <v>813.54000000000008</v>
      </c>
      <c r="E61" s="375">
        <f t="shared" si="4"/>
        <v>1220.31</v>
      </c>
      <c r="F61" s="375">
        <f t="shared" si="4"/>
        <v>1627.0800000000002</v>
      </c>
      <c r="G61" s="375">
        <f t="shared" si="4"/>
        <v>2033.8500000000001</v>
      </c>
      <c r="H61" s="375">
        <f t="shared" si="4"/>
        <v>2440.62</v>
      </c>
    </row>
    <row r="62" spans="2:16" x14ac:dyDescent="0.4">
      <c r="B62" s="146" t="s">
        <v>48</v>
      </c>
      <c r="C62" s="375">
        <f t="shared" ref="C62:H62" si="5">C47*0.91</f>
        <v>500.5</v>
      </c>
      <c r="D62" s="375">
        <f t="shared" si="5"/>
        <v>1001</v>
      </c>
      <c r="E62" s="375">
        <f t="shared" si="5"/>
        <v>2002</v>
      </c>
      <c r="F62" s="375">
        <f t="shared" si="5"/>
        <v>2502.5</v>
      </c>
      <c r="G62" s="375">
        <f t="shared" si="5"/>
        <v>3003</v>
      </c>
      <c r="H62" s="375">
        <f t="shared" si="5"/>
        <v>4004</v>
      </c>
    </row>
    <row r="63" spans="2:16" x14ac:dyDescent="0.4">
      <c r="B63" s="146" t="s">
        <v>48</v>
      </c>
      <c r="C63" s="375">
        <f t="shared" ref="C63:H63" si="6">C48*0.91</f>
        <v>500.5</v>
      </c>
      <c r="D63" s="375">
        <f t="shared" si="6"/>
        <v>1001</v>
      </c>
      <c r="E63" s="375">
        <f t="shared" si="6"/>
        <v>2002</v>
      </c>
      <c r="F63" s="375">
        <f t="shared" si="6"/>
        <v>2502.5</v>
      </c>
      <c r="G63" s="375">
        <f t="shared" si="6"/>
        <v>3003</v>
      </c>
      <c r="H63" s="375">
        <f t="shared" si="6"/>
        <v>4004</v>
      </c>
    </row>
    <row r="64" spans="2:16" x14ac:dyDescent="0.4">
      <c r="B64" s="146" t="s">
        <v>188</v>
      </c>
      <c r="C64" s="375">
        <f t="shared" ref="C64:H64" si="7">C49*0.91</f>
        <v>434.98</v>
      </c>
      <c r="D64" s="375">
        <f t="shared" si="7"/>
        <v>869.96</v>
      </c>
      <c r="E64" s="375">
        <f t="shared" si="7"/>
        <v>1739.92</v>
      </c>
      <c r="F64" s="375">
        <f t="shared" si="7"/>
        <v>2174.9</v>
      </c>
      <c r="G64" s="375">
        <f t="shared" si="7"/>
        <v>2609.88</v>
      </c>
      <c r="H64" s="375">
        <f t="shared" si="7"/>
        <v>3479.84</v>
      </c>
    </row>
    <row r="65" spans="2:9" x14ac:dyDescent="0.4">
      <c r="B65" s="146" t="s">
        <v>191</v>
      </c>
      <c r="C65" s="375">
        <f t="shared" ref="C65:H65" si="8">C50*0.91</f>
        <v>498.68</v>
      </c>
      <c r="D65" s="375">
        <f t="shared" si="8"/>
        <v>997.36</v>
      </c>
      <c r="E65" s="375">
        <f t="shared" si="8"/>
        <v>1994.72</v>
      </c>
      <c r="F65" s="375">
        <f t="shared" si="8"/>
        <v>2493.4</v>
      </c>
      <c r="G65" s="375">
        <f t="shared" si="8"/>
        <v>2992.08</v>
      </c>
      <c r="H65" s="375">
        <f t="shared" si="8"/>
        <v>3989.44</v>
      </c>
    </row>
    <row r="66" spans="2:9" x14ac:dyDescent="0.4">
      <c r="B66" s="146" t="s">
        <v>189</v>
      </c>
      <c r="C66" s="375">
        <f t="shared" ref="C66:H66" si="9">C51*0.91</f>
        <v>368.55</v>
      </c>
      <c r="D66" s="375">
        <f t="shared" si="9"/>
        <v>737.1</v>
      </c>
      <c r="E66" s="375">
        <f t="shared" si="9"/>
        <v>1474.2</v>
      </c>
      <c r="F66" s="375">
        <f t="shared" si="9"/>
        <v>1842.75</v>
      </c>
      <c r="G66" s="375">
        <f t="shared" si="9"/>
        <v>2211.3000000000002</v>
      </c>
      <c r="H66" s="375">
        <f t="shared" si="9"/>
        <v>2948.4</v>
      </c>
    </row>
    <row r="67" spans="2:9" x14ac:dyDescent="0.4">
      <c r="B67" s="146" t="s">
        <v>190</v>
      </c>
      <c r="C67" s="375">
        <f t="shared" ref="C67:H67" si="10">C52*0.91</f>
        <v>400.40000000000003</v>
      </c>
      <c r="D67" s="375">
        <f t="shared" si="10"/>
        <v>800.80000000000007</v>
      </c>
      <c r="E67" s="375">
        <f t="shared" si="10"/>
        <v>1601.6000000000001</v>
      </c>
      <c r="F67" s="375">
        <f t="shared" si="10"/>
        <v>2002</v>
      </c>
      <c r="G67" s="375">
        <f t="shared" si="10"/>
        <v>2402.4</v>
      </c>
      <c r="H67" s="375">
        <f t="shared" si="10"/>
        <v>3203.2000000000003</v>
      </c>
    </row>
    <row r="68" spans="2:9" x14ac:dyDescent="0.4">
      <c r="B68" s="146" t="s">
        <v>192</v>
      </c>
      <c r="C68" s="375">
        <f t="shared" ref="C68:H68" si="11">C53*0.91</f>
        <v>663.39</v>
      </c>
      <c r="D68" s="375">
        <f t="shared" si="11"/>
        <v>1412.32</v>
      </c>
      <c r="E68" s="375">
        <f t="shared" si="11"/>
        <v>2075.71</v>
      </c>
      <c r="F68" s="375">
        <f t="shared" si="11"/>
        <v>2824.64</v>
      </c>
      <c r="G68" s="375">
        <f t="shared" si="11"/>
        <v>3953.9500000000003</v>
      </c>
      <c r="H68" s="375">
        <f t="shared" si="11"/>
        <v>4702.88</v>
      </c>
    </row>
    <row r="69" spans="2:9" x14ac:dyDescent="0.4">
      <c r="B69" s="146" t="s">
        <v>139</v>
      </c>
      <c r="C69" s="375">
        <f t="shared" ref="C69:H70" si="12">C54*0.91</f>
        <v>230.0025</v>
      </c>
      <c r="D69" s="375">
        <f t="shared" si="12"/>
        <v>460.005</v>
      </c>
      <c r="E69" s="375">
        <f t="shared" si="12"/>
        <v>690.00750000000005</v>
      </c>
      <c r="F69" s="375">
        <f t="shared" si="12"/>
        <v>920.01</v>
      </c>
      <c r="G69" s="375">
        <f t="shared" si="12"/>
        <v>1150.0125</v>
      </c>
      <c r="H69" s="375">
        <f t="shared" si="12"/>
        <v>1380.0150000000001</v>
      </c>
    </row>
    <row r="70" spans="2:9" x14ac:dyDescent="0.4">
      <c r="B70" s="146" t="s">
        <v>186</v>
      </c>
      <c r="C70" s="375">
        <f t="shared" si="12"/>
        <v>273</v>
      </c>
      <c r="D70" s="375">
        <f t="shared" si="12"/>
        <v>546</v>
      </c>
      <c r="E70" s="375">
        <f t="shared" si="12"/>
        <v>1092</v>
      </c>
      <c r="F70" s="375">
        <f t="shared" si="12"/>
        <v>1365</v>
      </c>
      <c r="G70" s="375">
        <f t="shared" si="12"/>
        <v>1638</v>
      </c>
      <c r="H70" s="375">
        <f t="shared" si="12"/>
        <v>2184</v>
      </c>
    </row>
    <row r="71" spans="2:9" x14ac:dyDescent="0.4">
      <c r="C71" s="379" t="s">
        <v>133</v>
      </c>
      <c r="D71" s="380"/>
      <c r="E71" s="380"/>
      <c r="F71" s="380"/>
      <c r="G71" s="380"/>
      <c r="H71" s="380"/>
      <c r="I71" s="380"/>
    </row>
    <row r="73" spans="2:9" x14ac:dyDescent="0.4">
      <c r="B73" s="373" t="s">
        <v>98</v>
      </c>
    </row>
    <row r="74" spans="2:9" s="373" customFormat="1" x14ac:dyDescent="0.4">
      <c r="B74" s="374"/>
      <c r="C74" s="374" t="s">
        <v>109</v>
      </c>
      <c r="D74" s="374" t="s">
        <v>110</v>
      </c>
      <c r="E74" s="374" t="s">
        <v>111</v>
      </c>
      <c r="F74" s="374" t="s">
        <v>112</v>
      </c>
      <c r="G74" s="374" t="s">
        <v>113</v>
      </c>
      <c r="H74" s="374" t="s">
        <v>114</v>
      </c>
    </row>
    <row r="75" spans="2:9" x14ac:dyDescent="0.4">
      <c r="B75" s="146" t="s">
        <v>193</v>
      </c>
      <c r="C75" s="375">
        <f>C60</f>
        <v>332.15000000000003</v>
      </c>
      <c r="D75" s="375">
        <f t="shared" ref="D75:H83" si="13">D60-C60</f>
        <v>332.15000000000003</v>
      </c>
      <c r="E75" s="375">
        <f t="shared" si="13"/>
        <v>664.30000000000007</v>
      </c>
      <c r="F75" s="375">
        <f t="shared" si="13"/>
        <v>332.14999999999986</v>
      </c>
      <c r="G75" s="375">
        <f t="shared" si="13"/>
        <v>332.15000000000009</v>
      </c>
      <c r="H75" s="375">
        <f t="shared" si="13"/>
        <v>664.30000000000018</v>
      </c>
    </row>
    <row r="76" spans="2:9" x14ac:dyDescent="0.4">
      <c r="B76" s="146" t="s">
        <v>187</v>
      </c>
      <c r="C76" s="375">
        <f t="shared" ref="C76:C85" si="14">C61</f>
        <v>406.77000000000004</v>
      </c>
      <c r="D76" s="375">
        <f t="shared" si="13"/>
        <v>406.77000000000004</v>
      </c>
      <c r="E76" s="375">
        <f t="shared" si="13"/>
        <v>406.76999999999987</v>
      </c>
      <c r="F76" s="375">
        <f t="shared" si="13"/>
        <v>406.77000000000021</v>
      </c>
      <c r="G76" s="375">
        <f t="shared" si="13"/>
        <v>406.77</v>
      </c>
      <c r="H76" s="375">
        <f t="shared" si="13"/>
        <v>406.76999999999975</v>
      </c>
    </row>
    <row r="77" spans="2:9" x14ac:dyDescent="0.4">
      <c r="B77" s="146" t="s">
        <v>48</v>
      </c>
      <c r="C77" s="375">
        <f t="shared" si="14"/>
        <v>500.5</v>
      </c>
      <c r="D77" s="375">
        <f t="shared" si="13"/>
        <v>500.5</v>
      </c>
      <c r="E77" s="375">
        <f t="shared" si="13"/>
        <v>1001</v>
      </c>
      <c r="F77" s="375">
        <f t="shared" si="13"/>
        <v>500.5</v>
      </c>
      <c r="G77" s="375">
        <f t="shared" si="13"/>
        <v>500.5</v>
      </c>
      <c r="H77" s="375">
        <f t="shared" si="13"/>
        <v>1001</v>
      </c>
    </row>
    <row r="78" spans="2:9" x14ac:dyDescent="0.4">
      <c r="B78" s="146" t="s">
        <v>48</v>
      </c>
      <c r="C78" s="375">
        <f t="shared" si="14"/>
        <v>500.5</v>
      </c>
      <c r="D78" s="375">
        <f t="shared" si="13"/>
        <v>500.5</v>
      </c>
      <c r="E78" s="375">
        <f t="shared" si="13"/>
        <v>1001</v>
      </c>
      <c r="F78" s="375">
        <f t="shared" si="13"/>
        <v>500.5</v>
      </c>
      <c r="G78" s="375">
        <f t="shared" si="13"/>
        <v>500.5</v>
      </c>
      <c r="H78" s="375">
        <f t="shared" si="13"/>
        <v>1001</v>
      </c>
    </row>
    <row r="79" spans="2:9" x14ac:dyDescent="0.4">
      <c r="B79" s="146" t="s">
        <v>188</v>
      </c>
      <c r="C79" s="375">
        <f t="shared" si="14"/>
        <v>434.98</v>
      </c>
      <c r="D79" s="375">
        <f t="shared" si="13"/>
        <v>434.98</v>
      </c>
      <c r="E79" s="375">
        <f t="shared" si="13"/>
        <v>869.96</v>
      </c>
      <c r="F79" s="375">
        <f t="shared" si="13"/>
        <v>434.98</v>
      </c>
      <c r="G79" s="375">
        <f t="shared" si="13"/>
        <v>434.98</v>
      </c>
      <c r="H79" s="375">
        <f t="shared" si="13"/>
        <v>869.96</v>
      </c>
    </row>
    <row r="80" spans="2:9" x14ac:dyDescent="0.4">
      <c r="B80" s="146" t="s">
        <v>191</v>
      </c>
      <c r="C80" s="375">
        <f t="shared" si="14"/>
        <v>498.68</v>
      </c>
      <c r="D80" s="375">
        <f t="shared" si="13"/>
        <v>498.68</v>
      </c>
      <c r="E80" s="375">
        <f t="shared" si="13"/>
        <v>997.36</v>
      </c>
      <c r="F80" s="375">
        <f t="shared" si="13"/>
        <v>498.68000000000006</v>
      </c>
      <c r="G80" s="375">
        <f t="shared" si="13"/>
        <v>498.67999999999984</v>
      </c>
      <c r="H80" s="375">
        <f t="shared" si="13"/>
        <v>997.36000000000013</v>
      </c>
    </row>
    <row r="81" spans="2:15" x14ac:dyDescent="0.4">
      <c r="B81" s="146" t="s">
        <v>189</v>
      </c>
      <c r="C81" s="375">
        <f t="shared" si="14"/>
        <v>368.55</v>
      </c>
      <c r="D81" s="375">
        <f t="shared" si="13"/>
        <v>368.55</v>
      </c>
      <c r="E81" s="375">
        <f t="shared" si="13"/>
        <v>737.1</v>
      </c>
      <c r="F81" s="375">
        <f t="shared" si="13"/>
        <v>368.54999999999995</v>
      </c>
      <c r="G81" s="375">
        <f t="shared" si="13"/>
        <v>368.55000000000018</v>
      </c>
      <c r="H81" s="375">
        <f t="shared" si="13"/>
        <v>737.09999999999991</v>
      </c>
    </row>
    <row r="82" spans="2:15" x14ac:dyDescent="0.4">
      <c r="B82" s="146" t="s">
        <v>190</v>
      </c>
      <c r="C82" s="375">
        <f t="shared" si="14"/>
        <v>400.40000000000003</v>
      </c>
      <c r="D82" s="375">
        <f t="shared" si="13"/>
        <v>400.40000000000003</v>
      </c>
      <c r="E82" s="375">
        <f t="shared" si="13"/>
        <v>800.80000000000007</v>
      </c>
      <c r="F82" s="375">
        <f t="shared" si="13"/>
        <v>400.39999999999986</v>
      </c>
      <c r="G82" s="375">
        <f t="shared" si="13"/>
        <v>400.40000000000009</v>
      </c>
      <c r="H82" s="375">
        <f t="shared" si="13"/>
        <v>800.80000000000018</v>
      </c>
    </row>
    <row r="83" spans="2:15" x14ac:dyDescent="0.4">
      <c r="B83" s="146" t="s">
        <v>192</v>
      </c>
      <c r="C83" s="375">
        <f t="shared" si="14"/>
        <v>663.39</v>
      </c>
      <c r="D83" s="375">
        <f t="shared" si="13"/>
        <v>748.93</v>
      </c>
      <c r="E83" s="375">
        <f t="shared" si="13"/>
        <v>663.3900000000001</v>
      </c>
      <c r="F83" s="375">
        <f t="shared" si="13"/>
        <v>748.92999999999984</v>
      </c>
      <c r="G83" s="375">
        <f t="shared" si="13"/>
        <v>1129.3100000000004</v>
      </c>
      <c r="H83" s="375">
        <f t="shared" si="13"/>
        <v>748.92999999999984</v>
      </c>
    </row>
    <row r="84" spans="2:15" x14ac:dyDescent="0.4">
      <c r="B84" s="146" t="s">
        <v>139</v>
      </c>
      <c r="C84" s="375">
        <f t="shared" si="14"/>
        <v>230.0025</v>
      </c>
      <c r="D84" s="375">
        <f t="shared" ref="D84:H85" si="15">D69-C69</f>
        <v>230.0025</v>
      </c>
      <c r="E84" s="375">
        <f t="shared" si="15"/>
        <v>230.00250000000005</v>
      </c>
      <c r="F84" s="375">
        <f t="shared" si="15"/>
        <v>230.00249999999994</v>
      </c>
      <c r="G84" s="375">
        <f t="shared" si="15"/>
        <v>230.00250000000005</v>
      </c>
      <c r="H84" s="375">
        <f t="shared" si="15"/>
        <v>230.00250000000005</v>
      </c>
    </row>
    <row r="85" spans="2:15" x14ac:dyDescent="0.4">
      <c r="B85" s="146" t="s">
        <v>186</v>
      </c>
      <c r="C85" s="375">
        <f t="shared" si="14"/>
        <v>273</v>
      </c>
      <c r="D85" s="375">
        <f t="shared" si="15"/>
        <v>273</v>
      </c>
      <c r="E85" s="375">
        <f t="shared" si="15"/>
        <v>546</v>
      </c>
      <c r="F85" s="375">
        <f t="shared" si="15"/>
        <v>273</v>
      </c>
      <c r="G85" s="375">
        <f t="shared" si="15"/>
        <v>273</v>
      </c>
      <c r="H85" s="375">
        <f t="shared" si="15"/>
        <v>546</v>
      </c>
      <c r="I85" s="380"/>
    </row>
    <row r="86" spans="2:15" x14ac:dyDescent="0.4">
      <c r="B86" s="385"/>
      <c r="C86" s="386" t="s">
        <v>133</v>
      </c>
      <c r="D86" s="387"/>
      <c r="E86" s="387"/>
      <c r="F86" s="387"/>
      <c r="G86" s="387"/>
      <c r="H86" s="387"/>
      <c r="I86" s="387"/>
      <c r="J86" s="385"/>
      <c r="K86" s="385"/>
    </row>
    <row r="87" spans="2:15" x14ac:dyDescent="0.4">
      <c r="B87" s="385"/>
      <c r="C87" s="385"/>
      <c r="D87" s="385"/>
      <c r="E87" s="385"/>
      <c r="F87" s="385"/>
      <c r="G87" s="385"/>
      <c r="H87" s="385"/>
      <c r="I87" s="385"/>
      <c r="J87" s="385"/>
      <c r="K87" s="385"/>
    </row>
    <row r="88" spans="2:15" x14ac:dyDescent="0.4">
      <c r="B88" s="373" t="s">
        <v>129</v>
      </c>
      <c r="I88" s="385"/>
      <c r="J88" s="373" t="s">
        <v>130</v>
      </c>
    </row>
    <row r="89" spans="2:15" s="373" customFormat="1" x14ac:dyDescent="0.4">
      <c r="B89" s="374"/>
      <c r="C89" s="374" t="s">
        <v>109</v>
      </c>
      <c r="D89" s="374" t="s">
        <v>110</v>
      </c>
      <c r="E89" s="374" t="s">
        <v>111</v>
      </c>
      <c r="F89" s="374" t="s">
        <v>112</v>
      </c>
      <c r="G89" s="374" t="s">
        <v>113</v>
      </c>
      <c r="H89" s="374" t="s">
        <v>114</v>
      </c>
      <c r="I89" s="388"/>
      <c r="J89" s="374" t="s">
        <v>109</v>
      </c>
      <c r="K89" s="374" t="s">
        <v>110</v>
      </c>
      <c r="L89" s="374" t="s">
        <v>111</v>
      </c>
      <c r="M89" s="374" t="s">
        <v>112</v>
      </c>
      <c r="N89" s="374" t="s">
        <v>113</v>
      </c>
      <c r="O89" s="374" t="s">
        <v>114</v>
      </c>
    </row>
    <row r="90" spans="2:15" x14ac:dyDescent="0.4">
      <c r="B90" s="146" t="s">
        <v>296</v>
      </c>
      <c r="C90" s="375">
        <v>416.54</v>
      </c>
      <c r="D90" s="375">
        <v>1249.6199999999999</v>
      </c>
      <c r="E90" s="375">
        <v>1666.16</v>
      </c>
      <c r="F90" s="375">
        <v>2499.2399999999998</v>
      </c>
      <c r="G90" s="375">
        <v>2915.78</v>
      </c>
      <c r="H90" s="375">
        <v>3748.86</v>
      </c>
      <c r="J90" s="376">
        <v>0.80259999999999998</v>
      </c>
      <c r="K90" s="376">
        <v>0.72389999999999999</v>
      </c>
      <c r="L90" s="376">
        <v>0.66390000000000005</v>
      </c>
      <c r="M90" s="376">
        <v>0.61409999999999998</v>
      </c>
      <c r="N90" s="376">
        <v>0.57120000000000004</v>
      </c>
      <c r="O90" s="376">
        <v>0.53339999999999999</v>
      </c>
    </row>
    <row r="91" spans="2:15" x14ac:dyDescent="0.4">
      <c r="B91" s="146" t="s">
        <v>295</v>
      </c>
      <c r="C91" s="375">
        <v>280</v>
      </c>
      <c r="D91" s="375">
        <v>840</v>
      </c>
      <c r="E91" s="377">
        <v>1120</v>
      </c>
      <c r="F91" s="375">
        <v>1680</v>
      </c>
      <c r="G91" s="377">
        <v>1960</v>
      </c>
      <c r="H91" s="375">
        <v>2520</v>
      </c>
      <c r="J91" s="376">
        <v>0.75349999999999995</v>
      </c>
      <c r="K91" s="378">
        <v>0.66349999999999998</v>
      </c>
      <c r="L91" s="376">
        <v>0.59760000000000002</v>
      </c>
      <c r="M91" s="376">
        <v>0.54469999999999996</v>
      </c>
      <c r="N91" s="376">
        <v>0.504</v>
      </c>
      <c r="O91" s="376">
        <v>0.46229999999999999</v>
      </c>
    </row>
    <row r="92" spans="2:15" x14ac:dyDescent="0.4">
      <c r="B92" s="146" t="s">
        <v>298</v>
      </c>
      <c r="C92" s="375" t="s">
        <v>297</v>
      </c>
      <c r="D92" s="375" t="s">
        <v>297</v>
      </c>
      <c r="E92" s="375" t="s">
        <v>297</v>
      </c>
      <c r="F92" s="375" t="s">
        <v>297</v>
      </c>
      <c r="G92" s="375" t="s">
        <v>297</v>
      </c>
      <c r="H92" s="375" t="s">
        <v>297</v>
      </c>
      <c r="J92" s="375" t="s">
        <v>297</v>
      </c>
      <c r="K92" s="375" t="s">
        <v>297</v>
      </c>
      <c r="L92" s="375" t="s">
        <v>297</v>
      </c>
      <c r="M92" s="375" t="s">
        <v>297</v>
      </c>
      <c r="N92" s="375" t="s">
        <v>297</v>
      </c>
      <c r="O92" s="375" t="s">
        <v>297</v>
      </c>
    </row>
    <row r="93" spans="2:15" x14ac:dyDescent="0.4">
      <c r="C93" s="379" t="s">
        <v>132</v>
      </c>
      <c r="D93" s="380"/>
      <c r="E93" s="380"/>
      <c r="F93" s="380"/>
      <c r="G93" s="380"/>
      <c r="H93" s="380"/>
    </row>
    <row r="95" spans="2:15" x14ac:dyDescent="0.4">
      <c r="B95" s="373" t="s">
        <v>129</v>
      </c>
    </row>
    <row r="96" spans="2:15" x14ac:dyDescent="0.4">
      <c r="B96" s="374"/>
      <c r="C96" s="374" t="s">
        <v>109</v>
      </c>
      <c r="D96" s="374" t="s">
        <v>110</v>
      </c>
      <c r="E96" s="374" t="s">
        <v>111</v>
      </c>
      <c r="F96" s="374" t="s">
        <v>112</v>
      </c>
      <c r="G96" s="374" t="s">
        <v>113</v>
      </c>
      <c r="H96" s="374" t="s">
        <v>114</v>
      </c>
    </row>
    <row r="97" spans="2:15" x14ac:dyDescent="0.4">
      <c r="B97" s="146" t="s">
        <v>296</v>
      </c>
      <c r="C97" s="375">
        <f>C90*0.91</f>
        <v>379.05140000000006</v>
      </c>
      <c r="D97" s="375">
        <f t="shared" ref="D97:H97" si="16">D90*0.91</f>
        <v>1137.1541999999999</v>
      </c>
      <c r="E97" s="375">
        <f t="shared" si="16"/>
        <v>1516.2056000000002</v>
      </c>
      <c r="F97" s="375">
        <f t="shared" si="16"/>
        <v>2274.3083999999999</v>
      </c>
      <c r="G97" s="375">
        <f t="shared" si="16"/>
        <v>2653.3598000000002</v>
      </c>
      <c r="H97" s="375">
        <f t="shared" si="16"/>
        <v>3411.4626000000003</v>
      </c>
    </row>
    <row r="98" spans="2:15" x14ac:dyDescent="0.4">
      <c r="B98" s="146" t="s">
        <v>295</v>
      </c>
      <c r="C98" s="375">
        <f t="shared" ref="C98:H98" si="17">C91*0.91</f>
        <v>254.8</v>
      </c>
      <c r="D98" s="375">
        <f t="shared" si="17"/>
        <v>764.4</v>
      </c>
      <c r="E98" s="375">
        <f t="shared" si="17"/>
        <v>1019.2</v>
      </c>
      <c r="F98" s="375">
        <f t="shared" si="17"/>
        <v>1528.8</v>
      </c>
      <c r="G98" s="375">
        <f t="shared" si="17"/>
        <v>1783.6000000000001</v>
      </c>
      <c r="H98" s="375">
        <f t="shared" si="17"/>
        <v>2293.2000000000003</v>
      </c>
    </row>
    <row r="99" spans="2:15" x14ac:dyDescent="0.4">
      <c r="B99" s="146" t="s">
        <v>298</v>
      </c>
      <c r="C99" s="375" t="s">
        <v>297</v>
      </c>
      <c r="D99" s="375" t="s">
        <v>297</v>
      </c>
      <c r="E99" s="375" t="s">
        <v>297</v>
      </c>
      <c r="F99" s="375" t="s">
        <v>297</v>
      </c>
      <c r="G99" s="375" t="s">
        <v>297</v>
      </c>
      <c r="H99" s="375" t="s">
        <v>297</v>
      </c>
    </row>
    <row r="100" spans="2:15" x14ac:dyDescent="0.4">
      <c r="C100" s="379" t="s">
        <v>133</v>
      </c>
      <c r="D100" s="380"/>
      <c r="E100" s="380"/>
      <c r="F100" s="380"/>
      <c r="G100" s="380"/>
      <c r="H100" s="380"/>
    </row>
    <row r="102" spans="2:15" x14ac:dyDescent="0.4">
      <c r="B102" s="373" t="s">
        <v>98</v>
      </c>
    </row>
    <row r="103" spans="2:15" x14ac:dyDescent="0.4">
      <c r="B103" s="374"/>
      <c r="C103" s="374" t="s">
        <v>109</v>
      </c>
      <c r="D103" s="374" t="s">
        <v>110</v>
      </c>
      <c r="E103" s="374" t="s">
        <v>111</v>
      </c>
      <c r="F103" s="374" t="s">
        <v>112</v>
      </c>
      <c r="G103" s="374" t="s">
        <v>113</v>
      </c>
      <c r="H103" s="374" t="s">
        <v>114</v>
      </c>
    </row>
    <row r="104" spans="2:15" x14ac:dyDescent="0.4">
      <c r="B104" s="146" t="s">
        <v>296</v>
      </c>
      <c r="C104" s="375">
        <f>C97</f>
        <v>379.05140000000006</v>
      </c>
      <c r="D104" s="375">
        <f>D97-C97</f>
        <v>758.10279999999989</v>
      </c>
      <c r="E104" s="375">
        <f t="shared" ref="E104:H104" si="18">E97-D97</f>
        <v>379.05140000000029</v>
      </c>
      <c r="F104" s="375">
        <f t="shared" si="18"/>
        <v>758.10279999999966</v>
      </c>
      <c r="G104" s="375">
        <f t="shared" si="18"/>
        <v>379.05140000000029</v>
      </c>
      <c r="H104" s="375">
        <f t="shared" si="18"/>
        <v>758.10280000000012</v>
      </c>
    </row>
    <row r="105" spans="2:15" x14ac:dyDescent="0.4">
      <c r="B105" s="146" t="s">
        <v>295</v>
      </c>
      <c r="C105" s="375">
        <f t="shared" ref="C105:H106" si="19">C98</f>
        <v>254.8</v>
      </c>
      <c r="D105" s="375">
        <f t="shared" ref="D105:H105" si="20">D98-C98</f>
        <v>509.59999999999997</v>
      </c>
      <c r="E105" s="375">
        <f t="shared" si="20"/>
        <v>254.80000000000007</v>
      </c>
      <c r="F105" s="375">
        <f t="shared" si="20"/>
        <v>509.59999999999991</v>
      </c>
      <c r="G105" s="375">
        <f t="shared" si="20"/>
        <v>254.80000000000018</v>
      </c>
      <c r="H105" s="375">
        <f t="shared" si="20"/>
        <v>509.60000000000014</v>
      </c>
    </row>
    <row r="106" spans="2:15" x14ac:dyDescent="0.4">
      <c r="B106" s="146" t="s">
        <v>298</v>
      </c>
      <c r="C106" s="375" t="str">
        <f t="shared" si="19"/>
        <v>Not available</v>
      </c>
      <c r="D106" s="375" t="str">
        <f t="shared" si="19"/>
        <v>Not available</v>
      </c>
      <c r="E106" s="375" t="str">
        <f t="shared" si="19"/>
        <v>Not available</v>
      </c>
      <c r="F106" s="375" t="str">
        <f t="shared" si="19"/>
        <v>Not available</v>
      </c>
      <c r="G106" s="375" t="str">
        <f t="shared" si="19"/>
        <v>Not available</v>
      </c>
      <c r="H106" s="375" t="str">
        <f t="shared" si="19"/>
        <v>Not available</v>
      </c>
    </row>
    <row r="107" spans="2:15" x14ac:dyDescent="0.4">
      <c r="B107" s="385"/>
      <c r="C107" s="386" t="s">
        <v>133</v>
      </c>
      <c r="D107" s="387"/>
      <c r="E107" s="387"/>
      <c r="F107" s="387"/>
      <c r="G107" s="387"/>
      <c r="H107" s="387"/>
    </row>
    <row r="108" spans="2:15" ht="13.5" thickBot="1" x14ac:dyDescent="0.45">
      <c r="J108" s="389" t="s">
        <v>130</v>
      </c>
      <c r="K108" s="389"/>
      <c r="L108" s="390"/>
      <c r="M108" s="390"/>
      <c r="N108" s="390"/>
      <c r="O108" s="390"/>
    </row>
    <row r="109" spans="2:15" ht="13.5" thickBot="1" x14ac:dyDescent="0.45">
      <c r="J109" s="396" t="s">
        <v>109</v>
      </c>
      <c r="K109" s="397" t="s">
        <v>110</v>
      </c>
      <c r="L109" s="397" t="s">
        <v>111</v>
      </c>
      <c r="M109" s="397" t="s">
        <v>112</v>
      </c>
      <c r="N109" s="397" t="s">
        <v>113</v>
      </c>
      <c r="O109" s="397" t="s">
        <v>114</v>
      </c>
    </row>
    <row r="110" spans="2:15" ht="13.5" thickBot="1" x14ac:dyDescent="0.45">
      <c r="B110" s="373" t="s">
        <v>129</v>
      </c>
      <c r="J110" s="391">
        <v>0.63980000000000004</v>
      </c>
      <c r="K110" s="392">
        <v>0.53400000000000003</v>
      </c>
      <c r="L110" s="392">
        <v>0.46329999999999999</v>
      </c>
      <c r="M110" s="392">
        <v>0.41010000000000002</v>
      </c>
      <c r="N110" s="392">
        <v>0.3679</v>
      </c>
      <c r="O110" s="392">
        <v>0.33310000000000001</v>
      </c>
    </row>
    <row r="111" spans="2:15" x14ac:dyDescent="0.4">
      <c r="B111" s="374"/>
      <c r="C111" s="374" t="s">
        <v>109</v>
      </c>
      <c r="D111" s="374" t="s">
        <v>110</v>
      </c>
      <c r="E111" s="374" t="s">
        <v>111</v>
      </c>
      <c r="F111" s="374" t="s">
        <v>112</v>
      </c>
      <c r="G111" s="374" t="s">
        <v>113</v>
      </c>
      <c r="H111" s="374" t="s">
        <v>114</v>
      </c>
    </row>
    <row r="112" spans="2:15" ht="13.5" thickBot="1" x14ac:dyDescent="0.45">
      <c r="B112" s="393" t="s">
        <v>336</v>
      </c>
      <c r="C112" s="394">
        <v>250</v>
      </c>
      <c r="D112" s="395">
        <f>C112+250</f>
        <v>500</v>
      </c>
      <c r="E112" s="395">
        <f t="shared" ref="E112:H112" si="21">D112+250</f>
        <v>750</v>
      </c>
      <c r="F112" s="395">
        <f t="shared" si="21"/>
        <v>1000</v>
      </c>
      <c r="G112" s="395">
        <f t="shared" si="21"/>
        <v>1250</v>
      </c>
      <c r="H112" s="395">
        <f t="shared" si="21"/>
        <v>1500</v>
      </c>
    </row>
    <row r="113" spans="2:8" x14ac:dyDescent="0.4">
      <c r="C113" s="379" t="s">
        <v>132</v>
      </c>
    </row>
    <row r="114" spans="2:8" x14ac:dyDescent="0.4">
      <c r="B114" s="374"/>
      <c r="C114" s="374" t="s">
        <v>109</v>
      </c>
      <c r="D114" s="374" t="s">
        <v>110</v>
      </c>
      <c r="E114" s="374" t="s">
        <v>111</v>
      </c>
      <c r="F114" s="374" t="s">
        <v>112</v>
      </c>
      <c r="G114" s="374" t="s">
        <v>113</v>
      </c>
      <c r="H114" s="374" t="s">
        <v>114</v>
      </c>
    </row>
    <row r="115" spans="2:8" ht="13.5" thickBot="1" x14ac:dyDescent="0.45">
      <c r="B115" s="393" t="s">
        <v>336</v>
      </c>
      <c r="C115" s="394">
        <f>C112*0.91</f>
        <v>227.5</v>
      </c>
      <c r="D115" s="394">
        <f t="shared" ref="D115:H115" si="22">D112*0.91</f>
        <v>455</v>
      </c>
      <c r="E115" s="394">
        <f t="shared" si="22"/>
        <v>682.5</v>
      </c>
      <c r="F115" s="394">
        <f t="shared" si="22"/>
        <v>910</v>
      </c>
      <c r="G115" s="394">
        <f t="shared" si="22"/>
        <v>1137.5</v>
      </c>
      <c r="H115" s="394">
        <f t="shared" si="22"/>
        <v>1365</v>
      </c>
    </row>
    <row r="116" spans="2:8" x14ac:dyDescent="0.4">
      <c r="C116" s="386" t="s">
        <v>133</v>
      </c>
    </row>
    <row r="118" spans="2:8" x14ac:dyDescent="0.4">
      <c r="B118" s="373" t="s">
        <v>98</v>
      </c>
    </row>
    <row r="119" spans="2:8" x14ac:dyDescent="0.4">
      <c r="B119" s="374"/>
      <c r="C119" s="374" t="s">
        <v>109</v>
      </c>
      <c r="D119" s="374" t="s">
        <v>110</v>
      </c>
      <c r="E119" s="374" t="s">
        <v>111</v>
      </c>
      <c r="F119" s="374" t="s">
        <v>112</v>
      </c>
      <c r="G119" s="374" t="s">
        <v>113</v>
      </c>
      <c r="H119" s="374" t="s">
        <v>114</v>
      </c>
    </row>
    <row r="120" spans="2:8" ht="13.5" thickBot="1" x14ac:dyDescent="0.45">
      <c r="B120" s="393" t="str">
        <f>B115</f>
        <v>Tesla model 3 (based on Model S)</v>
      </c>
      <c r="C120" s="394">
        <f>C115</f>
        <v>227.5</v>
      </c>
      <c r="D120" s="394">
        <f>C120</f>
        <v>227.5</v>
      </c>
      <c r="E120" s="394">
        <f t="shared" ref="E120:H120" si="23">D120</f>
        <v>227.5</v>
      </c>
      <c r="F120" s="394">
        <f t="shared" si="23"/>
        <v>227.5</v>
      </c>
      <c r="G120" s="394">
        <f t="shared" si="23"/>
        <v>227.5</v>
      </c>
      <c r="H120" s="394">
        <f t="shared" si="23"/>
        <v>227.5</v>
      </c>
    </row>
  </sheetData>
  <sheetProtection algorithmName="SHA-512" hashValue="jqJgrUhO2nS8aceFX1R5yu97h2qdyUS3qkJi1lFewhevV2wkq4M8AKfvauGcUwdhm/oByQpRSAz9xJkeHEYhig==" saltValue="0A9kegA/usu9QV7Lj5tAfQ==" spinCount="100000" sheet="1" selectLockedCells="1"/>
  <pageMargins left="0.7" right="0.7" top="0.75" bottom="0.75" header="0.3" footer="0.3"/>
  <pageSetup paperSize="9" orientation="portrait" horizontalDpi="300" verticalDpi="30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DDBB-EDFF-4405-A9EE-D39D93FA3660}">
  <sheetPr>
    <tabColor theme="2"/>
  </sheetPr>
  <dimension ref="A1:AH1839"/>
  <sheetViews>
    <sheetView zoomScale="85" zoomScaleNormal="85" workbookViewId="0">
      <pane ySplit="14" topLeftCell="A15" activePane="bottomLeft" state="frozen"/>
      <selection pane="bottomLeft" activeCell="O30" sqref="O30"/>
    </sheetView>
  </sheetViews>
  <sheetFormatPr defaultRowHeight="14.25" x14ac:dyDescent="0.45"/>
  <cols>
    <col min="1" max="1" width="17.59765625" customWidth="1"/>
    <col min="2" max="2" width="19.86328125" customWidth="1"/>
    <col min="3" max="3" width="20.86328125" customWidth="1"/>
    <col min="4" max="4" width="30" customWidth="1"/>
    <col min="5" max="5" width="20.73046875" customWidth="1"/>
    <col min="6" max="6" width="16.3984375" customWidth="1"/>
    <col min="7" max="7" width="10.265625" customWidth="1"/>
    <col min="8" max="8" width="31" style="93" customWidth="1"/>
    <col min="9" max="9" width="31.265625" style="93" customWidth="1"/>
    <col min="10" max="10" width="26.3984375" style="97" customWidth="1"/>
    <col min="11" max="11" width="23.3984375" style="93" customWidth="1"/>
    <col min="12" max="12" width="24.59765625" style="97" customWidth="1"/>
    <col min="13" max="13" width="28.86328125" customWidth="1"/>
    <col min="14" max="14" width="21.3984375" customWidth="1"/>
    <col min="15" max="15" width="15.73046875" customWidth="1"/>
    <col min="16" max="16" width="22.86328125" customWidth="1"/>
    <col min="17" max="17" width="18" style="88" customWidth="1"/>
    <col min="18" max="18" width="20.3984375" style="88" customWidth="1"/>
    <col min="19" max="21" width="20.3984375" style="38" customWidth="1"/>
    <col min="22" max="22" width="17" style="38" customWidth="1"/>
    <col min="23" max="23" width="14.265625" style="38" customWidth="1"/>
    <col min="24" max="24" width="9" style="107" customWidth="1"/>
    <col min="25" max="25" width="13.3984375" style="107" customWidth="1"/>
    <col min="26" max="26" width="9.73046875" style="107" customWidth="1"/>
    <col min="27" max="27" width="31.59765625" style="108" customWidth="1"/>
    <col min="28" max="29" width="28.1328125" style="108" customWidth="1"/>
    <col min="30" max="30" width="23.265625" style="109" bestFit="1" customWidth="1"/>
    <col min="31" max="31" width="18.1328125" style="109" customWidth="1"/>
    <col min="32" max="32" width="15.59765625" style="109" customWidth="1"/>
    <col min="33" max="33" width="10.265625" style="88" hidden="1" customWidth="1"/>
    <col min="34" max="34" width="14.1328125" style="38" hidden="1" customWidth="1"/>
    <col min="35" max="35" width="16.59765625" style="38" bestFit="1" customWidth="1"/>
    <col min="36" max="36" width="11.86328125" style="38" customWidth="1"/>
    <col min="37" max="37" width="11.1328125" style="38" customWidth="1"/>
    <col min="38" max="255" width="9" style="38"/>
    <col min="256" max="256" width="17.59765625" style="38" customWidth="1"/>
    <col min="257" max="257" width="19.86328125" style="38" customWidth="1"/>
    <col min="258" max="258" width="20.86328125" style="38" customWidth="1"/>
    <col min="259" max="259" width="40.86328125" style="38" customWidth="1"/>
    <col min="260" max="260" width="20.73046875" style="38" customWidth="1"/>
    <col min="261" max="261" width="15" style="38" customWidth="1"/>
    <col min="262" max="262" width="11.73046875" style="38" customWidth="1"/>
    <col min="263" max="263" width="36.59765625" style="38" customWidth="1"/>
    <col min="264" max="265" width="31.265625" style="38" customWidth="1"/>
    <col min="266" max="266" width="23.3984375" style="38" customWidth="1"/>
    <col min="267" max="267" width="35.59765625" style="38" customWidth="1"/>
    <col min="268" max="268" width="28.86328125" style="38" customWidth="1"/>
    <col min="269" max="269" width="23.3984375" style="38" customWidth="1"/>
    <col min="270" max="270" width="15.73046875" style="38" customWidth="1"/>
    <col min="271" max="271" width="19.86328125" style="38" customWidth="1"/>
    <col min="272" max="272" width="16" style="38" customWidth="1"/>
    <col min="273" max="511" width="9" style="38"/>
    <col min="512" max="512" width="17.59765625" style="38" customWidth="1"/>
    <col min="513" max="513" width="19.86328125" style="38" customWidth="1"/>
    <col min="514" max="514" width="20.86328125" style="38" customWidth="1"/>
    <col min="515" max="515" width="40.86328125" style="38" customWidth="1"/>
    <col min="516" max="516" width="20.73046875" style="38" customWidth="1"/>
    <col min="517" max="517" width="15" style="38" customWidth="1"/>
    <col min="518" max="518" width="11.73046875" style="38" customWidth="1"/>
    <col min="519" max="519" width="36.59765625" style="38" customWidth="1"/>
    <col min="520" max="521" width="31.265625" style="38" customWidth="1"/>
    <col min="522" max="522" width="23.3984375" style="38" customWidth="1"/>
    <col min="523" max="523" width="35.59765625" style="38" customWidth="1"/>
    <col min="524" max="524" width="28.86328125" style="38" customWidth="1"/>
    <col min="525" max="525" width="23.3984375" style="38" customWidth="1"/>
    <col min="526" max="526" width="15.73046875" style="38" customWidth="1"/>
    <col min="527" max="527" width="19.86328125" style="38" customWidth="1"/>
    <col min="528" max="528" width="16" style="38" customWidth="1"/>
    <col min="529" max="767" width="9" style="38"/>
    <col min="768" max="768" width="17.59765625" style="38" customWidth="1"/>
    <col min="769" max="769" width="19.86328125" style="38" customWidth="1"/>
    <col min="770" max="770" width="20.86328125" style="38" customWidth="1"/>
    <col min="771" max="771" width="40.86328125" style="38" customWidth="1"/>
    <col min="772" max="772" width="20.73046875" style="38" customWidth="1"/>
    <col min="773" max="773" width="15" style="38" customWidth="1"/>
    <col min="774" max="774" width="11.73046875" style="38" customWidth="1"/>
    <col min="775" max="775" width="36.59765625" style="38" customWidth="1"/>
    <col min="776" max="777" width="31.265625" style="38" customWidth="1"/>
    <col min="778" max="778" width="23.3984375" style="38" customWidth="1"/>
    <col min="779" max="779" width="35.59765625" style="38" customWidth="1"/>
    <col min="780" max="780" width="28.86328125" style="38" customWidth="1"/>
    <col min="781" max="781" width="23.3984375" style="38" customWidth="1"/>
    <col min="782" max="782" width="15.73046875" style="38" customWidth="1"/>
    <col min="783" max="783" width="19.86328125" style="38" customWidth="1"/>
    <col min="784" max="784" width="16" style="38" customWidth="1"/>
    <col min="785" max="1023" width="9" style="38"/>
    <col min="1024" max="1024" width="17.59765625" style="38" customWidth="1"/>
    <col min="1025" max="1025" width="19.86328125" style="38" customWidth="1"/>
    <col min="1026" max="1026" width="20.86328125" style="38" customWidth="1"/>
    <col min="1027" max="1027" width="40.86328125" style="38" customWidth="1"/>
    <col min="1028" max="1028" width="20.73046875" style="38" customWidth="1"/>
    <col min="1029" max="1029" width="15" style="38" customWidth="1"/>
    <col min="1030" max="1030" width="11.73046875" style="38" customWidth="1"/>
    <col min="1031" max="1031" width="36.59765625" style="38" customWidth="1"/>
    <col min="1032" max="1033" width="31.265625" style="38" customWidth="1"/>
    <col min="1034" max="1034" width="23.3984375" style="38" customWidth="1"/>
    <col min="1035" max="1035" width="35.59765625" style="38" customWidth="1"/>
    <col min="1036" max="1036" width="28.86328125" style="38" customWidth="1"/>
    <col min="1037" max="1037" width="23.3984375" style="38" customWidth="1"/>
    <col min="1038" max="1038" width="15.73046875" style="38" customWidth="1"/>
    <col min="1039" max="1039" width="19.86328125" style="38" customWidth="1"/>
    <col min="1040" max="1040" width="16" style="38" customWidth="1"/>
    <col min="1041" max="1279" width="9" style="38"/>
    <col min="1280" max="1280" width="17.59765625" style="38" customWidth="1"/>
    <col min="1281" max="1281" width="19.86328125" style="38" customWidth="1"/>
    <col min="1282" max="1282" width="20.86328125" style="38" customWidth="1"/>
    <col min="1283" max="1283" width="40.86328125" style="38" customWidth="1"/>
    <col min="1284" max="1284" width="20.73046875" style="38" customWidth="1"/>
    <col min="1285" max="1285" width="15" style="38" customWidth="1"/>
    <col min="1286" max="1286" width="11.73046875" style="38" customWidth="1"/>
    <col min="1287" max="1287" width="36.59765625" style="38" customWidth="1"/>
    <col min="1288" max="1289" width="31.265625" style="38" customWidth="1"/>
    <col min="1290" max="1290" width="23.3984375" style="38" customWidth="1"/>
    <col min="1291" max="1291" width="35.59765625" style="38" customWidth="1"/>
    <col min="1292" max="1292" width="28.86328125" style="38" customWidth="1"/>
    <col min="1293" max="1293" width="23.3984375" style="38" customWidth="1"/>
    <col min="1294" max="1294" width="15.73046875" style="38" customWidth="1"/>
    <col min="1295" max="1295" width="19.86328125" style="38" customWidth="1"/>
    <col min="1296" max="1296" width="16" style="38" customWidth="1"/>
    <col min="1297" max="1535" width="9" style="38"/>
    <col min="1536" max="1536" width="17.59765625" style="38" customWidth="1"/>
    <col min="1537" max="1537" width="19.86328125" style="38" customWidth="1"/>
    <col min="1538" max="1538" width="20.86328125" style="38" customWidth="1"/>
    <col min="1539" max="1539" width="40.86328125" style="38" customWidth="1"/>
    <col min="1540" max="1540" width="20.73046875" style="38" customWidth="1"/>
    <col min="1541" max="1541" width="15" style="38" customWidth="1"/>
    <col min="1542" max="1542" width="11.73046875" style="38" customWidth="1"/>
    <col min="1543" max="1543" width="36.59765625" style="38" customWidth="1"/>
    <col min="1544" max="1545" width="31.265625" style="38" customWidth="1"/>
    <col min="1546" max="1546" width="23.3984375" style="38" customWidth="1"/>
    <col min="1547" max="1547" width="35.59765625" style="38" customWidth="1"/>
    <col min="1548" max="1548" width="28.86328125" style="38" customWidth="1"/>
    <col min="1549" max="1549" width="23.3984375" style="38" customWidth="1"/>
    <col min="1550" max="1550" width="15.73046875" style="38" customWidth="1"/>
    <col min="1551" max="1551" width="19.86328125" style="38" customWidth="1"/>
    <col min="1552" max="1552" width="16" style="38" customWidth="1"/>
    <col min="1553" max="1791" width="9" style="38"/>
    <col min="1792" max="1792" width="17.59765625" style="38" customWidth="1"/>
    <col min="1793" max="1793" width="19.86328125" style="38" customWidth="1"/>
    <col min="1794" max="1794" width="20.86328125" style="38" customWidth="1"/>
    <col min="1795" max="1795" width="40.86328125" style="38" customWidth="1"/>
    <col min="1796" max="1796" width="20.73046875" style="38" customWidth="1"/>
    <col min="1797" max="1797" width="15" style="38" customWidth="1"/>
    <col min="1798" max="1798" width="11.73046875" style="38" customWidth="1"/>
    <col min="1799" max="1799" width="36.59765625" style="38" customWidth="1"/>
    <col min="1800" max="1801" width="31.265625" style="38" customWidth="1"/>
    <col min="1802" max="1802" width="23.3984375" style="38" customWidth="1"/>
    <col min="1803" max="1803" width="35.59765625" style="38" customWidth="1"/>
    <col min="1804" max="1804" width="28.86328125" style="38" customWidth="1"/>
    <col min="1805" max="1805" width="23.3984375" style="38" customWidth="1"/>
    <col min="1806" max="1806" width="15.73046875" style="38" customWidth="1"/>
    <col min="1807" max="1807" width="19.86328125" style="38" customWidth="1"/>
    <col min="1808" max="1808" width="16" style="38" customWidth="1"/>
    <col min="1809" max="2047" width="9" style="38"/>
    <col min="2048" max="2048" width="17.59765625" style="38" customWidth="1"/>
    <col min="2049" max="2049" width="19.86328125" style="38" customWidth="1"/>
    <col min="2050" max="2050" width="20.86328125" style="38" customWidth="1"/>
    <col min="2051" max="2051" width="40.86328125" style="38" customWidth="1"/>
    <col min="2052" max="2052" width="20.73046875" style="38" customWidth="1"/>
    <col min="2053" max="2053" width="15" style="38" customWidth="1"/>
    <col min="2054" max="2054" width="11.73046875" style="38" customWidth="1"/>
    <col min="2055" max="2055" width="36.59765625" style="38" customWidth="1"/>
    <col min="2056" max="2057" width="31.265625" style="38" customWidth="1"/>
    <col min="2058" max="2058" width="23.3984375" style="38" customWidth="1"/>
    <col min="2059" max="2059" width="35.59765625" style="38" customWidth="1"/>
    <col min="2060" max="2060" width="28.86328125" style="38" customWidth="1"/>
    <col min="2061" max="2061" width="23.3984375" style="38" customWidth="1"/>
    <col min="2062" max="2062" width="15.73046875" style="38" customWidth="1"/>
    <col min="2063" max="2063" width="19.86328125" style="38" customWidth="1"/>
    <col min="2064" max="2064" width="16" style="38" customWidth="1"/>
    <col min="2065" max="2303" width="9" style="38"/>
    <col min="2304" max="2304" width="17.59765625" style="38" customWidth="1"/>
    <col min="2305" max="2305" width="19.86328125" style="38" customWidth="1"/>
    <col min="2306" max="2306" width="20.86328125" style="38" customWidth="1"/>
    <col min="2307" max="2307" width="40.86328125" style="38" customWidth="1"/>
    <col min="2308" max="2308" width="20.73046875" style="38" customWidth="1"/>
    <col min="2309" max="2309" width="15" style="38" customWidth="1"/>
    <col min="2310" max="2310" width="11.73046875" style="38" customWidth="1"/>
    <col min="2311" max="2311" width="36.59765625" style="38" customWidth="1"/>
    <col min="2312" max="2313" width="31.265625" style="38" customWidth="1"/>
    <col min="2314" max="2314" width="23.3984375" style="38" customWidth="1"/>
    <col min="2315" max="2315" width="35.59765625" style="38" customWidth="1"/>
    <col min="2316" max="2316" width="28.86328125" style="38" customWidth="1"/>
    <col min="2317" max="2317" width="23.3984375" style="38" customWidth="1"/>
    <col min="2318" max="2318" width="15.73046875" style="38" customWidth="1"/>
    <col min="2319" max="2319" width="19.86328125" style="38" customWidth="1"/>
    <col min="2320" max="2320" width="16" style="38" customWidth="1"/>
    <col min="2321" max="2559" width="9" style="38"/>
    <col min="2560" max="2560" width="17.59765625" style="38" customWidth="1"/>
    <col min="2561" max="2561" width="19.86328125" style="38" customWidth="1"/>
    <col min="2562" max="2562" width="20.86328125" style="38" customWidth="1"/>
    <col min="2563" max="2563" width="40.86328125" style="38" customWidth="1"/>
    <col min="2564" max="2564" width="20.73046875" style="38" customWidth="1"/>
    <col min="2565" max="2565" width="15" style="38" customWidth="1"/>
    <col min="2566" max="2566" width="11.73046875" style="38" customWidth="1"/>
    <col min="2567" max="2567" width="36.59765625" style="38" customWidth="1"/>
    <col min="2568" max="2569" width="31.265625" style="38" customWidth="1"/>
    <col min="2570" max="2570" width="23.3984375" style="38" customWidth="1"/>
    <col min="2571" max="2571" width="35.59765625" style="38" customWidth="1"/>
    <col min="2572" max="2572" width="28.86328125" style="38" customWidth="1"/>
    <col min="2573" max="2573" width="23.3984375" style="38" customWidth="1"/>
    <col min="2574" max="2574" width="15.73046875" style="38" customWidth="1"/>
    <col min="2575" max="2575" width="19.86328125" style="38" customWidth="1"/>
    <col min="2576" max="2576" width="16" style="38" customWidth="1"/>
    <col min="2577" max="2815" width="9" style="38"/>
    <col min="2816" max="2816" width="17.59765625" style="38" customWidth="1"/>
    <col min="2817" max="2817" width="19.86328125" style="38" customWidth="1"/>
    <col min="2818" max="2818" width="20.86328125" style="38" customWidth="1"/>
    <col min="2819" max="2819" width="40.86328125" style="38" customWidth="1"/>
    <col min="2820" max="2820" width="20.73046875" style="38" customWidth="1"/>
    <col min="2821" max="2821" width="15" style="38" customWidth="1"/>
    <col min="2822" max="2822" width="11.73046875" style="38" customWidth="1"/>
    <col min="2823" max="2823" width="36.59765625" style="38" customWidth="1"/>
    <col min="2824" max="2825" width="31.265625" style="38" customWidth="1"/>
    <col min="2826" max="2826" width="23.3984375" style="38" customWidth="1"/>
    <col min="2827" max="2827" width="35.59765625" style="38" customWidth="1"/>
    <col min="2828" max="2828" width="28.86328125" style="38" customWidth="1"/>
    <col min="2829" max="2829" width="23.3984375" style="38" customWidth="1"/>
    <col min="2830" max="2830" width="15.73046875" style="38" customWidth="1"/>
    <col min="2831" max="2831" width="19.86328125" style="38" customWidth="1"/>
    <col min="2832" max="2832" width="16" style="38" customWidth="1"/>
    <col min="2833" max="3071" width="9" style="38"/>
    <col min="3072" max="3072" width="17.59765625" style="38" customWidth="1"/>
    <col min="3073" max="3073" width="19.86328125" style="38" customWidth="1"/>
    <col min="3074" max="3074" width="20.86328125" style="38" customWidth="1"/>
    <col min="3075" max="3075" width="40.86328125" style="38" customWidth="1"/>
    <col min="3076" max="3076" width="20.73046875" style="38" customWidth="1"/>
    <col min="3077" max="3077" width="15" style="38" customWidth="1"/>
    <col min="3078" max="3078" width="11.73046875" style="38" customWidth="1"/>
    <col min="3079" max="3079" width="36.59765625" style="38" customWidth="1"/>
    <col min="3080" max="3081" width="31.265625" style="38" customWidth="1"/>
    <col min="3082" max="3082" width="23.3984375" style="38" customWidth="1"/>
    <col min="3083" max="3083" width="35.59765625" style="38" customWidth="1"/>
    <col min="3084" max="3084" width="28.86328125" style="38" customWidth="1"/>
    <col min="3085" max="3085" width="23.3984375" style="38" customWidth="1"/>
    <col min="3086" max="3086" width="15.73046875" style="38" customWidth="1"/>
    <col min="3087" max="3087" width="19.86328125" style="38" customWidth="1"/>
    <col min="3088" max="3088" width="16" style="38" customWidth="1"/>
    <col min="3089" max="3327" width="9" style="38"/>
    <col min="3328" max="3328" width="17.59765625" style="38" customWidth="1"/>
    <col min="3329" max="3329" width="19.86328125" style="38" customWidth="1"/>
    <col min="3330" max="3330" width="20.86328125" style="38" customWidth="1"/>
    <col min="3331" max="3331" width="40.86328125" style="38" customWidth="1"/>
    <col min="3332" max="3332" width="20.73046875" style="38" customWidth="1"/>
    <col min="3333" max="3333" width="15" style="38" customWidth="1"/>
    <col min="3334" max="3334" width="11.73046875" style="38" customWidth="1"/>
    <col min="3335" max="3335" width="36.59765625" style="38" customWidth="1"/>
    <col min="3336" max="3337" width="31.265625" style="38" customWidth="1"/>
    <col min="3338" max="3338" width="23.3984375" style="38" customWidth="1"/>
    <col min="3339" max="3339" width="35.59765625" style="38" customWidth="1"/>
    <col min="3340" max="3340" width="28.86328125" style="38" customWidth="1"/>
    <col min="3341" max="3341" width="23.3984375" style="38" customWidth="1"/>
    <col min="3342" max="3342" width="15.73046875" style="38" customWidth="1"/>
    <col min="3343" max="3343" width="19.86328125" style="38" customWidth="1"/>
    <col min="3344" max="3344" width="16" style="38" customWidth="1"/>
    <col min="3345" max="3583" width="9" style="38"/>
    <col min="3584" max="3584" width="17.59765625" style="38" customWidth="1"/>
    <col min="3585" max="3585" width="19.86328125" style="38" customWidth="1"/>
    <col min="3586" max="3586" width="20.86328125" style="38" customWidth="1"/>
    <col min="3587" max="3587" width="40.86328125" style="38" customWidth="1"/>
    <col min="3588" max="3588" width="20.73046875" style="38" customWidth="1"/>
    <col min="3589" max="3589" width="15" style="38" customWidth="1"/>
    <col min="3590" max="3590" width="11.73046875" style="38" customWidth="1"/>
    <col min="3591" max="3591" width="36.59765625" style="38" customWidth="1"/>
    <col min="3592" max="3593" width="31.265625" style="38" customWidth="1"/>
    <col min="3594" max="3594" width="23.3984375" style="38" customWidth="1"/>
    <col min="3595" max="3595" width="35.59765625" style="38" customWidth="1"/>
    <col min="3596" max="3596" width="28.86328125" style="38" customWidth="1"/>
    <col min="3597" max="3597" width="23.3984375" style="38" customWidth="1"/>
    <col min="3598" max="3598" width="15.73046875" style="38" customWidth="1"/>
    <col min="3599" max="3599" width="19.86328125" style="38" customWidth="1"/>
    <col min="3600" max="3600" width="16" style="38" customWidth="1"/>
    <col min="3601" max="3839" width="9" style="38"/>
    <col min="3840" max="3840" width="17.59765625" style="38" customWidth="1"/>
    <col min="3841" max="3841" width="19.86328125" style="38" customWidth="1"/>
    <col min="3842" max="3842" width="20.86328125" style="38" customWidth="1"/>
    <col min="3843" max="3843" width="40.86328125" style="38" customWidth="1"/>
    <col min="3844" max="3844" width="20.73046875" style="38" customWidth="1"/>
    <col min="3845" max="3845" width="15" style="38" customWidth="1"/>
    <col min="3846" max="3846" width="11.73046875" style="38" customWidth="1"/>
    <col min="3847" max="3847" width="36.59765625" style="38" customWidth="1"/>
    <col min="3848" max="3849" width="31.265625" style="38" customWidth="1"/>
    <col min="3850" max="3850" width="23.3984375" style="38" customWidth="1"/>
    <col min="3851" max="3851" width="35.59765625" style="38" customWidth="1"/>
    <col min="3852" max="3852" width="28.86328125" style="38" customWidth="1"/>
    <col min="3853" max="3853" width="23.3984375" style="38" customWidth="1"/>
    <col min="3854" max="3854" width="15.73046875" style="38" customWidth="1"/>
    <col min="3855" max="3855" width="19.86328125" style="38" customWidth="1"/>
    <col min="3856" max="3856" width="16" style="38" customWidth="1"/>
    <col min="3857" max="4095" width="9" style="38"/>
    <col min="4096" max="4096" width="17.59765625" style="38" customWidth="1"/>
    <col min="4097" max="4097" width="19.86328125" style="38" customWidth="1"/>
    <col min="4098" max="4098" width="20.86328125" style="38" customWidth="1"/>
    <col min="4099" max="4099" width="40.86328125" style="38" customWidth="1"/>
    <col min="4100" max="4100" width="20.73046875" style="38" customWidth="1"/>
    <col min="4101" max="4101" width="15" style="38" customWidth="1"/>
    <col min="4102" max="4102" width="11.73046875" style="38" customWidth="1"/>
    <col min="4103" max="4103" width="36.59765625" style="38" customWidth="1"/>
    <col min="4104" max="4105" width="31.265625" style="38" customWidth="1"/>
    <col min="4106" max="4106" width="23.3984375" style="38" customWidth="1"/>
    <col min="4107" max="4107" width="35.59765625" style="38" customWidth="1"/>
    <col min="4108" max="4108" width="28.86328125" style="38" customWidth="1"/>
    <col min="4109" max="4109" width="23.3984375" style="38" customWidth="1"/>
    <col min="4110" max="4110" width="15.73046875" style="38" customWidth="1"/>
    <col min="4111" max="4111" width="19.86328125" style="38" customWidth="1"/>
    <col min="4112" max="4112" width="16" style="38" customWidth="1"/>
    <col min="4113" max="4351" width="9" style="38"/>
    <col min="4352" max="4352" width="17.59765625" style="38" customWidth="1"/>
    <col min="4353" max="4353" width="19.86328125" style="38" customWidth="1"/>
    <col min="4354" max="4354" width="20.86328125" style="38" customWidth="1"/>
    <col min="4355" max="4355" width="40.86328125" style="38" customWidth="1"/>
    <col min="4356" max="4356" width="20.73046875" style="38" customWidth="1"/>
    <col min="4357" max="4357" width="15" style="38" customWidth="1"/>
    <col min="4358" max="4358" width="11.73046875" style="38" customWidth="1"/>
    <col min="4359" max="4359" width="36.59765625" style="38" customWidth="1"/>
    <col min="4360" max="4361" width="31.265625" style="38" customWidth="1"/>
    <col min="4362" max="4362" width="23.3984375" style="38" customWidth="1"/>
    <col min="4363" max="4363" width="35.59765625" style="38" customWidth="1"/>
    <col min="4364" max="4364" width="28.86328125" style="38" customWidth="1"/>
    <col min="4365" max="4365" width="23.3984375" style="38" customWidth="1"/>
    <col min="4366" max="4366" width="15.73046875" style="38" customWidth="1"/>
    <col min="4367" max="4367" width="19.86328125" style="38" customWidth="1"/>
    <col min="4368" max="4368" width="16" style="38" customWidth="1"/>
    <col min="4369" max="4607" width="9" style="38"/>
    <col min="4608" max="4608" width="17.59765625" style="38" customWidth="1"/>
    <col min="4609" max="4609" width="19.86328125" style="38" customWidth="1"/>
    <col min="4610" max="4610" width="20.86328125" style="38" customWidth="1"/>
    <col min="4611" max="4611" width="40.86328125" style="38" customWidth="1"/>
    <col min="4612" max="4612" width="20.73046875" style="38" customWidth="1"/>
    <col min="4613" max="4613" width="15" style="38" customWidth="1"/>
    <col min="4614" max="4614" width="11.73046875" style="38" customWidth="1"/>
    <col min="4615" max="4615" width="36.59765625" style="38" customWidth="1"/>
    <col min="4616" max="4617" width="31.265625" style="38" customWidth="1"/>
    <col min="4618" max="4618" width="23.3984375" style="38" customWidth="1"/>
    <col min="4619" max="4619" width="35.59765625" style="38" customWidth="1"/>
    <col min="4620" max="4620" width="28.86328125" style="38" customWidth="1"/>
    <col min="4621" max="4621" width="23.3984375" style="38" customWidth="1"/>
    <col min="4622" max="4622" width="15.73046875" style="38" customWidth="1"/>
    <col min="4623" max="4623" width="19.86328125" style="38" customWidth="1"/>
    <col min="4624" max="4624" width="16" style="38" customWidth="1"/>
    <col min="4625" max="4863" width="9" style="38"/>
    <col min="4864" max="4864" width="17.59765625" style="38" customWidth="1"/>
    <col min="4865" max="4865" width="19.86328125" style="38" customWidth="1"/>
    <col min="4866" max="4866" width="20.86328125" style="38" customWidth="1"/>
    <col min="4867" max="4867" width="40.86328125" style="38" customWidth="1"/>
    <col min="4868" max="4868" width="20.73046875" style="38" customWidth="1"/>
    <col min="4869" max="4869" width="15" style="38" customWidth="1"/>
    <col min="4870" max="4870" width="11.73046875" style="38" customWidth="1"/>
    <col min="4871" max="4871" width="36.59765625" style="38" customWidth="1"/>
    <col min="4872" max="4873" width="31.265625" style="38" customWidth="1"/>
    <col min="4874" max="4874" width="23.3984375" style="38" customWidth="1"/>
    <col min="4875" max="4875" width="35.59765625" style="38" customWidth="1"/>
    <col min="4876" max="4876" width="28.86328125" style="38" customWidth="1"/>
    <col min="4877" max="4877" width="23.3984375" style="38" customWidth="1"/>
    <col min="4878" max="4878" width="15.73046875" style="38" customWidth="1"/>
    <col min="4879" max="4879" width="19.86328125" style="38" customWidth="1"/>
    <col min="4880" max="4880" width="16" style="38" customWidth="1"/>
    <col min="4881" max="5119" width="9" style="38"/>
    <col min="5120" max="5120" width="17.59765625" style="38" customWidth="1"/>
    <col min="5121" max="5121" width="19.86328125" style="38" customWidth="1"/>
    <col min="5122" max="5122" width="20.86328125" style="38" customWidth="1"/>
    <col min="5123" max="5123" width="40.86328125" style="38" customWidth="1"/>
    <col min="5124" max="5124" width="20.73046875" style="38" customWidth="1"/>
    <col min="5125" max="5125" width="15" style="38" customWidth="1"/>
    <col min="5126" max="5126" width="11.73046875" style="38" customWidth="1"/>
    <col min="5127" max="5127" width="36.59765625" style="38" customWidth="1"/>
    <col min="5128" max="5129" width="31.265625" style="38" customWidth="1"/>
    <col min="5130" max="5130" width="23.3984375" style="38" customWidth="1"/>
    <col min="5131" max="5131" width="35.59765625" style="38" customWidth="1"/>
    <col min="5132" max="5132" width="28.86328125" style="38" customWidth="1"/>
    <col min="5133" max="5133" width="23.3984375" style="38" customWidth="1"/>
    <col min="5134" max="5134" width="15.73046875" style="38" customWidth="1"/>
    <col min="5135" max="5135" width="19.86328125" style="38" customWidth="1"/>
    <col min="5136" max="5136" width="16" style="38" customWidth="1"/>
    <col min="5137" max="5375" width="9" style="38"/>
    <col min="5376" max="5376" width="17.59765625" style="38" customWidth="1"/>
    <col min="5377" max="5377" width="19.86328125" style="38" customWidth="1"/>
    <col min="5378" max="5378" width="20.86328125" style="38" customWidth="1"/>
    <col min="5379" max="5379" width="40.86328125" style="38" customWidth="1"/>
    <col min="5380" max="5380" width="20.73046875" style="38" customWidth="1"/>
    <col min="5381" max="5381" width="15" style="38" customWidth="1"/>
    <col min="5382" max="5382" width="11.73046875" style="38" customWidth="1"/>
    <col min="5383" max="5383" width="36.59765625" style="38" customWidth="1"/>
    <col min="5384" max="5385" width="31.265625" style="38" customWidth="1"/>
    <col min="5386" max="5386" width="23.3984375" style="38" customWidth="1"/>
    <col min="5387" max="5387" width="35.59765625" style="38" customWidth="1"/>
    <col min="5388" max="5388" width="28.86328125" style="38" customWidth="1"/>
    <col min="5389" max="5389" width="23.3984375" style="38" customWidth="1"/>
    <col min="5390" max="5390" width="15.73046875" style="38" customWidth="1"/>
    <col min="5391" max="5391" width="19.86328125" style="38" customWidth="1"/>
    <col min="5392" max="5392" width="16" style="38" customWidth="1"/>
    <col min="5393" max="5631" width="9" style="38"/>
    <col min="5632" max="5632" width="17.59765625" style="38" customWidth="1"/>
    <col min="5633" max="5633" width="19.86328125" style="38" customWidth="1"/>
    <col min="5634" max="5634" width="20.86328125" style="38" customWidth="1"/>
    <col min="5635" max="5635" width="40.86328125" style="38" customWidth="1"/>
    <col min="5636" max="5636" width="20.73046875" style="38" customWidth="1"/>
    <col min="5637" max="5637" width="15" style="38" customWidth="1"/>
    <col min="5638" max="5638" width="11.73046875" style="38" customWidth="1"/>
    <col min="5639" max="5639" width="36.59765625" style="38" customWidth="1"/>
    <col min="5640" max="5641" width="31.265625" style="38" customWidth="1"/>
    <col min="5642" max="5642" width="23.3984375" style="38" customWidth="1"/>
    <col min="5643" max="5643" width="35.59765625" style="38" customWidth="1"/>
    <col min="5644" max="5644" width="28.86328125" style="38" customWidth="1"/>
    <col min="5645" max="5645" width="23.3984375" style="38" customWidth="1"/>
    <col min="5646" max="5646" width="15.73046875" style="38" customWidth="1"/>
    <col min="5647" max="5647" width="19.86328125" style="38" customWidth="1"/>
    <col min="5648" max="5648" width="16" style="38" customWidth="1"/>
    <col min="5649" max="5887" width="9" style="38"/>
    <col min="5888" max="5888" width="17.59765625" style="38" customWidth="1"/>
    <col min="5889" max="5889" width="19.86328125" style="38" customWidth="1"/>
    <col min="5890" max="5890" width="20.86328125" style="38" customWidth="1"/>
    <col min="5891" max="5891" width="40.86328125" style="38" customWidth="1"/>
    <col min="5892" max="5892" width="20.73046875" style="38" customWidth="1"/>
    <col min="5893" max="5893" width="15" style="38" customWidth="1"/>
    <col min="5894" max="5894" width="11.73046875" style="38" customWidth="1"/>
    <col min="5895" max="5895" width="36.59765625" style="38" customWidth="1"/>
    <col min="5896" max="5897" width="31.265625" style="38" customWidth="1"/>
    <col min="5898" max="5898" width="23.3984375" style="38" customWidth="1"/>
    <col min="5899" max="5899" width="35.59765625" style="38" customWidth="1"/>
    <col min="5900" max="5900" width="28.86328125" style="38" customWidth="1"/>
    <col min="5901" max="5901" width="23.3984375" style="38" customWidth="1"/>
    <col min="5902" max="5902" width="15.73046875" style="38" customWidth="1"/>
    <col min="5903" max="5903" width="19.86328125" style="38" customWidth="1"/>
    <col min="5904" max="5904" width="16" style="38" customWidth="1"/>
    <col min="5905" max="6143" width="9" style="38"/>
    <col min="6144" max="6144" width="17.59765625" style="38" customWidth="1"/>
    <col min="6145" max="6145" width="19.86328125" style="38" customWidth="1"/>
    <col min="6146" max="6146" width="20.86328125" style="38" customWidth="1"/>
    <col min="6147" max="6147" width="40.86328125" style="38" customWidth="1"/>
    <col min="6148" max="6148" width="20.73046875" style="38" customWidth="1"/>
    <col min="6149" max="6149" width="15" style="38" customWidth="1"/>
    <col min="6150" max="6150" width="11.73046875" style="38" customWidth="1"/>
    <col min="6151" max="6151" width="36.59765625" style="38" customWidth="1"/>
    <col min="6152" max="6153" width="31.265625" style="38" customWidth="1"/>
    <col min="6154" max="6154" width="23.3984375" style="38" customWidth="1"/>
    <col min="6155" max="6155" width="35.59765625" style="38" customWidth="1"/>
    <col min="6156" max="6156" width="28.86328125" style="38" customWidth="1"/>
    <col min="6157" max="6157" width="23.3984375" style="38" customWidth="1"/>
    <col min="6158" max="6158" width="15.73046875" style="38" customWidth="1"/>
    <col min="6159" max="6159" width="19.86328125" style="38" customWidth="1"/>
    <col min="6160" max="6160" width="16" style="38" customWidth="1"/>
    <col min="6161" max="6399" width="9" style="38"/>
    <col min="6400" max="6400" width="17.59765625" style="38" customWidth="1"/>
    <col min="6401" max="6401" width="19.86328125" style="38" customWidth="1"/>
    <col min="6402" max="6402" width="20.86328125" style="38" customWidth="1"/>
    <col min="6403" max="6403" width="40.86328125" style="38" customWidth="1"/>
    <col min="6404" max="6404" width="20.73046875" style="38" customWidth="1"/>
    <col min="6405" max="6405" width="15" style="38" customWidth="1"/>
    <col min="6406" max="6406" width="11.73046875" style="38" customWidth="1"/>
    <col min="6407" max="6407" width="36.59765625" style="38" customWidth="1"/>
    <col min="6408" max="6409" width="31.265625" style="38" customWidth="1"/>
    <col min="6410" max="6410" width="23.3984375" style="38" customWidth="1"/>
    <col min="6411" max="6411" width="35.59765625" style="38" customWidth="1"/>
    <col min="6412" max="6412" width="28.86328125" style="38" customWidth="1"/>
    <col min="6413" max="6413" width="23.3984375" style="38" customWidth="1"/>
    <col min="6414" max="6414" width="15.73046875" style="38" customWidth="1"/>
    <col min="6415" max="6415" width="19.86328125" style="38" customWidth="1"/>
    <col min="6416" max="6416" width="16" style="38" customWidth="1"/>
    <col min="6417" max="6655" width="9" style="38"/>
    <col min="6656" max="6656" width="17.59765625" style="38" customWidth="1"/>
    <col min="6657" max="6657" width="19.86328125" style="38" customWidth="1"/>
    <col min="6658" max="6658" width="20.86328125" style="38" customWidth="1"/>
    <col min="6659" max="6659" width="40.86328125" style="38" customWidth="1"/>
    <col min="6660" max="6660" width="20.73046875" style="38" customWidth="1"/>
    <col min="6661" max="6661" width="15" style="38" customWidth="1"/>
    <col min="6662" max="6662" width="11.73046875" style="38" customWidth="1"/>
    <col min="6663" max="6663" width="36.59765625" style="38" customWidth="1"/>
    <col min="6664" max="6665" width="31.265625" style="38" customWidth="1"/>
    <col min="6666" max="6666" width="23.3984375" style="38" customWidth="1"/>
    <col min="6667" max="6667" width="35.59765625" style="38" customWidth="1"/>
    <col min="6668" max="6668" width="28.86328125" style="38" customWidth="1"/>
    <col min="6669" max="6669" width="23.3984375" style="38" customWidth="1"/>
    <col min="6670" max="6670" width="15.73046875" style="38" customWidth="1"/>
    <col min="6671" max="6671" width="19.86328125" style="38" customWidth="1"/>
    <col min="6672" max="6672" width="16" style="38" customWidth="1"/>
    <col min="6673" max="6911" width="9" style="38"/>
    <col min="6912" max="6912" width="17.59765625" style="38" customWidth="1"/>
    <col min="6913" max="6913" width="19.86328125" style="38" customWidth="1"/>
    <col min="6914" max="6914" width="20.86328125" style="38" customWidth="1"/>
    <col min="6915" max="6915" width="40.86328125" style="38" customWidth="1"/>
    <col min="6916" max="6916" width="20.73046875" style="38" customWidth="1"/>
    <col min="6917" max="6917" width="15" style="38" customWidth="1"/>
    <col min="6918" max="6918" width="11.73046875" style="38" customWidth="1"/>
    <col min="6919" max="6919" width="36.59765625" style="38" customWidth="1"/>
    <col min="6920" max="6921" width="31.265625" style="38" customWidth="1"/>
    <col min="6922" max="6922" width="23.3984375" style="38" customWidth="1"/>
    <col min="6923" max="6923" width="35.59765625" style="38" customWidth="1"/>
    <col min="6924" max="6924" width="28.86328125" style="38" customWidth="1"/>
    <col min="6925" max="6925" width="23.3984375" style="38" customWidth="1"/>
    <col min="6926" max="6926" width="15.73046875" style="38" customWidth="1"/>
    <col min="6927" max="6927" width="19.86328125" style="38" customWidth="1"/>
    <col min="6928" max="6928" width="16" style="38" customWidth="1"/>
    <col min="6929" max="7167" width="9" style="38"/>
    <col min="7168" max="7168" width="17.59765625" style="38" customWidth="1"/>
    <col min="7169" max="7169" width="19.86328125" style="38" customWidth="1"/>
    <col min="7170" max="7170" width="20.86328125" style="38" customWidth="1"/>
    <col min="7171" max="7171" width="40.86328125" style="38" customWidth="1"/>
    <col min="7172" max="7172" width="20.73046875" style="38" customWidth="1"/>
    <col min="7173" max="7173" width="15" style="38" customWidth="1"/>
    <col min="7174" max="7174" width="11.73046875" style="38" customWidth="1"/>
    <col min="7175" max="7175" width="36.59765625" style="38" customWidth="1"/>
    <col min="7176" max="7177" width="31.265625" style="38" customWidth="1"/>
    <col min="7178" max="7178" width="23.3984375" style="38" customWidth="1"/>
    <col min="7179" max="7179" width="35.59765625" style="38" customWidth="1"/>
    <col min="7180" max="7180" width="28.86328125" style="38" customWidth="1"/>
    <col min="7181" max="7181" width="23.3984375" style="38" customWidth="1"/>
    <col min="7182" max="7182" width="15.73046875" style="38" customWidth="1"/>
    <col min="7183" max="7183" width="19.86328125" style="38" customWidth="1"/>
    <col min="7184" max="7184" width="16" style="38" customWidth="1"/>
    <col min="7185" max="7423" width="9" style="38"/>
    <col min="7424" max="7424" width="17.59765625" style="38" customWidth="1"/>
    <col min="7425" max="7425" width="19.86328125" style="38" customWidth="1"/>
    <col min="7426" max="7426" width="20.86328125" style="38" customWidth="1"/>
    <col min="7427" max="7427" width="40.86328125" style="38" customWidth="1"/>
    <col min="7428" max="7428" width="20.73046875" style="38" customWidth="1"/>
    <col min="7429" max="7429" width="15" style="38" customWidth="1"/>
    <col min="7430" max="7430" width="11.73046875" style="38" customWidth="1"/>
    <col min="7431" max="7431" width="36.59765625" style="38" customWidth="1"/>
    <col min="7432" max="7433" width="31.265625" style="38" customWidth="1"/>
    <col min="7434" max="7434" width="23.3984375" style="38" customWidth="1"/>
    <col min="7435" max="7435" width="35.59765625" style="38" customWidth="1"/>
    <col min="7436" max="7436" width="28.86328125" style="38" customWidth="1"/>
    <col min="7437" max="7437" width="23.3984375" style="38" customWidth="1"/>
    <col min="7438" max="7438" width="15.73046875" style="38" customWidth="1"/>
    <col min="7439" max="7439" width="19.86328125" style="38" customWidth="1"/>
    <col min="7440" max="7440" width="16" style="38" customWidth="1"/>
    <col min="7441" max="7679" width="9" style="38"/>
    <col min="7680" max="7680" width="17.59765625" style="38" customWidth="1"/>
    <col min="7681" max="7681" width="19.86328125" style="38" customWidth="1"/>
    <col min="7682" max="7682" width="20.86328125" style="38" customWidth="1"/>
    <col min="7683" max="7683" width="40.86328125" style="38" customWidth="1"/>
    <col min="7684" max="7684" width="20.73046875" style="38" customWidth="1"/>
    <col min="7685" max="7685" width="15" style="38" customWidth="1"/>
    <col min="7686" max="7686" width="11.73046875" style="38" customWidth="1"/>
    <col min="7687" max="7687" width="36.59765625" style="38" customWidth="1"/>
    <col min="7688" max="7689" width="31.265625" style="38" customWidth="1"/>
    <col min="7690" max="7690" width="23.3984375" style="38" customWidth="1"/>
    <col min="7691" max="7691" width="35.59765625" style="38" customWidth="1"/>
    <col min="7692" max="7692" width="28.86328125" style="38" customWidth="1"/>
    <col min="7693" max="7693" width="23.3984375" style="38" customWidth="1"/>
    <col min="7694" max="7694" width="15.73046875" style="38" customWidth="1"/>
    <col min="7695" max="7695" width="19.86328125" style="38" customWidth="1"/>
    <col min="7696" max="7696" width="16" style="38" customWidth="1"/>
    <col min="7697" max="7935" width="9" style="38"/>
    <col min="7936" max="7936" width="17.59765625" style="38" customWidth="1"/>
    <col min="7937" max="7937" width="19.86328125" style="38" customWidth="1"/>
    <col min="7938" max="7938" width="20.86328125" style="38" customWidth="1"/>
    <col min="7939" max="7939" width="40.86328125" style="38" customWidth="1"/>
    <col min="7940" max="7940" width="20.73046875" style="38" customWidth="1"/>
    <col min="7941" max="7941" width="15" style="38" customWidth="1"/>
    <col min="7942" max="7942" width="11.73046875" style="38" customWidth="1"/>
    <col min="7943" max="7943" width="36.59765625" style="38" customWidth="1"/>
    <col min="7944" max="7945" width="31.265625" style="38" customWidth="1"/>
    <col min="7946" max="7946" width="23.3984375" style="38" customWidth="1"/>
    <col min="7947" max="7947" width="35.59765625" style="38" customWidth="1"/>
    <col min="7948" max="7948" width="28.86328125" style="38" customWidth="1"/>
    <col min="7949" max="7949" width="23.3984375" style="38" customWidth="1"/>
    <col min="7950" max="7950" width="15.73046875" style="38" customWidth="1"/>
    <col min="7951" max="7951" width="19.86328125" style="38" customWidth="1"/>
    <col min="7952" max="7952" width="16" style="38" customWidth="1"/>
    <col min="7953" max="8191" width="9" style="38"/>
    <col min="8192" max="8192" width="17.59765625" style="38" customWidth="1"/>
    <col min="8193" max="8193" width="19.86328125" style="38" customWidth="1"/>
    <col min="8194" max="8194" width="20.86328125" style="38" customWidth="1"/>
    <col min="8195" max="8195" width="40.86328125" style="38" customWidth="1"/>
    <col min="8196" max="8196" width="20.73046875" style="38" customWidth="1"/>
    <col min="8197" max="8197" width="15" style="38" customWidth="1"/>
    <col min="8198" max="8198" width="11.73046875" style="38" customWidth="1"/>
    <col min="8199" max="8199" width="36.59765625" style="38" customWidth="1"/>
    <col min="8200" max="8201" width="31.265625" style="38" customWidth="1"/>
    <col min="8202" max="8202" width="23.3984375" style="38" customWidth="1"/>
    <col min="8203" max="8203" width="35.59765625" style="38" customWidth="1"/>
    <col min="8204" max="8204" width="28.86328125" style="38" customWidth="1"/>
    <col min="8205" max="8205" width="23.3984375" style="38" customWidth="1"/>
    <col min="8206" max="8206" width="15.73046875" style="38" customWidth="1"/>
    <col min="8207" max="8207" width="19.86328125" style="38" customWidth="1"/>
    <col min="8208" max="8208" width="16" style="38" customWidth="1"/>
    <col min="8209" max="8447" width="9" style="38"/>
    <col min="8448" max="8448" width="17.59765625" style="38" customWidth="1"/>
    <col min="8449" max="8449" width="19.86328125" style="38" customWidth="1"/>
    <col min="8450" max="8450" width="20.86328125" style="38" customWidth="1"/>
    <col min="8451" max="8451" width="40.86328125" style="38" customWidth="1"/>
    <col min="8452" max="8452" width="20.73046875" style="38" customWidth="1"/>
    <col min="8453" max="8453" width="15" style="38" customWidth="1"/>
    <col min="8454" max="8454" width="11.73046875" style="38" customWidth="1"/>
    <col min="8455" max="8455" width="36.59765625" style="38" customWidth="1"/>
    <col min="8456" max="8457" width="31.265625" style="38" customWidth="1"/>
    <col min="8458" max="8458" width="23.3984375" style="38" customWidth="1"/>
    <col min="8459" max="8459" width="35.59765625" style="38" customWidth="1"/>
    <col min="8460" max="8460" width="28.86328125" style="38" customWidth="1"/>
    <col min="8461" max="8461" width="23.3984375" style="38" customWidth="1"/>
    <col min="8462" max="8462" width="15.73046875" style="38" customWidth="1"/>
    <col min="8463" max="8463" width="19.86328125" style="38" customWidth="1"/>
    <col min="8464" max="8464" width="16" style="38" customWidth="1"/>
    <col min="8465" max="8703" width="9" style="38"/>
    <col min="8704" max="8704" width="17.59765625" style="38" customWidth="1"/>
    <col min="8705" max="8705" width="19.86328125" style="38" customWidth="1"/>
    <col min="8706" max="8706" width="20.86328125" style="38" customWidth="1"/>
    <col min="8707" max="8707" width="40.86328125" style="38" customWidth="1"/>
    <col min="8708" max="8708" width="20.73046875" style="38" customWidth="1"/>
    <col min="8709" max="8709" width="15" style="38" customWidth="1"/>
    <col min="8710" max="8710" width="11.73046875" style="38" customWidth="1"/>
    <col min="8711" max="8711" width="36.59765625" style="38" customWidth="1"/>
    <col min="8712" max="8713" width="31.265625" style="38" customWidth="1"/>
    <col min="8714" max="8714" width="23.3984375" style="38" customWidth="1"/>
    <col min="8715" max="8715" width="35.59765625" style="38" customWidth="1"/>
    <col min="8716" max="8716" width="28.86328125" style="38" customWidth="1"/>
    <col min="8717" max="8717" width="23.3984375" style="38" customWidth="1"/>
    <col min="8718" max="8718" width="15.73046875" style="38" customWidth="1"/>
    <col min="8719" max="8719" width="19.86328125" style="38" customWidth="1"/>
    <col min="8720" max="8720" width="16" style="38" customWidth="1"/>
    <col min="8721" max="8959" width="9" style="38"/>
    <col min="8960" max="8960" width="17.59765625" style="38" customWidth="1"/>
    <col min="8961" max="8961" width="19.86328125" style="38" customWidth="1"/>
    <col min="8962" max="8962" width="20.86328125" style="38" customWidth="1"/>
    <col min="8963" max="8963" width="40.86328125" style="38" customWidth="1"/>
    <col min="8964" max="8964" width="20.73046875" style="38" customWidth="1"/>
    <col min="8965" max="8965" width="15" style="38" customWidth="1"/>
    <col min="8966" max="8966" width="11.73046875" style="38" customWidth="1"/>
    <col min="8967" max="8967" width="36.59765625" style="38" customWidth="1"/>
    <col min="8968" max="8969" width="31.265625" style="38" customWidth="1"/>
    <col min="8970" max="8970" width="23.3984375" style="38" customWidth="1"/>
    <col min="8971" max="8971" width="35.59765625" style="38" customWidth="1"/>
    <col min="8972" max="8972" width="28.86328125" style="38" customWidth="1"/>
    <col min="8973" max="8973" width="23.3984375" style="38" customWidth="1"/>
    <col min="8974" max="8974" width="15.73046875" style="38" customWidth="1"/>
    <col min="8975" max="8975" width="19.86328125" style="38" customWidth="1"/>
    <col min="8976" max="8976" width="16" style="38" customWidth="1"/>
    <col min="8977" max="9215" width="9" style="38"/>
    <col min="9216" max="9216" width="17.59765625" style="38" customWidth="1"/>
    <col min="9217" max="9217" width="19.86328125" style="38" customWidth="1"/>
    <col min="9218" max="9218" width="20.86328125" style="38" customWidth="1"/>
    <col min="9219" max="9219" width="40.86328125" style="38" customWidth="1"/>
    <col min="9220" max="9220" width="20.73046875" style="38" customWidth="1"/>
    <col min="9221" max="9221" width="15" style="38" customWidth="1"/>
    <col min="9222" max="9222" width="11.73046875" style="38" customWidth="1"/>
    <col min="9223" max="9223" width="36.59765625" style="38" customWidth="1"/>
    <col min="9224" max="9225" width="31.265625" style="38" customWidth="1"/>
    <col min="9226" max="9226" width="23.3984375" style="38" customWidth="1"/>
    <col min="9227" max="9227" width="35.59765625" style="38" customWidth="1"/>
    <col min="9228" max="9228" width="28.86328125" style="38" customWidth="1"/>
    <col min="9229" max="9229" width="23.3984375" style="38" customWidth="1"/>
    <col min="9230" max="9230" width="15.73046875" style="38" customWidth="1"/>
    <col min="9231" max="9231" width="19.86328125" style="38" customWidth="1"/>
    <col min="9232" max="9232" width="16" style="38" customWidth="1"/>
    <col min="9233" max="9471" width="9" style="38"/>
    <col min="9472" max="9472" width="17.59765625" style="38" customWidth="1"/>
    <col min="9473" max="9473" width="19.86328125" style="38" customWidth="1"/>
    <col min="9474" max="9474" width="20.86328125" style="38" customWidth="1"/>
    <col min="9475" max="9475" width="40.86328125" style="38" customWidth="1"/>
    <col min="9476" max="9476" width="20.73046875" style="38" customWidth="1"/>
    <col min="9477" max="9477" width="15" style="38" customWidth="1"/>
    <col min="9478" max="9478" width="11.73046875" style="38" customWidth="1"/>
    <col min="9479" max="9479" width="36.59765625" style="38" customWidth="1"/>
    <col min="9480" max="9481" width="31.265625" style="38" customWidth="1"/>
    <col min="9482" max="9482" width="23.3984375" style="38" customWidth="1"/>
    <col min="9483" max="9483" width="35.59765625" style="38" customWidth="1"/>
    <col min="9484" max="9484" width="28.86328125" style="38" customWidth="1"/>
    <col min="9485" max="9485" width="23.3984375" style="38" customWidth="1"/>
    <col min="9486" max="9486" width="15.73046875" style="38" customWidth="1"/>
    <col min="9487" max="9487" width="19.86328125" style="38" customWidth="1"/>
    <col min="9488" max="9488" width="16" style="38" customWidth="1"/>
    <col min="9489" max="9727" width="9" style="38"/>
    <col min="9728" max="9728" width="17.59765625" style="38" customWidth="1"/>
    <col min="9729" max="9729" width="19.86328125" style="38" customWidth="1"/>
    <col min="9730" max="9730" width="20.86328125" style="38" customWidth="1"/>
    <col min="9731" max="9731" width="40.86328125" style="38" customWidth="1"/>
    <col min="9732" max="9732" width="20.73046875" style="38" customWidth="1"/>
    <col min="9733" max="9733" width="15" style="38" customWidth="1"/>
    <col min="9734" max="9734" width="11.73046875" style="38" customWidth="1"/>
    <col min="9735" max="9735" width="36.59765625" style="38" customWidth="1"/>
    <col min="9736" max="9737" width="31.265625" style="38" customWidth="1"/>
    <col min="9738" max="9738" width="23.3984375" style="38" customWidth="1"/>
    <col min="9739" max="9739" width="35.59765625" style="38" customWidth="1"/>
    <col min="9740" max="9740" width="28.86328125" style="38" customWidth="1"/>
    <col min="9741" max="9741" width="23.3984375" style="38" customWidth="1"/>
    <col min="9742" max="9742" width="15.73046875" style="38" customWidth="1"/>
    <col min="9743" max="9743" width="19.86328125" style="38" customWidth="1"/>
    <col min="9744" max="9744" width="16" style="38" customWidth="1"/>
    <col min="9745" max="9983" width="9" style="38"/>
    <col min="9984" max="9984" width="17.59765625" style="38" customWidth="1"/>
    <col min="9985" max="9985" width="19.86328125" style="38" customWidth="1"/>
    <col min="9986" max="9986" width="20.86328125" style="38" customWidth="1"/>
    <col min="9987" max="9987" width="40.86328125" style="38" customWidth="1"/>
    <col min="9988" max="9988" width="20.73046875" style="38" customWidth="1"/>
    <col min="9989" max="9989" width="15" style="38" customWidth="1"/>
    <col min="9990" max="9990" width="11.73046875" style="38" customWidth="1"/>
    <col min="9991" max="9991" width="36.59765625" style="38" customWidth="1"/>
    <col min="9992" max="9993" width="31.265625" style="38" customWidth="1"/>
    <col min="9994" max="9994" width="23.3984375" style="38" customWidth="1"/>
    <col min="9995" max="9995" width="35.59765625" style="38" customWidth="1"/>
    <col min="9996" max="9996" width="28.86328125" style="38" customWidth="1"/>
    <col min="9997" max="9997" width="23.3984375" style="38" customWidth="1"/>
    <col min="9998" max="9998" width="15.73046875" style="38" customWidth="1"/>
    <col min="9999" max="9999" width="19.86328125" style="38" customWidth="1"/>
    <col min="10000" max="10000" width="16" style="38" customWidth="1"/>
    <col min="10001" max="10239" width="9" style="38"/>
    <col min="10240" max="10240" width="17.59765625" style="38" customWidth="1"/>
    <col min="10241" max="10241" width="19.86328125" style="38" customWidth="1"/>
    <col min="10242" max="10242" width="20.86328125" style="38" customWidth="1"/>
    <col min="10243" max="10243" width="40.86328125" style="38" customWidth="1"/>
    <col min="10244" max="10244" width="20.73046875" style="38" customWidth="1"/>
    <col min="10245" max="10245" width="15" style="38" customWidth="1"/>
    <col min="10246" max="10246" width="11.73046875" style="38" customWidth="1"/>
    <col min="10247" max="10247" width="36.59765625" style="38" customWidth="1"/>
    <col min="10248" max="10249" width="31.265625" style="38" customWidth="1"/>
    <col min="10250" max="10250" width="23.3984375" style="38" customWidth="1"/>
    <col min="10251" max="10251" width="35.59765625" style="38" customWidth="1"/>
    <col min="10252" max="10252" width="28.86328125" style="38" customWidth="1"/>
    <col min="10253" max="10253" width="23.3984375" style="38" customWidth="1"/>
    <col min="10254" max="10254" width="15.73046875" style="38" customWidth="1"/>
    <col min="10255" max="10255" width="19.86328125" style="38" customWidth="1"/>
    <col min="10256" max="10256" width="16" style="38" customWidth="1"/>
    <col min="10257" max="10495" width="9" style="38"/>
    <col min="10496" max="10496" width="17.59765625" style="38" customWidth="1"/>
    <col min="10497" max="10497" width="19.86328125" style="38" customWidth="1"/>
    <col min="10498" max="10498" width="20.86328125" style="38" customWidth="1"/>
    <col min="10499" max="10499" width="40.86328125" style="38" customWidth="1"/>
    <col min="10500" max="10500" width="20.73046875" style="38" customWidth="1"/>
    <col min="10501" max="10501" width="15" style="38" customWidth="1"/>
    <col min="10502" max="10502" width="11.73046875" style="38" customWidth="1"/>
    <col min="10503" max="10503" width="36.59765625" style="38" customWidth="1"/>
    <col min="10504" max="10505" width="31.265625" style="38" customWidth="1"/>
    <col min="10506" max="10506" width="23.3984375" style="38" customWidth="1"/>
    <col min="10507" max="10507" width="35.59765625" style="38" customWidth="1"/>
    <col min="10508" max="10508" width="28.86328125" style="38" customWidth="1"/>
    <col min="10509" max="10509" width="23.3984375" style="38" customWidth="1"/>
    <col min="10510" max="10510" width="15.73046875" style="38" customWidth="1"/>
    <col min="10511" max="10511" width="19.86328125" style="38" customWidth="1"/>
    <col min="10512" max="10512" width="16" style="38" customWidth="1"/>
    <col min="10513" max="10751" width="9" style="38"/>
    <col min="10752" max="10752" width="17.59765625" style="38" customWidth="1"/>
    <col min="10753" max="10753" width="19.86328125" style="38" customWidth="1"/>
    <col min="10754" max="10754" width="20.86328125" style="38" customWidth="1"/>
    <col min="10755" max="10755" width="40.86328125" style="38" customWidth="1"/>
    <col min="10756" max="10756" width="20.73046875" style="38" customWidth="1"/>
    <col min="10757" max="10757" width="15" style="38" customWidth="1"/>
    <col min="10758" max="10758" width="11.73046875" style="38" customWidth="1"/>
    <col min="10759" max="10759" width="36.59765625" style="38" customWidth="1"/>
    <col min="10760" max="10761" width="31.265625" style="38" customWidth="1"/>
    <col min="10762" max="10762" width="23.3984375" style="38" customWidth="1"/>
    <col min="10763" max="10763" width="35.59765625" style="38" customWidth="1"/>
    <col min="10764" max="10764" width="28.86328125" style="38" customWidth="1"/>
    <col min="10765" max="10765" width="23.3984375" style="38" customWidth="1"/>
    <col min="10766" max="10766" width="15.73046875" style="38" customWidth="1"/>
    <col min="10767" max="10767" width="19.86328125" style="38" customWidth="1"/>
    <col min="10768" max="10768" width="16" style="38" customWidth="1"/>
    <col min="10769" max="11007" width="9" style="38"/>
    <col min="11008" max="11008" width="17.59765625" style="38" customWidth="1"/>
    <col min="11009" max="11009" width="19.86328125" style="38" customWidth="1"/>
    <col min="11010" max="11010" width="20.86328125" style="38" customWidth="1"/>
    <col min="11011" max="11011" width="40.86328125" style="38" customWidth="1"/>
    <col min="11012" max="11012" width="20.73046875" style="38" customWidth="1"/>
    <col min="11013" max="11013" width="15" style="38" customWidth="1"/>
    <col min="11014" max="11014" width="11.73046875" style="38" customWidth="1"/>
    <col min="11015" max="11015" width="36.59765625" style="38" customWidth="1"/>
    <col min="11016" max="11017" width="31.265625" style="38" customWidth="1"/>
    <col min="11018" max="11018" width="23.3984375" style="38" customWidth="1"/>
    <col min="11019" max="11019" width="35.59765625" style="38" customWidth="1"/>
    <col min="11020" max="11020" width="28.86328125" style="38" customWidth="1"/>
    <col min="11021" max="11021" width="23.3984375" style="38" customWidth="1"/>
    <col min="11022" max="11022" width="15.73046875" style="38" customWidth="1"/>
    <col min="11023" max="11023" width="19.86328125" style="38" customWidth="1"/>
    <col min="11024" max="11024" width="16" style="38" customWidth="1"/>
    <col min="11025" max="11263" width="9" style="38"/>
    <col min="11264" max="11264" width="17.59765625" style="38" customWidth="1"/>
    <col min="11265" max="11265" width="19.86328125" style="38" customWidth="1"/>
    <col min="11266" max="11266" width="20.86328125" style="38" customWidth="1"/>
    <col min="11267" max="11267" width="40.86328125" style="38" customWidth="1"/>
    <col min="11268" max="11268" width="20.73046875" style="38" customWidth="1"/>
    <col min="11269" max="11269" width="15" style="38" customWidth="1"/>
    <col min="11270" max="11270" width="11.73046875" style="38" customWidth="1"/>
    <col min="11271" max="11271" width="36.59765625" style="38" customWidth="1"/>
    <col min="11272" max="11273" width="31.265625" style="38" customWidth="1"/>
    <col min="11274" max="11274" width="23.3984375" style="38" customWidth="1"/>
    <col min="11275" max="11275" width="35.59765625" style="38" customWidth="1"/>
    <col min="11276" max="11276" width="28.86328125" style="38" customWidth="1"/>
    <col min="11277" max="11277" width="23.3984375" style="38" customWidth="1"/>
    <col min="11278" max="11278" width="15.73046875" style="38" customWidth="1"/>
    <col min="11279" max="11279" width="19.86328125" style="38" customWidth="1"/>
    <col min="11280" max="11280" width="16" style="38" customWidth="1"/>
    <col min="11281" max="11519" width="9" style="38"/>
    <col min="11520" max="11520" width="17.59765625" style="38" customWidth="1"/>
    <col min="11521" max="11521" width="19.86328125" style="38" customWidth="1"/>
    <col min="11522" max="11522" width="20.86328125" style="38" customWidth="1"/>
    <col min="11523" max="11523" width="40.86328125" style="38" customWidth="1"/>
    <col min="11524" max="11524" width="20.73046875" style="38" customWidth="1"/>
    <col min="11525" max="11525" width="15" style="38" customWidth="1"/>
    <col min="11526" max="11526" width="11.73046875" style="38" customWidth="1"/>
    <col min="11527" max="11527" width="36.59765625" style="38" customWidth="1"/>
    <col min="11528" max="11529" width="31.265625" style="38" customWidth="1"/>
    <col min="11530" max="11530" width="23.3984375" style="38" customWidth="1"/>
    <col min="11531" max="11531" width="35.59765625" style="38" customWidth="1"/>
    <col min="11532" max="11532" width="28.86328125" style="38" customWidth="1"/>
    <col min="11533" max="11533" width="23.3984375" style="38" customWidth="1"/>
    <col min="11534" max="11534" width="15.73046875" style="38" customWidth="1"/>
    <col min="11535" max="11535" width="19.86328125" style="38" customWidth="1"/>
    <col min="11536" max="11536" width="16" style="38" customWidth="1"/>
    <col min="11537" max="11775" width="9" style="38"/>
    <col min="11776" max="11776" width="17.59765625" style="38" customWidth="1"/>
    <col min="11777" max="11777" width="19.86328125" style="38" customWidth="1"/>
    <col min="11778" max="11778" width="20.86328125" style="38" customWidth="1"/>
    <col min="11779" max="11779" width="40.86328125" style="38" customWidth="1"/>
    <col min="11780" max="11780" width="20.73046875" style="38" customWidth="1"/>
    <col min="11781" max="11781" width="15" style="38" customWidth="1"/>
    <col min="11782" max="11782" width="11.73046875" style="38" customWidth="1"/>
    <col min="11783" max="11783" width="36.59765625" style="38" customWidth="1"/>
    <col min="11784" max="11785" width="31.265625" style="38" customWidth="1"/>
    <col min="11786" max="11786" width="23.3984375" style="38" customWidth="1"/>
    <col min="11787" max="11787" width="35.59765625" style="38" customWidth="1"/>
    <col min="11788" max="11788" width="28.86328125" style="38" customWidth="1"/>
    <col min="11789" max="11789" width="23.3984375" style="38" customWidth="1"/>
    <col min="11790" max="11790" width="15.73046875" style="38" customWidth="1"/>
    <col min="11791" max="11791" width="19.86328125" style="38" customWidth="1"/>
    <col min="11792" max="11792" width="16" style="38" customWidth="1"/>
    <col min="11793" max="12031" width="9" style="38"/>
    <col min="12032" max="12032" width="17.59765625" style="38" customWidth="1"/>
    <col min="12033" max="12033" width="19.86328125" style="38" customWidth="1"/>
    <col min="12034" max="12034" width="20.86328125" style="38" customWidth="1"/>
    <col min="12035" max="12035" width="40.86328125" style="38" customWidth="1"/>
    <col min="12036" max="12036" width="20.73046875" style="38" customWidth="1"/>
    <col min="12037" max="12037" width="15" style="38" customWidth="1"/>
    <col min="12038" max="12038" width="11.73046875" style="38" customWidth="1"/>
    <col min="12039" max="12039" width="36.59765625" style="38" customWidth="1"/>
    <col min="12040" max="12041" width="31.265625" style="38" customWidth="1"/>
    <col min="12042" max="12042" width="23.3984375" style="38" customWidth="1"/>
    <col min="12043" max="12043" width="35.59765625" style="38" customWidth="1"/>
    <col min="12044" max="12044" width="28.86328125" style="38" customWidth="1"/>
    <col min="12045" max="12045" width="23.3984375" style="38" customWidth="1"/>
    <col min="12046" max="12046" width="15.73046875" style="38" customWidth="1"/>
    <col min="12047" max="12047" width="19.86328125" style="38" customWidth="1"/>
    <col min="12048" max="12048" width="16" style="38" customWidth="1"/>
    <col min="12049" max="12287" width="9" style="38"/>
    <col min="12288" max="12288" width="17.59765625" style="38" customWidth="1"/>
    <col min="12289" max="12289" width="19.86328125" style="38" customWidth="1"/>
    <col min="12290" max="12290" width="20.86328125" style="38" customWidth="1"/>
    <col min="12291" max="12291" width="40.86328125" style="38" customWidth="1"/>
    <col min="12292" max="12292" width="20.73046875" style="38" customWidth="1"/>
    <col min="12293" max="12293" width="15" style="38" customWidth="1"/>
    <col min="12294" max="12294" width="11.73046875" style="38" customWidth="1"/>
    <col min="12295" max="12295" width="36.59765625" style="38" customWidth="1"/>
    <col min="12296" max="12297" width="31.265625" style="38" customWidth="1"/>
    <col min="12298" max="12298" width="23.3984375" style="38" customWidth="1"/>
    <col min="12299" max="12299" width="35.59765625" style="38" customWidth="1"/>
    <col min="12300" max="12300" width="28.86328125" style="38" customWidth="1"/>
    <col min="12301" max="12301" width="23.3984375" style="38" customWidth="1"/>
    <col min="12302" max="12302" width="15.73046875" style="38" customWidth="1"/>
    <col min="12303" max="12303" width="19.86328125" style="38" customWidth="1"/>
    <col min="12304" max="12304" width="16" style="38" customWidth="1"/>
    <col min="12305" max="12543" width="9" style="38"/>
    <col min="12544" max="12544" width="17.59765625" style="38" customWidth="1"/>
    <col min="12545" max="12545" width="19.86328125" style="38" customWidth="1"/>
    <col min="12546" max="12546" width="20.86328125" style="38" customWidth="1"/>
    <col min="12547" max="12547" width="40.86328125" style="38" customWidth="1"/>
    <col min="12548" max="12548" width="20.73046875" style="38" customWidth="1"/>
    <col min="12549" max="12549" width="15" style="38" customWidth="1"/>
    <col min="12550" max="12550" width="11.73046875" style="38" customWidth="1"/>
    <col min="12551" max="12551" width="36.59765625" style="38" customWidth="1"/>
    <col min="12552" max="12553" width="31.265625" style="38" customWidth="1"/>
    <col min="12554" max="12554" width="23.3984375" style="38" customWidth="1"/>
    <col min="12555" max="12555" width="35.59765625" style="38" customWidth="1"/>
    <col min="12556" max="12556" width="28.86328125" style="38" customWidth="1"/>
    <col min="12557" max="12557" width="23.3984375" style="38" customWidth="1"/>
    <col min="12558" max="12558" width="15.73046875" style="38" customWidth="1"/>
    <col min="12559" max="12559" width="19.86328125" style="38" customWidth="1"/>
    <col min="12560" max="12560" width="16" style="38" customWidth="1"/>
    <col min="12561" max="12799" width="9" style="38"/>
    <col min="12800" max="12800" width="17.59765625" style="38" customWidth="1"/>
    <col min="12801" max="12801" width="19.86328125" style="38" customWidth="1"/>
    <col min="12802" max="12802" width="20.86328125" style="38" customWidth="1"/>
    <col min="12803" max="12803" width="40.86328125" style="38" customWidth="1"/>
    <col min="12804" max="12804" width="20.73046875" style="38" customWidth="1"/>
    <col min="12805" max="12805" width="15" style="38" customWidth="1"/>
    <col min="12806" max="12806" width="11.73046875" style="38" customWidth="1"/>
    <col min="12807" max="12807" width="36.59765625" style="38" customWidth="1"/>
    <col min="12808" max="12809" width="31.265625" style="38" customWidth="1"/>
    <col min="12810" max="12810" width="23.3984375" style="38" customWidth="1"/>
    <col min="12811" max="12811" width="35.59765625" style="38" customWidth="1"/>
    <col min="12812" max="12812" width="28.86328125" style="38" customWidth="1"/>
    <col min="12813" max="12813" width="23.3984375" style="38" customWidth="1"/>
    <col min="12814" max="12814" width="15.73046875" style="38" customWidth="1"/>
    <col min="12815" max="12815" width="19.86328125" style="38" customWidth="1"/>
    <col min="12816" max="12816" width="16" style="38" customWidth="1"/>
    <col min="12817" max="13055" width="9" style="38"/>
    <col min="13056" max="13056" width="17.59765625" style="38" customWidth="1"/>
    <col min="13057" max="13057" width="19.86328125" style="38" customWidth="1"/>
    <col min="13058" max="13058" width="20.86328125" style="38" customWidth="1"/>
    <col min="13059" max="13059" width="40.86328125" style="38" customWidth="1"/>
    <col min="13060" max="13060" width="20.73046875" style="38" customWidth="1"/>
    <col min="13061" max="13061" width="15" style="38" customWidth="1"/>
    <col min="13062" max="13062" width="11.73046875" style="38" customWidth="1"/>
    <col min="13063" max="13063" width="36.59765625" style="38" customWidth="1"/>
    <col min="13064" max="13065" width="31.265625" style="38" customWidth="1"/>
    <col min="13066" max="13066" width="23.3984375" style="38" customWidth="1"/>
    <col min="13067" max="13067" width="35.59765625" style="38" customWidth="1"/>
    <col min="13068" max="13068" width="28.86328125" style="38" customWidth="1"/>
    <col min="13069" max="13069" width="23.3984375" style="38" customWidth="1"/>
    <col min="13070" max="13070" width="15.73046875" style="38" customWidth="1"/>
    <col min="13071" max="13071" width="19.86328125" style="38" customWidth="1"/>
    <col min="13072" max="13072" width="16" style="38" customWidth="1"/>
    <col min="13073" max="13311" width="9" style="38"/>
    <col min="13312" max="13312" width="17.59765625" style="38" customWidth="1"/>
    <col min="13313" max="13313" width="19.86328125" style="38" customWidth="1"/>
    <col min="13314" max="13314" width="20.86328125" style="38" customWidth="1"/>
    <col min="13315" max="13315" width="40.86328125" style="38" customWidth="1"/>
    <col min="13316" max="13316" width="20.73046875" style="38" customWidth="1"/>
    <col min="13317" max="13317" width="15" style="38" customWidth="1"/>
    <col min="13318" max="13318" width="11.73046875" style="38" customWidth="1"/>
    <col min="13319" max="13319" width="36.59765625" style="38" customWidth="1"/>
    <col min="13320" max="13321" width="31.265625" style="38" customWidth="1"/>
    <col min="13322" max="13322" width="23.3984375" style="38" customWidth="1"/>
    <col min="13323" max="13323" width="35.59765625" style="38" customWidth="1"/>
    <col min="13324" max="13324" width="28.86328125" style="38" customWidth="1"/>
    <col min="13325" max="13325" width="23.3984375" style="38" customWidth="1"/>
    <col min="13326" max="13326" width="15.73046875" style="38" customWidth="1"/>
    <col min="13327" max="13327" width="19.86328125" style="38" customWidth="1"/>
    <col min="13328" max="13328" width="16" style="38" customWidth="1"/>
    <col min="13329" max="13567" width="9" style="38"/>
    <col min="13568" max="13568" width="17.59765625" style="38" customWidth="1"/>
    <col min="13569" max="13569" width="19.86328125" style="38" customWidth="1"/>
    <col min="13570" max="13570" width="20.86328125" style="38" customWidth="1"/>
    <col min="13571" max="13571" width="40.86328125" style="38" customWidth="1"/>
    <col min="13572" max="13572" width="20.73046875" style="38" customWidth="1"/>
    <col min="13573" max="13573" width="15" style="38" customWidth="1"/>
    <col min="13574" max="13574" width="11.73046875" style="38" customWidth="1"/>
    <col min="13575" max="13575" width="36.59765625" style="38" customWidth="1"/>
    <col min="13576" max="13577" width="31.265625" style="38" customWidth="1"/>
    <col min="13578" max="13578" width="23.3984375" style="38" customWidth="1"/>
    <col min="13579" max="13579" width="35.59765625" style="38" customWidth="1"/>
    <col min="13580" max="13580" width="28.86328125" style="38" customWidth="1"/>
    <col min="13581" max="13581" width="23.3984375" style="38" customWidth="1"/>
    <col min="13582" max="13582" width="15.73046875" style="38" customWidth="1"/>
    <col min="13583" max="13583" width="19.86328125" style="38" customWidth="1"/>
    <col min="13584" max="13584" width="16" style="38" customWidth="1"/>
    <col min="13585" max="13823" width="9" style="38"/>
    <col min="13824" max="13824" width="17.59765625" style="38" customWidth="1"/>
    <col min="13825" max="13825" width="19.86328125" style="38" customWidth="1"/>
    <col min="13826" max="13826" width="20.86328125" style="38" customWidth="1"/>
    <col min="13827" max="13827" width="40.86328125" style="38" customWidth="1"/>
    <col min="13828" max="13828" width="20.73046875" style="38" customWidth="1"/>
    <col min="13829" max="13829" width="15" style="38" customWidth="1"/>
    <col min="13830" max="13830" width="11.73046875" style="38" customWidth="1"/>
    <col min="13831" max="13831" width="36.59765625" style="38" customWidth="1"/>
    <col min="13832" max="13833" width="31.265625" style="38" customWidth="1"/>
    <col min="13834" max="13834" width="23.3984375" style="38" customWidth="1"/>
    <col min="13835" max="13835" width="35.59765625" style="38" customWidth="1"/>
    <col min="13836" max="13836" width="28.86328125" style="38" customWidth="1"/>
    <col min="13837" max="13837" width="23.3984375" style="38" customWidth="1"/>
    <col min="13838" max="13838" width="15.73046875" style="38" customWidth="1"/>
    <col min="13839" max="13839" width="19.86328125" style="38" customWidth="1"/>
    <col min="13840" max="13840" width="16" style="38" customWidth="1"/>
    <col min="13841" max="14079" width="9" style="38"/>
    <col min="14080" max="14080" width="17.59765625" style="38" customWidth="1"/>
    <col min="14081" max="14081" width="19.86328125" style="38" customWidth="1"/>
    <col min="14082" max="14082" width="20.86328125" style="38" customWidth="1"/>
    <col min="14083" max="14083" width="40.86328125" style="38" customWidth="1"/>
    <col min="14084" max="14084" width="20.73046875" style="38" customWidth="1"/>
    <col min="14085" max="14085" width="15" style="38" customWidth="1"/>
    <col min="14086" max="14086" width="11.73046875" style="38" customWidth="1"/>
    <col min="14087" max="14087" width="36.59765625" style="38" customWidth="1"/>
    <col min="14088" max="14089" width="31.265625" style="38" customWidth="1"/>
    <col min="14090" max="14090" width="23.3984375" style="38" customWidth="1"/>
    <col min="14091" max="14091" width="35.59765625" style="38" customWidth="1"/>
    <col min="14092" max="14092" width="28.86328125" style="38" customWidth="1"/>
    <col min="14093" max="14093" width="23.3984375" style="38" customWidth="1"/>
    <col min="14094" max="14094" width="15.73046875" style="38" customWidth="1"/>
    <col min="14095" max="14095" width="19.86328125" style="38" customWidth="1"/>
    <col min="14096" max="14096" width="16" style="38" customWidth="1"/>
    <col min="14097" max="14335" width="9" style="38"/>
    <col min="14336" max="14336" width="17.59765625" style="38" customWidth="1"/>
    <col min="14337" max="14337" width="19.86328125" style="38" customWidth="1"/>
    <col min="14338" max="14338" width="20.86328125" style="38" customWidth="1"/>
    <col min="14339" max="14339" width="40.86328125" style="38" customWidth="1"/>
    <col min="14340" max="14340" width="20.73046875" style="38" customWidth="1"/>
    <col min="14341" max="14341" width="15" style="38" customWidth="1"/>
    <col min="14342" max="14342" width="11.73046875" style="38" customWidth="1"/>
    <col min="14343" max="14343" width="36.59765625" style="38" customWidth="1"/>
    <col min="14344" max="14345" width="31.265625" style="38" customWidth="1"/>
    <col min="14346" max="14346" width="23.3984375" style="38" customWidth="1"/>
    <col min="14347" max="14347" width="35.59765625" style="38" customWidth="1"/>
    <col min="14348" max="14348" width="28.86328125" style="38" customWidth="1"/>
    <col min="14349" max="14349" width="23.3984375" style="38" customWidth="1"/>
    <col min="14350" max="14350" width="15.73046875" style="38" customWidth="1"/>
    <col min="14351" max="14351" width="19.86328125" style="38" customWidth="1"/>
    <col min="14352" max="14352" width="16" style="38" customWidth="1"/>
    <col min="14353" max="14591" width="9" style="38"/>
    <col min="14592" max="14592" width="17.59765625" style="38" customWidth="1"/>
    <col min="14593" max="14593" width="19.86328125" style="38" customWidth="1"/>
    <col min="14594" max="14594" width="20.86328125" style="38" customWidth="1"/>
    <col min="14595" max="14595" width="40.86328125" style="38" customWidth="1"/>
    <col min="14596" max="14596" width="20.73046875" style="38" customWidth="1"/>
    <col min="14597" max="14597" width="15" style="38" customWidth="1"/>
    <col min="14598" max="14598" width="11.73046875" style="38" customWidth="1"/>
    <col min="14599" max="14599" width="36.59765625" style="38" customWidth="1"/>
    <col min="14600" max="14601" width="31.265625" style="38" customWidth="1"/>
    <col min="14602" max="14602" width="23.3984375" style="38" customWidth="1"/>
    <col min="14603" max="14603" width="35.59765625" style="38" customWidth="1"/>
    <col min="14604" max="14604" width="28.86328125" style="38" customWidth="1"/>
    <col min="14605" max="14605" width="23.3984375" style="38" customWidth="1"/>
    <col min="14606" max="14606" width="15.73046875" style="38" customWidth="1"/>
    <col min="14607" max="14607" width="19.86328125" style="38" customWidth="1"/>
    <col min="14608" max="14608" width="16" style="38" customWidth="1"/>
    <col min="14609" max="14847" width="9" style="38"/>
    <col min="14848" max="14848" width="17.59765625" style="38" customWidth="1"/>
    <col min="14849" max="14849" width="19.86328125" style="38" customWidth="1"/>
    <col min="14850" max="14850" width="20.86328125" style="38" customWidth="1"/>
    <col min="14851" max="14851" width="40.86328125" style="38" customWidth="1"/>
    <col min="14852" max="14852" width="20.73046875" style="38" customWidth="1"/>
    <col min="14853" max="14853" width="15" style="38" customWidth="1"/>
    <col min="14854" max="14854" width="11.73046875" style="38" customWidth="1"/>
    <col min="14855" max="14855" width="36.59765625" style="38" customWidth="1"/>
    <col min="14856" max="14857" width="31.265625" style="38" customWidth="1"/>
    <col min="14858" max="14858" width="23.3984375" style="38" customWidth="1"/>
    <col min="14859" max="14859" width="35.59765625" style="38" customWidth="1"/>
    <col min="14860" max="14860" width="28.86328125" style="38" customWidth="1"/>
    <col min="14861" max="14861" width="23.3984375" style="38" customWidth="1"/>
    <col min="14862" max="14862" width="15.73046875" style="38" customWidth="1"/>
    <col min="14863" max="14863" width="19.86328125" style="38" customWidth="1"/>
    <col min="14864" max="14864" width="16" style="38" customWidth="1"/>
    <col min="14865" max="15103" width="9" style="38"/>
    <col min="15104" max="15104" width="17.59765625" style="38" customWidth="1"/>
    <col min="15105" max="15105" width="19.86328125" style="38" customWidth="1"/>
    <col min="15106" max="15106" width="20.86328125" style="38" customWidth="1"/>
    <col min="15107" max="15107" width="40.86328125" style="38" customWidth="1"/>
    <col min="15108" max="15108" width="20.73046875" style="38" customWidth="1"/>
    <col min="15109" max="15109" width="15" style="38" customWidth="1"/>
    <col min="15110" max="15110" width="11.73046875" style="38" customWidth="1"/>
    <col min="15111" max="15111" width="36.59765625" style="38" customWidth="1"/>
    <col min="15112" max="15113" width="31.265625" style="38" customWidth="1"/>
    <col min="15114" max="15114" width="23.3984375" style="38" customWidth="1"/>
    <col min="15115" max="15115" width="35.59765625" style="38" customWidth="1"/>
    <col min="15116" max="15116" width="28.86328125" style="38" customWidth="1"/>
    <col min="15117" max="15117" width="23.3984375" style="38" customWidth="1"/>
    <col min="15118" max="15118" width="15.73046875" style="38" customWidth="1"/>
    <col min="15119" max="15119" width="19.86328125" style="38" customWidth="1"/>
    <col min="15120" max="15120" width="16" style="38" customWidth="1"/>
    <col min="15121" max="15359" width="9" style="38"/>
    <col min="15360" max="15360" width="17.59765625" style="38" customWidth="1"/>
    <col min="15361" max="15361" width="19.86328125" style="38" customWidth="1"/>
    <col min="15362" max="15362" width="20.86328125" style="38" customWidth="1"/>
    <col min="15363" max="15363" width="40.86328125" style="38" customWidth="1"/>
    <col min="15364" max="15364" width="20.73046875" style="38" customWidth="1"/>
    <col min="15365" max="15365" width="15" style="38" customWidth="1"/>
    <col min="15366" max="15366" width="11.73046875" style="38" customWidth="1"/>
    <col min="15367" max="15367" width="36.59765625" style="38" customWidth="1"/>
    <col min="15368" max="15369" width="31.265625" style="38" customWidth="1"/>
    <col min="15370" max="15370" width="23.3984375" style="38" customWidth="1"/>
    <col min="15371" max="15371" width="35.59765625" style="38" customWidth="1"/>
    <col min="15372" max="15372" width="28.86328125" style="38" customWidth="1"/>
    <col min="15373" max="15373" width="23.3984375" style="38" customWidth="1"/>
    <col min="15374" max="15374" width="15.73046875" style="38" customWidth="1"/>
    <col min="15375" max="15375" width="19.86328125" style="38" customWidth="1"/>
    <col min="15376" max="15376" width="16" style="38" customWidth="1"/>
    <col min="15377" max="15615" width="9" style="38"/>
    <col min="15616" max="15616" width="17.59765625" style="38" customWidth="1"/>
    <col min="15617" max="15617" width="19.86328125" style="38" customWidth="1"/>
    <col min="15618" max="15618" width="20.86328125" style="38" customWidth="1"/>
    <col min="15619" max="15619" width="40.86328125" style="38" customWidth="1"/>
    <col min="15620" max="15620" width="20.73046875" style="38" customWidth="1"/>
    <col min="15621" max="15621" width="15" style="38" customWidth="1"/>
    <col min="15622" max="15622" width="11.73046875" style="38" customWidth="1"/>
    <col min="15623" max="15623" width="36.59765625" style="38" customWidth="1"/>
    <col min="15624" max="15625" width="31.265625" style="38" customWidth="1"/>
    <col min="15626" max="15626" width="23.3984375" style="38" customWidth="1"/>
    <col min="15627" max="15627" width="35.59765625" style="38" customWidth="1"/>
    <col min="15628" max="15628" width="28.86328125" style="38" customWidth="1"/>
    <col min="15629" max="15629" width="23.3984375" style="38" customWidth="1"/>
    <col min="15630" max="15630" width="15.73046875" style="38" customWidth="1"/>
    <col min="15631" max="15631" width="19.86328125" style="38" customWidth="1"/>
    <col min="15632" max="15632" width="16" style="38" customWidth="1"/>
    <col min="15633" max="15871" width="9" style="38"/>
    <col min="15872" max="15872" width="17.59765625" style="38" customWidth="1"/>
    <col min="15873" max="15873" width="19.86328125" style="38" customWidth="1"/>
    <col min="15874" max="15874" width="20.86328125" style="38" customWidth="1"/>
    <col min="15875" max="15875" width="40.86328125" style="38" customWidth="1"/>
    <col min="15876" max="15876" width="20.73046875" style="38" customWidth="1"/>
    <col min="15877" max="15877" width="15" style="38" customWidth="1"/>
    <col min="15878" max="15878" width="11.73046875" style="38" customWidth="1"/>
    <col min="15879" max="15879" width="36.59765625" style="38" customWidth="1"/>
    <col min="15880" max="15881" width="31.265625" style="38" customWidth="1"/>
    <col min="15882" max="15882" width="23.3984375" style="38" customWidth="1"/>
    <col min="15883" max="15883" width="35.59765625" style="38" customWidth="1"/>
    <col min="15884" max="15884" width="28.86328125" style="38" customWidth="1"/>
    <col min="15885" max="15885" width="23.3984375" style="38" customWidth="1"/>
    <col min="15886" max="15886" width="15.73046875" style="38" customWidth="1"/>
    <col min="15887" max="15887" width="19.86328125" style="38" customWidth="1"/>
    <col min="15888" max="15888" width="16" style="38" customWidth="1"/>
    <col min="15889" max="16127" width="9" style="38"/>
    <col min="16128" max="16128" width="17.59765625" style="38" customWidth="1"/>
    <col min="16129" max="16129" width="19.86328125" style="38" customWidth="1"/>
    <col min="16130" max="16130" width="20.86328125" style="38" customWidth="1"/>
    <col min="16131" max="16131" width="40.86328125" style="38" customWidth="1"/>
    <col min="16132" max="16132" width="20.73046875" style="38" customWidth="1"/>
    <col min="16133" max="16133" width="15" style="38" customWidth="1"/>
    <col min="16134" max="16134" width="11.73046875" style="38" customWidth="1"/>
    <col min="16135" max="16135" width="36.59765625" style="38" customWidth="1"/>
    <col min="16136" max="16137" width="31.265625" style="38" customWidth="1"/>
    <col min="16138" max="16138" width="23.3984375" style="38" customWidth="1"/>
    <col min="16139" max="16139" width="35.59765625" style="38" customWidth="1"/>
    <col min="16140" max="16140" width="28.86328125" style="38" customWidth="1"/>
    <col min="16141" max="16141" width="23.3984375" style="38" customWidth="1"/>
    <col min="16142" max="16142" width="15.73046875" style="38" customWidth="1"/>
    <col min="16143" max="16143" width="19.86328125" style="38" customWidth="1"/>
    <col min="16144" max="16144" width="16" style="38" customWidth="1"/>
    <col min="16145" max="16384" width="9" style="38"/>
  </cols>
  <sheetData>
    <row r="1" spans="1:34" x14ac:dyDescent="0.45">
      <c r="A1" s="76"/>
      <c r="B1" s="38"/>
      <c r="C1" s="38"/>
      <c r="D1" s="38"/>
      <c r="E1" s="38"/>
      <c r="F1" s="38"/>
      <c r="G1" s="38"/>
      <c r="H1" s="90"/>
      <c r="I1" s="90"/>
      <c r="J1" s="95"/>
      <c r="K1" s="90"/>
      <c r="L1" s="98"/>
      <c r="M1" s="38"/>
      <c r="N1" s="38"/>
      <c r="O1" s="38"/>
      <c r="P1" s="38"/>
      <c r="X1" s="103"/>
      <c r="Y1" s="103"/>
      <c r="Z1" s="103"/>
      <c r="AA1" s="104"/>
      <c r="AB1" s="104"/>
      <c r="AC1" s="104"/>
      <c r="AD1" s="102"/>
      <c r="AE1" s="102"/>
      <c r="AF1" s="102"/>
    </row>
    <row r="2" spans="1:34" ht="45.4" customHeight="1" x14ac:dyDescent="0.45">
      <c r="B2" s="127"/>
      <c r="C2" s="472" t="s">
        <v>348</v>
      </c>
      <c r="D2" s="472"/>
      <c r="E2" s="472"/>
      <c r="F2" s="472"/>
      <c r="G2" s="472"/>
      <c r="H2" s="472"/>
      <c r="I2" s="90"/>
      <c r="J2" s="95"/>
      <c r="K2" s="90"/>
      <c r="L2" s="98"/>
      <c r="M2" s="38"/>
      <c r="N2" s="38"/>
      <c r="O2" s="38"/>
      <c r="P2" s="38"/>
      <c r="W2" s="457" t="s">
        <v>471</v>
      </c>
      <c r="X2" s="458"/>
      <c r="Y2" s="459"/>
      <c r="Z2" s="103"/>
      <c r="AA2" s="104"/>
      <c r="AB2" s="104"/>
      <c r="AC2" s="102"/>
      <c r="AD2" s="102"/>
      <c r="AE2" s="102"/>
      <c r="AF2" s="102"/>
      <c r="AH2" s="122"/>
    </row>
    <row r="3" spans="1:34" ht="30.75" hidden="1" customHeight="1" x14ac:dyDescent="0.45">
      <c r="A3" s="76"/>
      <c r="B3" s="38"/>
      <c r="C3" s="38"/>
      <c r="D3" s="38"/>
      <c r="E3" s="38"/>
      <c r="F3" s="38"/>
      <c r="G3" s="38"/>
      <c r="H3" s="90"/>
      <c r="I3" s="90"/>
      <c r="J3" s="95"/>
      <c r="K3" s="90"/>
      <c r="L3" s="98"/>
      <c r="M3" s="38"/>
      <c r="N3" s="38"/>
      <c r="O3" s="38"/>
      <c r="P3" s="38"/>
      <c r="W3" s="460"/>
      <c r="X3" s="461"/>
      <c r="Y3" s="462"/>
      <c r="Z3" s="103"/>
      <c r="AA3" s="104"/>
      <c r="AB3" s="104"/>
      <c r="AC3" s="104"/>
      <c r="AD3" s="102"/>
      <c r="AE3" s="102"/>
      <c r="AF3" s="102"/>
    </row>
    <row r="4" spans="1:34" x14ac:dyDescent="0.45">
      <c r="A4" s="76"/>
      <c r="B4" s="38" t="s">
        <v>349</v>
      </c>
      <c r="C4" s="76"/>
      <c r="D4" s="76"/>
      <c r="E4" s="76"/>
      <c r="F4" s="76"/>
      <c r="G4" s="76"/>
      <c r="H4" s="91"/>
      <c r="I4" s="91"/>
      <c r="J4" s="95"/>
      <c r="K4" s="90"/>
      <c r="L4" s="98"/>
      <c r="M4" s="38"/>
      <c r="N4" s="38"/>
      <c r="O4" s="38"/>
      <c r="P4" s="38"/>
      <c r="W4" s="460"/>
      <c r="X4" s="461"/>
      <c r="Y4" s="462"/>
      <c r="Z4" s="103"/>
      <c r="AA4" s="104"/>
      <c r="AB4" s="104"/>
      <c r="AC4" s="104"/>
      <c r="AD4" s="102"/>
      <c r="AE4" s="102"/>
      <c r="AF4" s="102"/>
    </row>
    <row r="5" spans="1:34" ht="28.5" x14ac:dyDescent="0.45">
      <c r="A5" s="38"/>
      <c r="B5" s="38"/>
      <c r="C5" s="38"/>
      <c r="D5" s="38"/>
      <c r="E5" s="38"/>
      <c r="F5" s="90"/>
      <c r="G5" s="90"/>
      <c r="H5" s="90"/>
      <c r="I5" s="90"/>
      <c r="J5" s="95"/>
      <c r="K5" s="90"/>
      <c r="L5" s="98"/>
      <c r="M5" s="38"/>
      <c r="N5" s="38"/>
      <c r="O5" s="38"/>
      <c r="P5" s="38"/>
      <c r="W5" s="460"/>
      <c r="X5" s="461"/>
      <c r="Y5" s="462"/>
      <c r="Z5" s="103"/>
      <c r="AA5" s="104"/>
      <c r="AB5" s="104"/>
      <c r="AC5" s="104"/>
      <c r="AD5" s="102"/>
      <c r="AE5" s="223" t="s">
        <v>450</v>
      </c>
      <c r="AF5" s="223" t="s">
        <v>451</v>
      </c>
    </row>
    <row r="6" spans="1:34" ht="14.65" customHeight="1" x14ac:dyDescent="0.45">
      <c r="B6" s="54" t="s">
        <v>350</v>
      </c>
      <c r="C6" s="38"/>
      <c r="D6" s="38"/>
      <c r="E6" s="38"/>
      <c r="F6" s="423" t="s">
        <v>351</v>
      </c>
      <c r="G6" s="424"/>
      <c r="H6" s="425"/>
      <c r="I6" s="425"/>
      <c r="J6" s="426"/>
      <c r="K6" s="90"/>
      <c r="L6" s="98"/>
      <c r="M6" s="38"/>
      <c r="N6" s="38"/>
      <c r="O6" s="38"/>
      <c r="P6" s="38"/>
      <c r="W6" s="460"/>
      <c r="X6" s="461"/>
      <c r="Y6" s="462"/>
      <c r="Z6" s="103"/>
      <c r="AA6" s="104"/>
      <c r="AB6" s="104"/>
      <c r="AC6" s="104"/>
      <c r="AD6" s="102"/>
      <c r="AE6" s="524" t="str">
        <f>IFERROR('Fleet Performance Summary'!B94,"")</f>
        <v/>
      </c>
      <c r="AF6" s="266"/>
    </row>
    <row r="7" spans="1:34" x14ac:dyDescent="0.45">
      <c r="A7" s="38"/>
      <c r="B7" s="78" t="s">
        <v>352</v>
      </c>
      <c r="C7" s="473"/>
      <c r="D7" s="473"/>
      <c r="E7" s="38"/>
      <c r="F7" s="466" t="s">
        <v>480</v>
      </c>
      <c r="G7" s="467"/>
      <c r="H7" s="467"/>
      <c r="I7" s="467"/>
      <c r="J7" s="468"/>
      <c r="K7" s="90"/>
      <c r="L7" s="98"/>
      <c r="M7" s="38"/>
      <c r="N7" s="38"/>
      <c r="O7" s="38"/>
      <c r="P7" s="38"/>
      <c r="W7" s="460"/>
      <c r="X7" s="461"/>
      <c r="Y7" s="462"/>
      <c r="Z7" s="103"/>
      <c r="AA7" s="104"/>
      <c r="AB7" s="104"/>
      <c r="AC7" s="104"/>
      <c r="AD7" s="102"/>
      <c r="AE7" s="102"/>
      <c r="AF7" s="102"/>
    </row>
    <row r="8" spans="1:34" x14ac:dyDescent="0.45">
      <c r="A8" s="79"/>
      <c r="B8" s="80" t="s">
        <v>353</v>
      </c>
      <c r="C8" s="473"/>
      <c r="D8" s="473"/>
      <c r="E8" s="79"/>
      <c r="F8" s="466"/>
      <c r="G8" s="467"/>
      <c r="H8" s="467"/>
      <c r="I8" s="467"/>
      <c r="J8" s="468"/>
      <c r="K8" s="90"/>
      <c r="L8" s="95"/>
      <c r="M8" s="38"/>
      <c r="N8" s="38"/>
      <c r="O8" s="38"/>
      <c r="P8" s="38"/>
      <c r="W8" s="460"/>
      <c r="X8" s="461"/>
      <c r="Y8" s="462"/>
      <c r="Z8" s="103"/>
      <c r="AA8" s="104"/>
      <c r="AB8" s="104"/>
      <c r="AC8" s="104"/>
      <c r="AD8" s="102"/>
      <c r="AE8" s="102"/>
      <c r="AF8" s="102"/>
    </row>
    <row r="9" spans="1:34" ht="16.149999999999999" customHeight="1" x14ac:dyDescent="0.45">
      <c r="A9" s="79"/>
      <c r="B9" s="80" t="s">
        <v>354</v>
      </c>
      <c r="C9" s="473"/>
      <c r="D9" s="473"/>
      <c r="E9" s="79"/>
      <c r="F9" s="466"/>
      <c r="G9" s="467"/>
      <c r="H9" s="467"/>
      <c r="I9" s="467"/>
      <c r="J9" s="468"/>
      <c r="K9" s="90"/>
      <c r="L9" s="95"/>
      <c r="M9" s="38"/>
      <c r="N9" s="77"/>
      <c r="O9" s="38"/>
      <c r="P9" s="38"/>
      <c r="W9" s="463"/>
      <c r="X9" s="464"/>
      <c r="Y9" s="465"/>
      <c r="Z9" s="103"/>
      <c r="AA9" s="104"/>
      <c r="AB9" s="104"/>
      <c r="AC9" s="104"/>
      <c r="AD9" s="102"/>
      <c r="AE9" s="102"/>
      <c r="AF9" s="102"/>
    </row>
    <row r="10" spans="1:34" ht="22.35" customHeight="1" x14ac:dyDescent="0.45">
      <c r="A10" s="79"/>
      <c r="B10" s="218"/>
      <c r="C10" s="218" t="s">
        <v>455</v>
      </c>
      <c r="D10" s="435" t="s">
        <v>14</v>
      </c>
      <c r="E10" s="79"/>
      <c r="F10" s="469"/>
      <c r="G10" s="470"/>
      <c r="H10" s="470"/>
      <c r="I10" s="470"/>
      <c r="J10" s="471"/>
      <c r="K10" s="90"/>
      <c r="L10" s="95"/>
      <c r="M10" s="38"/>
      <c r="N10" s="38"/>
      <c r="O10" s="38"/>
      <c r="P10" s="38"/>
      <c r="X10" s="103"/>
      <c r="Y10" s="103"/>
      <c r="Z10" s="103"/>
      <c r="AA10" s="104"/>
      <c r="AB10" s="104"/>
      <c r="AC10" s="104"/>
      <c r="AD10" s="102"/>
      <c r="AE10" s="102"/>
      <c r="AF10" s="102"/>
    </row>
    <row r="11" spans="1:34" ht="12.75" hidden="1" customHeight="1" x14ac:dyDescent="0.45">
      <c r="A11" s="38"/>
      <c r="B11" s="38"/>
      <c r="C11" s="38"/>
      <c r="D11" s="38"/>
      <c r="E11" s="38"/>
      <c r="F11" s="38"/>
      <c r="G11" s="38"/>
      <c r="H11" s="90"/>
      <c r="I11" s="90"/>
      <c r="J11" s="95"/>
      <c r="K11" s="90"/>
      <c r="L11" s="95"/>
      <c r="M11" s="38"/>
      <c r="N11" s="38"/>
      <c r="O11" s="38"/>
      <c r="P11" s="38"/>
      <c r="X11" s="103"/>
      <c r="Y11" s="103"/>
      <c r="Z11" s="103"/>
      <c r="AA11" s="104"/>
      <c r="AB11" s="104"/>
      <c r="AC11" s="104"/>
      <c r="AD11" s="102"/>
      <c r="AE11" s="102"/>
      <c r="AF11" s="102"/>
    </row>
    <row r="12" spans="1:34" ht="16.899999999999999" hidden="1" customHeight="1" x14ac:dyDescent="0.45">
      <c r="A12" s="38"/>
      <c r="B12" s="38"/>
      <c r="C12" s="38"/>
      <c r="D12" s="38"/>
      <c r="E12" s="38"/>
      <c r="F12" s="38"/>
      <c r="G12" s="38"/>
      <c r="H12" s="90"/>
      <c r="I12" s="90"/>
      <c r="J12" s="95"/>
      <c r="K12" s="90"/>
      <c r="L12" s="95"/>
      <c r="M12" s="38"/>
      <c r="N12" s="38"/>
      <c r="O12" s="38"/>
      <c r="P12" s="38"/>
      <c r="X12" s="103"/>
      <c r="Y12" s="103"/>
      <c r="Z12" s="103"/>
      <c r="AA12" s="104"/>
      <c r="AB12" s="104"/>
      <c r="AC12" s="104"/>
      <c r="AD12" s="102"/>
      <c r="AE12" s="102"/>
      <c r="AF12" s="102"/>
    </row>
    <row r="13" spans="1:34" s="81" customFormat="1" ht="22.15" customHeight="1" x14ac:dyDescent="0.4">
      <c r="A13" s="81" t="s">
        <v>355</v>
      </c>
      <c r="B13" s="82" t="s">
        <v>356</v>
      </c>
      <c r="F13" s="82" t="s">
        <v>356</v>
      </c>
      <c r="G13" s="82" t="s">
        <v>356</v>
      </c>
      <c r="H13" s="92"/>
      <c r="I13" s="94" t="s">
        <v>357</v>
      </c>
      <c r="J13" s="96"/>
      <c r="K13" s="94" t="s">
        <v>357</v>
      </c>
      <c r="L13" s="96" t="s">
        <v>358</v>
      </c>
      <c r="M13" s="82"/>
      <c r="P13" s="83" t="s">
        <v>359</v>
      </c>
      <c r="Q13" s="89"/>
      <c r="R13" s="89"/>
      <c r="W13" s="83" t="s">
        <v>360</v>
      </c>
      <c r="X13" s="105"/>
      <c r="Y13" s="105"/>
      <c r="Z13" s="105"/>
      <c r="AA13" s="106"/>
      <c r="AB13" s="106"/>
      <c r="AC13" s="106"/>
      <c r="AD13" s="110"/>
      <c r="AE13" s="110"/>
      <c r="AF13" s="110"/>
      <c r="AG13" s="120" t="s">
        <v>435</v>
      </c>
      <c r="AH13" s="110" t="s">
        <v>435</v>
      </c>
    </row>
    <row r="14" spans="1:34" s="84" customFormat="1" ht="65.650000000000006" x14ac:dyDescent="0.4">
      <c r="A14" s="131" t="s">
        <v>26</v>
      </c>
      <c r="B14" s="131" t="s">
        <v>27</v>
      </c>
      <c r="C14" s="131" t="s">
        <v>28</v>
      </c>
      <c r="D14" s="131" t="s">
        <v>29</v>
      </c>
      <c r="E14" s="131" t="s">
        <v>30</v>
      </c>
      <c r="F14" s="131" t="s">
        <v>31</v>
      </c>
      <c r="G14" s="131" t="s">
        <v>32</v>
      </c>
      <c r="H14" s="132" t="s">
        <v>33</v>
      </c>
      <c r="I14" s="132" t="s">
        <v>34</v>
      </c>
      <c r="J14" s="133" t="s">
        <v>35</v>
      </c>
      <c r="K14" s="132" t="s">
        <v>36</v>
      </c>
      <c r="L14" s="133" t="s">
        <v>37</v>
      </c>
      <c r="M14" s="131" t="s">
        <v>38</v>
      </c>
      <c r="N14" s="131" t="s">
        <v>39</v>
      </c>
      <c r="O14" s="131" t="s">
        <v>40</v>
      </c>
      <c r="P14" s="135" t="s">
        <v>361</v>
      </c>
      <c r="Q14" s="136" t="s">
        <v>41</v>
      </c>
      <c r="R14" s="136" t="s">
        <v>42</v>
      </c>
      <c r="S14" s="134" t="s">
        <v>43</v>
      </c>
      <c r="T14" s="134" t="s">
        <v>44</v>
      </c>
      <c r="U14" s="134" t="s">
        <v>452</v>
      </c>
      <c r="V14" s="134" t="s">
        <v>45</v>
      </c>
      <c r="W14" s="134" t="s">
        <v>362</v>
      </c>
      <c r="X14" s="225" t="s">
        <v>421</v>
      </c>
      <c r="Y14" s="225" t="s">
        <v>453</v>
      </c>
      <c r="Z14" s="225" t="s">
        <v>51</v>
      </c>
      <c r="AA14" s="226" t="s">
        <v>454</v>
      </c>
      <c r="AB14" s="226" t="s">
        <v>403</v>
      </c>
      <c r="AC14" s="224" t="s">
        <v>402</v>
      </c>
      <c r="AD14" s="224" t="s">
        <v>423</v>
      </c>
      <c r="AE14" s="224" t="s">
        <v>422</v>
      </c>
      <c r="AF14" s="224" t="s">
        <v>434</v>
      </c>
      <c r="AG14" s="138" t="s">
        <v>437</v>
      </c>
      <c r="AH14" s="137" t="s">
        <v>436</v>
      </c>
    </row>
    <row r="15" spans="1:34" s="99" customFormat="1" x14ac:dyDescent="0.45">
      <c r="A15" s="429"/>
      <c r="B15" s="429"/>
      <c r="C15" s="429"/>
      <c r="D15" s="429"/>
      <c r="E15" s="429"/>
      <c r="F15" s="267"/>
      <c r="G15" s="267"/>
      <c r="H15" s="430"/>
      <c r="I15" s="430"/>
      <c r="J15" s="431"/>
      <c r="K15" s="430"/>
      <c r="L15" s="432"/>
      <c r="M15" s="429"/>
      <c r="N15" s="429"/>
      <c r="O15" s="429"/>
      <c r="P15" s="429"/>
      <c r="Q15" s="433">
        <f t="shared" ref="Q15:Q78" si="0">H15/NETWORKDAYS("1/1/1990","31/12/1990",11)</f>
        <v>0</v>
      </c>
      <c r="R15" s="433"/>
      <c r="S15" s="429"/>
      <c r="T15" s="429"/>
      <c r="U15" s="434"/>
      <c r="V15" s="429"/>
      <c r="W15" s="429"/>
      <c r="X15" s="241" t="str">
        <f t="shared" ref="X15:X46" si="1">IF(G15="","",(VLOOKUP(G15,GHGFActors, 3,)*(IF(K15="",I15,K15))/1000))</f>
        <v/>
      </c>
      <c r="Y15" s="241" t="str">
        <f>IFERROR(X15*1000000/H15,"")</f>
        <v/>
      </c>
      <c r="Z15" s="241" t="str">
        <f>IF(G15="","",IF(K15="",I15/(H15/100),K15/H15))</f>
        <v/>
      </c>
      <c r="AA15" s="242" t="b">
        <f>AND(Q15&lt;121,F15="passenger", O15="current",NOT(OR(S15="employee residence",S15="staff home location")))</f>
        <v>0</v>
      </c>
      <c r="AB15" s="242" t="b">
        <f t="shared" ref="AB15:AB17" si="2">AND(H15&lt;10000,H15&gt;0)</f>
        <v>0</v>
      </c>
      <c r="AC15" s="267"/>
      <c r="AD15" s="265" t="str">
        <f>IF(AC15=Dropdowns!$B$44,Dropdowns!$D$44,"")</f>
        <v/>
      </c>
      <c r="AE15" s="267"/>
      <c r="AF15" s="265" t="str">
        <f t="shared" ref="AF15:AF78" si="3">IF(AC15="Replace with EV",(AE15*H15)/1000000,"")</f>
        <v/>
      </c>
      <c r="AG15" s="121" t="str">
        <f t="shared" ref="AG15:AG78" si="4">IF(AC15="remove",0,IF(AC15="Replace with EV",AE15,IF(AC15="",Y15,"")))</f>
        <v/>
      </c>
      <c r="AH15" s="121" t="str">
        <f t="shared" ref="AH15:AH78" si="5">IF(AC15="remove",0,IF(AC15="Replace with EV",AF15,IF(AC15="",X15,"")))</f>
        <v/>
      </c>
    </row>
    <row r="16" spans="1:34" s="99" customFormat="1" x14ac:dyDescent="0.45">
      <c r="A16" s="429"/>
      <c r="B16" s="429"/>
      <c r="C16" s="429"/>
      <c r="D16" s="429"/>
      <c r="E16" s="429"/>
      <c r="F16" s="267"/>
      <c r="G16" s="267"/>
      <c r="H16" s="430"/>
      <c r="I16" s="430"/>
      <c r="J16" s="431"/>
      <c r="K16" s="430"/>
      <c r="L16" s="432"/>
      <c r="M16" s="429"/>
      <c r="N16" s="429"/>
      <c r="O16" s="429"/>
      <c r="P16" s="429"/>
      <c r="Q16" s="433">
        <f t="shared" si="0"/>
        <v>0</v>
      </c>
      <c r="R16" s="433"/>
      <c r="S16" s="429"/>
      <c r="T16" s="429"/>
      <c r="U16" s="434"/>
      <c r="V16" s="429"/>
      <c r="W16" s="429"/>
      <c r="X16" s="241" t="str">
        <f t="shared" si="1"/>
        <v/>
      </c>
      <c r="Y16" s="241" t="str">
        <f t="shared" ref="Y16:Y79" si="6">IFERROR(X16*1000000/H16,"")</f>
        <v/>
      </c>
      <c r="Z16" s="241" t="str">
        <f t="shared" ref="Z16:Z79" si="7">IF(G16="","",IF(K16="",I16/(H16/100),K16/H16))</f>
        <v/>
      </c>
      <c r="AA16" s="242" t="b">
        <f t="shared" ref="AA16:AA79" si="8">AND(Q16&lt;121,F16="passenger", O16="current",NOT(OR(S16="employee residence",S16="staff home location")))</f>
        <v>0</v>
      </c>
      <c r="AB16" s="242" t="b">
        <f t="shared" si="2"/>
        <v>0</v>
      </c>
      <c r="AC16" s="268"/>
      <c r="AD16" s="265" t="str">
        <f>IF(AC16=Dropdowns!$B$44,"Emissions intensity required","")</f>
        <v/>
      </c>
      <c r="AE16" s="267"/>
      <c r="AF16" s="265" t="str">
        <f t="shared" si="3"/>
        <v/>
      </c>
      <c r="AG16" s="121" t="str">
        <f t="shared" si="4"/>
        <v/>
      </c>
      <c r="AH16" s="121" t="str">
        <f t="shared" si="5"/>
        <v/>
      </c>
    </row>
    <row r="17" spans="1:34" s="99" customFormat="1" x14ac:dyDescent="0.45">
      <c r="A17" s="429"/>
      <c r="B17" s="429"/>
      <c r="C17" s="429"/>
      <c r="D17" s="429"/>
      <c r="E17" s="429"/>
      <c r="F17" s="267"/>
      <c r="G17" s="267"/>
      <c r="H17" s="430"/>
      <c r="I17" s="430"/>
      <c r="J17" s="431"/>
      <c r="K17" s="430"/>
      <c r="L17" s="432"/>
      <c r="M17" s="429"/>
      <c r="N17" s="429"/>
      <c r="O17" s="429"/>
      <c r="P17" s="429"/>
      <c r="Q17" s="433">
        <f t="shared" si="0"/>
        <v>0</v>
      </c>
      <c r="R17" s="433"/>
      <c r="S17" s="429"/>
      <c r="T17" s="429"/>
      <c r="U17" s="434"/>
      <c r="V17" s="429"/>
      <c r="W17" s="429"/>
      <c r="X17" s="241" t="str">
        <f t="shared" si="1"/>
        <v/>
      </c>
      <c r="Y17" s="241" t="str">
        <f t="shared" si="6"/>
        <v/>
      </c>
      <c r="Z17" s="241" t="str">
        <f t="shared" si="7"/>
        <v/>
      </c>
      <c r="AA17" s="242" t="b">
        <f t="shared" si="8"/>
        <v>0</v>
      </c>
      <c r="AB17" s="242" t="b">
        <f t="shared" si="2"/>
        <v>0</v>
      </c>
      <c r="AC17" s="268"/>
      <c r="AD17" s="265" t="str">
        <f>IF(AC17=Dropdowns!$B$44,"Emissions intensity required","")</f>
        <v/>
      </c>
      <c r="AE17" s="267"/>
      <c r="AF17" s="265" t="str">
        <f t="shared" si="3"/>
        <v/>
      </c>
      <c r="AG17" s="121" t="str">
        <f t="shared" si="4"/>
        <v/>
      </c>
      <c r="AH17" s="121" t="str">
        <f t="shared" si="5"/>
        <v/>
      </c>
    </row>
    <row r="18" spans="1:34" s="99" customFormat="1" x14ac:dyDescent="0.45">
      <c r="A18" s="429"/>
      <c r="B18" s="429"/>
      <c r="C18" s="429"/>
      <c r="D18" s="429"/>
      <c r="E18" s="429"/>
      <c r="F18" s="267"/>
      <c r="G18" s="267"/>
      <c r="H18" s="430"/>
      <c r="I18" s="430"/>
      <c r="J18" s="431"/>
      <c r="K18" s="430"/>
      <c r="L18" s="432"/>
      <c r="M18" s="429"/>
      <c r="N18" s="429"/>
      <c r="O18" s="429"/>
      <c r="P18" s="429"/>
      <c r="Q18" s="433">
        <f t="shared" si="0"/>
        <v>0</v>
      </c>
      <c r="R18" s="433"/>
      <c r="S18" s="429"/>
      <c r="T18" s="429"/>
      <c r="U18" s="434"/>
      <c r="V18" s="429"/>
      <c r="W18" s="429"/>
      <c r="X18" s="241" t="str">
        <f t="shared" si="1"/>
        <v/>
      </c>
      <c r="Y18" s="241" t="str">
        <f t="shared" si="6"/>
        <v/>
      </c>
      <c r="Z18" s="241" t="str">
        <f t="shared" si="7"/>
        <v/>
      </c>
      <c r="AA18" s="242" t="b">
        <f t="shared" si="8"/>
        <v>0</v>
      </c>
      <c r="AB18" s="242" t="b">
        <f t="shared" ref="AB18:AB81" si="9">AND(H18&lt;10000,H18&gt;0)</f>
        <v>0</v>
      </c>
      <c r="AC18" s="268"/>
      <c r="AD18" s="265" t="str">
        <f>IF(AC18=Dropdowns!$B$44,"Emissions intensity required","")</f>
        <v/>
      </c>
      <c r="AE18" s="267"/>
      <c r="AF18" s="265" t="str">
        <f t="shared" si="3"/>
        <v/>
      </c>
      <c r="AG18" s="121" t="str">
        <f t="shared" si="4"/>
        <v/>
      </c>
      <c r="AH18" s="121" t="str">
        <f t="shared" si="5"/>
        <v/>
      </c>
    </row>
    <row r="19" spans="1:34" s="99" customFormat="1" x14ac:dyDescent="0.45">
      <c r="A19" s="429"/>
      <c r="B19" s="429"/>
      <c r="C19" s="429"/>
      <c r="D19" s="429"/>
      <c r="E19" s="429"/>
      <c r="F19" s="267"/>
      <c r="G19" s="267"/>
      <c r="H19" s="430"/>
      <c r="I19" s="430"/>
      <c r="J19" s="431"/>
      <c r="K19" s="430"/>
      <c r="L19" s="432"/>
      <c r="M19" s="429"/>
      <c r="N19" s="429"/>
      <c r="O19" s="429"/>
      <c r="P19" s="429"/>
      <c r="Q19" s="433">
        <f t="shared" si="0"/>
        <v>0</v>
      </c>
      <c r="R19" s="433"/>
      <c r="S19" s="429"/>
      <c r="T19" s="429"/>
      <c r="U19" s="434"/>
      <c r="V19" s="429"/>
      <c r="W19" s="429"/>
      <c r="X19" s="241" t="str">
        <f t="shared" si="1"/>
        <v/>
      </c>
      <c r="Y19" s="241" t="str">
        <f t="shared" si="6"/>
        <v/>
      </c>
      <c r="Z19" s="241" t="str">
        <f t="shared" si="7"/>
        <v/>
      </c>
      <c r="AA19" s="242" t="b">
        <f t="shared" si="8"/>
        <v>0</v>
      </c>
      <c r="AB19" s="242" t="b">
        <f t="shared" si="9"/>
        <v>0</v>
      </c>
      <c r="AC19" s="268"/>
      <c r="AD19" s="265" t="str">
        <f>IF(AC19=Dropdowns!$B$44,"Emissions intensity required","")</f>
        <v/>
      </c>
      <c r="AE19" s="267"/>
      <c r="AF19" s="265" t="str">
        <f t="shared" si="3"/>
        <v/>
      </c>
      <c r="AG19" s="121" t="str">
        <f t="shared" si="4"/>
        <v/>
      </c>
      <c r="AH19" s="121" t="str">
        <f t="shared" si="5"/>
        <v/>
      </c>
    </row>
    <row r="20" spans="1:34" s="99" customFormat="1" x14ac:dyDescent="0.45">
      <c r="A20" s="429"/>
      <c r="B20" s="429"/>
      <c r="C20" s="429"/>
      <c r="D20" s="429"/>
      <c r="E20" s="429"/>
      <c r="F20" s="267"/>
      <c r="G20" s="267"/>
      <c r="H20" s="430"/>
      <c r="I20" s="430"/>
      <c r="J20" s="431"/>
      <c r="K20" s="430"/>
      <c r="L20" s="432"/>
      <c r="M20" s="429"/>
      <c r="N20" s="429"/>
      <c r="O20" s="429"/>
      <c r="P20" s="429"/>
      <c r="Q20" s="433">
        <f t="shared" si="0"/>
        <v>0</v>
      </c>
      <c r="R20" s="433"/>
      <c r="S20" s="429"/>
      <c r="T20" s="429"/>
      <c r="U20" s="434"/>
      <c r="V20" s="429"/>
      <c r="W20" s="429"/>
      <c r="X20" s="241" t="str">
        <f t="shared" si="1"/>
        <v/>
      </c>
      <c r="Y20" s="241" t="str">
        <f t="shared" si="6"/>
        <v/>
      </c>
      <c r="Z20" s="241" t="str">
        <f t="shared" si="7"/>
        <v/>
      </c>
      <c r="AA20" s="242" t="b">
        <f t="shared" si="8"/>
        <v>0</v>
      </c>
      <c r="AB20" s="242" t="b">
        <f t="shared" si="9"/>
        <v>0</v>
      </c>
      <c r="AC20" s="268"/>
      <c r="AD20" s="265" t="str">
        <f>IF(AC20=Dropdowns!$B$44,"Emissions intensity required","")</f>
        <v/>
      </c>
      <c r="AE20" s="267"/>
      <c r="AF20" s="265" t="str">
        <f>IF(AC20="Replace with EV",(AE20*H20)/1000000,"")</f>
        <v/>
      </c>
      <c r="AG20" s="121" t="str">
        <f t="shared" si="4"/>
        <v/>
      </c>
      <c r="AH20" s="121" t="str">
        <f t="shared" si="5"/>
        <v/>
      </c>
    </row>
    <row r="21" spans="1:34" s="99" customFormat="1" x14ac:dyDescent="0.45">
      <c r="A21" s="429"/>
      <c r="B21" s="429"/>
      <c r="C21" s="429"/>
      <c r="D21" s="429"/>
      <c r="E21" s="429"/>
      <c r="F21" s="267"/>
      <c r="G21" s="267"/>
      <c r="H21" s="430"/>
      <c r="I21" s="430"/>
      <c r="J21" s="431"/>
      <c r="K21" s="430"/>
      <c r="L21" s="432"/>
      <c r="M21" s="429"/>
      <c r="N21" s="429"/>
      <c r="O21" s="429"/>
      <c r="P21" s="429"/>
      <c r="Q21" s="433">
        <f t="shared" si="0"/>
        <v>0</v>
      </c>
      <c r="R21" s="433"/>
      <c r="S21" s="429"/>
      <c r="T21" s="429"/>
      <c r="U21" s="434"/>
      <c r="V21" s="429"/>
      <c r="W21" s="429"/>
      <c r="X21" s="241" t="str">
        <f t="shared" si="1"/>
        <v/>
      </c>
      <c r="Y21" s="241" t="str">
        <f t="shared" si="6"/>
        <v/>
      </c>
      <c r="Z21" s="241" t="str">
        <f t="shared" si="7"/>
        <v/>
      </c>
      <c r="AA21" s="242" t="b">
        <f t="shared" si="8"/>
        <v>0</v>
      </c>
      <c r="AB21" s="242" t="b">
        <f t="shared" si="9"/>
        <v>0</v>
      </c>
      <c r="AC21" s="268"/>
      <c r="AD21" s="265" t="str">
        <f>IF(AC21=Dropdowns!$B$44,"Emissions intensity required","")</f>
        <v/>
      </c>
      <c r="AE21" s="267"/>
      <c r="AF21" s="265" t="str">
        <f t="shared" si="3"/>
        <v/>
      </c>
      <c r="AG21" s="121" t="str">
        <f t="shared" si="4"/>
        <v/>
      </c>
      <c r="AH21" s="121" t="str">
        <f t="shared" si="5"/>
        <v/>
      </c>
    </row>
    <row r="22" spans="1:34" s="99" customFormat="1" x14ac:dyDescent="0.45">
      <c r="A22" s="429"/>
      <c r="B22" s="429"/>
      <c r="C22" s="429"/>
      <c r="D22" s="429"/>
      <c r="E22" s="429"/>
      <c r="F22" s="267"/>
      <c r="G22" s="267"/>
      <c r="H22" s="430"/>
      <c r="I22" s="430"/>
      <c r="J22" s="431"/>
      <c r="K22" s="430"/>
      <c r="L22" s="432"/>
      <c r="M22" s="429"/>
      <c r="N22" s="429"/>
      <c r="O22" s="429"/>
      <c r="P22" s="429"/>
      <c r="Q22" s="433">
        <f t="shared" si="0"/>
        <v>0</v>
      </c>
      <c r="R22" s="433"/>
      <c r="S22" s="429"/>
      <c r="T22" s="429"/>
      <c r="U22" s="434"/>
      <c r="V22" s="429"/>
      <c r="W22" s="429"/>
      <c r="X22" s="241" t="str">
        <f t="shared" si="1"/>
        <v/>
      </c>
      <c r="Y22" s="241" t="str">
        <f t="shared" si="6"/>
        <v/>
      </c>
      <c r="Z22" s="241" t="str">
        <f t="shared" si="7"/>
        <v/>
      </c>
      <c r="AA22" s="242" t="b">
        <f t="shared" si="8"/>
        <v>0</v>
      </c>
      <c r="AB22" s="242" t="b">
        <f t="shared" si="9"/>
        <v>0</v>
      </c>
      <c r="AC22" s="268"/>
      <c r="AD22" s="265" t="str">
        <f>IF(AC22=Dropdowns!$B$44,"Emissions intensity required","")</f>
        <v/>
      </c>
      <c r="AE22" s="267"/>
      <c r="AF22" s="265" t="str">
        <f t="shared" si="3"/>
        <v/>
      </c>
      <c r="AG22" s="121" t="str">
        <f t="shared" si="4"/>
        <v/>
      </c>
      <c r="AH22" s="121" t="str">
        <f t="shared" si="5"/>
        <v/>
      </c>
    </row>
    <row r="23" spans="1:34" s="99" customFormat="1" x14ac:dyDescent="0.45">
      <c r="A23" s="429"/>
      <c r="B23" s="429"/>
      <c r="C23" s="429"/>
      <c r="D23" s="429"/>
      <c r="E23" s="429"/>
      <c r="F23" s="267"/>
      <c r="G23" s="267"/>
      <c r="H23" s="430"/>
      <c r="I23" s="430"/>
      <c r="J23" s="431"/>
      <c r="K23" s="430"/>
      <c r="L23" s="432"/>
      <c r="M23" s="429"/>
      <c r="N23" s="429"/>
      <c r="O23" s="429"/>
      <c r="P23" s="429"/>
      <c r="Q23" s="433">
        <f t="shared" si="0"/>
        <v>0</v>
      </c>
      <c r="R23" s="433"/>
      <c r="S23" s="429"/>
      <c r="T23" s="429"/>
      <c r="U23" s="434"/>
      <c r="V23" s="429"/>
      <c r="W23" s="429"/>
      <c r="X23" s="241" t="str">
        <f t="shared" si="1"/>
        <v/>
      </c>
      <c r="Y23" s="241" t="str">
        <f t="shared" si="6"/>
        <v/>
      </c>
      <c r="Z23" s="241" t="str">
        <f t="shared" si="7"/>
        <v/>
      </c>
      <c r="AA23" s="242" t="b">
        <f t="shared" si="8"/>
        <v>0</v>
      </c>
      <c r="AB23" s="242" t="b">
        <f t="shared" si="9"/>
        <v>0</v>
      </c>
      <c r="AC23" s="268"/>
      <c r="AD23" s="265" t="str">
        <f>IF(AC23=Dropdowns!$B$44,"Emissions intensity required","")</f>
        <v/>
      </c>
      <c r="AE23" s="267"/>
      <c r="AF23" s="265" t="str">
        <f t="shared" si="3"/>
        <v/>
      </c>
      <c r="AG23" s="121" t="str">
        <f t="shared" si="4"/>
        <v/>
      </c>
      <c r="AH23" s="121" t="str">
        <f t="shared" si="5"/>
        <v/>
      </c>
    </row>
    <row r="24" spans="1:34" s="99" customFormat="1" x14ac:dyDescent="0.45">
      <c r="A24" s="429"/>
      <c r="B24" s="429"/>
      <c r="C24" s="429"/>
      <c r="D24" s="429"/>
      <c r="E24" s="429"/>
      <c r="F24" s="267"/>
      <c r="G24" s="267"/>
      <c r="H24" s="430"/>
      <c r="I24" s="430"/>
      <c r="J24" s="431"/>
      <c r="K24" s="430"/>
      <c r="L24" s="432"/>
      <c r="M24" s="429"/>
      <c r="N24" s="429"/>
      <c r="O24" s="429"/>
      <c r="P24" s="429"/>
      <c r="Q24" s="433">
        <f t="shared" si="0"/>
        <v>0</v>
      </c>
      <c r="R24" s="433"/>
      <c r="S24" s="429"/>
      <c r="T24" s="429"/>
      <c r="U24" s="434"/>
      <c r="V24" s="429"/>
      <c r="W24" s="429"/>
      <c r="X24" s="241" t="str">
        <f t="shared" si="1"/>
        <v/>
      </c>
      <c r="Y24" s="241" t="str">
        <f t="shared" si="6"/>
        <v/>
      </c>
      <c r="Z24" s="241" t="str">
        <f t="shared" si="7"/>
        <v/>
      </c>
      <c r="AA24" s="242" t="b">
        <f>AND(Q24&lt;121,F24="passenger", O24="current",NOT(OR(S24="employee residence",S24="staff home location")))</f>
        <v>0</v>
      </c>
      <c r="AB24" s="242" t="b">
        <f t="shared" si="9"/>
        <v>0</v>
      </c>
      <c r="AC24" s="268"/>
      <c r="AD24" s="265" t="str">
        <f>IF(AC24=Dropdowns!$B$44,"Emissions intensity required","")</f>
        <v/>
      </c>
      <c r="AE24" s="267"/>
      <c r="AF24" s="265" t="str">
        <f t="shared" si="3"/>
        <v/>
      </c>
      <c r="AG24" s="121" t="str">
        <f t="shared" si="4"/>
        <v/>
      </c>
      <c r="AH24" s="121" t="str">
        <f t="shared" si="5"/>
        <v/>
      </c>
    </row>
    <row r="25" spans="1:34" s="99" customFormat="1" x14ac:dyDescent="0.45">
      <c r="A25" s="429"/>
      <c r="B25" s="429"/>
      <c r="C25" s="429"/>
      <c r="D25" s="429"/>
      <c r="E25" s="429"/>
      <c r="F25" s="267"/>
      <c r="G25" s="267"/>
      <c r="H25" s="430"/>
      <c r="I25" s="430"/>
      <c r="J25" s="431"/>
      <c r="K25" s="430"/>
      <c r="L25" s="432"/>
      <c r="M25" s="429"/>
      <c r="N25" s="429"/>
      <c r="O25" s="429"/>
      <c r="P25" s="429"/>
      <c r="Q25" s="433">
        <f t="shared" si="0"/>
        <v>0</v>
      </c>
      <c r="R25" s="433"/>
      <c r="S25" s="429"/>
      <c r="T25" s="429"/>
      <c r="U25" s="434"/>
      <c r="V25" s="429"/>
      <c r="W25" s="429"/>
      <c r="X25" s="241" t="str">
        <f t="shared" si="1"/>
        <v/>
      </c>
      <c r="Y25" s="241" t="str">
        <f t="shared" si="6"/>
        <v/>
      </c>
      <c r="Z25" s="241" t="str">
        <f t="shared" si="7"/>
        <v/>
      </c>
      <c r="AA25" s="242" t="b">
        <f t="shared" si="8"/>
        <v>0</v>
      </c>
      <c r="AB25" s="242" t="b">
        <f t="shared" si="9"/>
        <v>0</v>
      </c>
      <c r="AC25" s="267"/>
      <c r="AD25" s="265" t="str">
        <f>IF(AC25=Dropdowns!$B$44,"Emissions intensity required","")</f>
        <v/>
      </c>
      <c r="AE25" s="267"/>
      <c r="AF25" s="265" t="str">
        <f t="shared" si="3"/>
        <v/>
      </c>
      <c r="AG25" s="121" t="str">
        <f t="shared" si="4"/>
        <v/>
      </c>
      <c r="AH25" s="121" t="str">
        <f t="shared" si="5"/>
        <v/>
      </c>
    </row>
    <row r="26" spans="1:34" s="99" customFormat="1" x14ac:dyDescent="0.45">
      <c r="A26" s="429"/>
      <c r="B26" s="429"/>
      <c r="C26" s="429"/>
      <c r="D26" s="429"/>
      <c r="E26" s="429"/>
      <c r="F26" s="267"/>
      <c r="G26" s="267"/>
      <c r="H26" s="430"/>
      <c r="I26" s="430"/>
      <c r="J26" s="431"/>
      <c r="K26" s="430"/>
      <c r="L26" s="432"/>
      <c r="M26" s="429"/>
      <c r="N26" s="429"/>
      <c r="O26" s="429"/>
      <c r="P26" s="429"/>
      <c r="Q26" s="433">
        <f t="shared" si="0"/>
        <v>0</v>
      </c>
      <c r="R26" s="433"/>
      <c r="S26" s="429"/>
      <c r="T26" s="429"/>
      <c r="U26" s="434"/>
      <c r="V26" s="429"/>
      <c r="W26" s="429"/>
      <c r="X26" s="241" t="str">
        <f t="shared" si="1"/>
        <v/>
      </c>
      <c r="Y26" s="241" t="str">
        <f t="shared" si="6"/>
        <v/>
      </c>
      <c r="Z26" s="241" t="str">
        <f t="shared" si="7"/>
        <v/>
      </c>
      <c r="AA26" s="242" t="b">
        <f t="shared" si="8"/>
        <v>0</v>
      </c>
      <c r="AB26" s="242" t="b">
        <f t="shared" si="9"/>
        <v>0</v>
      </c>
      <c r="AC26" s="268"/>
      <c r="AD26" s="265" t="str">
        <f>IF(AC26=Dropdowns!$B$44,"Emissions intensity required","")</f>
        <v/>
      </c>
      <c r="AE26" s="267"/>
      <c r="AF26" s="265" t="str">
        <f t="shared" si="3"/>
        <v/>
      </c>
      <c r="AG26" s="121" t="str">
        <f t="shared" si="4"/>
        <v/>
      </c>
      <c r="AH26" s="121" t="str">
        <f t="shared" si="5"/>
        <v/>
      </c>
    </row>
    <row r="27" spans="1:34" s="99" customFormat="1" x14ac:dyDescent="0.45">
      <c r="A27" s="429"/>
      <c r="B27" s="429"/>
      <c r="C27" s="429"/>
      <c r="D27" s="429"/>
      <c r="E27" s="429"/>
      <c r="F27" s="267"/>
      <c r="G27" s="267"/>
      <c r="H27" s="430"/>
      <c r="I27" s="430"/>
      <c r="J27" s="431"/>
      <c r="K27" s="430"/>
      <c r="L27" s="432"/>
      <c r="M27" s="429"/>
      <c r="N27" s="429"/>
      <c r="O27" s="429"/>
      <c r="P27" s="429"/>
      <c r="Q27" s="433">
        <f t="shared" si="0"/>
        <v>0</v>
      </c>
      <c r="R27" s="433"/>
      <c r="S27" s="429"/>
      <c r="T27" s="429"/>
      <c r="U27" s="434"/>
      <c r="V27" s="429"/>
      <c r="W27" s="429"/>
      <c r="X27" s="241" t="str">
        <f t="shared" si="1"/>
        <v/>
      </c>
      <c r="Y27" s="241" t="str">
        <f t="shared" si="6"/>
        <v/>
      </c>
      <c r="Z27" s="241" t="str">
        <f t="shared" si="7"/>
        <v/>
      </c>
      <c r="AA27" s="242" t="b">
        <f t="shared" si="8"/>
        <v>0</v>
      </c>
      <c r="AB27" s="242" t="b">
        <f t="shared" si="9"/>
        <v>0</v>
      </c>
      <c r="AC27" s="267"/>
      <c r="AD27" s="265" t="str">
        <f>IF(AC27=Dropdowns!$B$44,"Emissions intensity required","")</f>
        <v/>
      </c>
      <c r="AE27" s="267"/>
      <c r="AF27" s="265" t="str">
        <f t="shared" si="3"/>
        <v/>
      </c>
      <c r="AG27" s="121" t="str">
        <f t="shared" si="4"/>
        <v/>
      </c>
      <c r="AH27" s="121" t="str">
        <f t="shared" si="5"/>
        <v/>
      </c>
    </row>
    <row r="28" spans="1:34" s="99" customFormat="1" x14ac:dyDescent="0.45">
      <c r="A28" s="429"/>
      <c r="B28" s="429"/>
      <c r="C28" s="429"/>
      <c r="D28" s="429"/>
      <c r="E28" s="429"/>
      <c r="F28" s="267"/>
      <c r="G28" s="267"/>
      <c r="H28" s="430"/>
      <c r="I28" s="430"/>
      <c r="J28" s="431"/>
      <c r="K28" s="430"/>
      <c r="L28" s="432"/>
      <c r="M28" s="429"/>
      <c r="N28" s="429"/>
      <c r="O28" s="429"/>
      <c r="P28" s="429"/>
      <c r="Q28" s="433">
        <f t="shared" si="0"/>
        <v>0</v>
      </c>
      <c r="R28" s="433"/>
      <c r="S28" s="429"/>
      <c r="T28" s="429"/>
      <c r="U28" s="434"/>
      <c r="V28" s="429"/>
      <c r="W28" s="429"/>
      <c r="X28" s="241" t="str">
        <f t="shared" si="1"/>
        <v/>
      </c>
      <c r="Y28" s="241" t="str">
        <f t="shared" si="6"/>
        <v/>
      </c>
      <c r="Z28" s="241" t="str">
        <f t="shared" si="7"/>
        <v/>
      </c>
      <c r="AA28" s="242" t="b">
        <f t="shared" si="8"/>
        <v>0</v>
      </c>
      <c r="AB28" s="242" t="b">
        <f t="shared" si="9"/>
        <v>0</v>
      </c>
      <c r="AC28" s="267"/>
      <c r="AD28" s="265" t="str">
        <f>IF(AC28=Dropdowns!$B$44,"Emissions intensity required","")</f>
        <v/>
      </c>
      <c r="AE28" s="267"/>
      <c r="AF28" s="265" t="str">
        <f t="shared" si="3"/>
        <v/>
      </c>
      <c r="AG28" s="121" t="str">
        <f t="shared" si="4"/>
        <v/>
      </c>
      <c r="AH28" s="121" t="str">
        <f t="shared" si="5"/>
        <v/>
      </c>
    </row>
    <row r="29" spans="1:34" s="99" customFormat="1" x14ac:dyDescent="0.45">
      <c r="A29" s="429"/>
      <c r="B29" s="429"/>
      <c r="C29" s="429"/>
      <c r="D29" s="429"/>
      <c r="E29" s="429"/>
      <c r="F29" s="267"/>
      <c r="G29" s="267"/>
      <c r="H29" s="430"/>
      <c r="I29" s="430"/>
      <c r="J29" s="431"/>
      <c r="K29" s="430"/>
      <c r="L29" s="432"/>
      <c r="M29" s="429"/>
      <c r="N29" s="429"/>
      <c r="O29" s="429"/>
      <c r="P29" s="429"/>
      <c r="Q29" s="433">
        <f t="shared" si="0"/>
        <v>0</v>
      </c>
      <c r="R29" s="433"/>
      <c r="S29" s="429"/>
      <c r="T29" s="429"/>
      <c r="U29" s="434"/>
      <c r="V29" s="429"/>
      <c r="W29" s="429"/>
      <c r="X29" s="241" t="str">
        <f t="shared" si="1"/>
        <v/>
      </c>
      <c r="Y29" s="241" t="str">
        <f t="shared" si="6"/>
        <v/>
      </c>
      <c r="Z29" s="241" t="str">
        <f t="shared" si="7"/>
        <v/>
      </c>
      <c r="AA29" s="242" t="b">
        <f t="shared" si="8"/>
        <v>0</v>
      </c>
      <c r="AB29" s="242" t="b">
        <f t="shared" si="9"/>
        <v>0</v>
      </c>
      <c r="AC29" s="268"/>
      <c r="AD29" s="265" t="str">
        <f>IF(AC29=Dropdowns!$B$44,"Emissions intensity required","")</f>
        <v/>
      </c>
      <c r="AE29" s="267"/>
      <c r="AF29" s="265" t="str">
        <f t="shared" si="3"/>
        <v/>
      </c>
      <c r="AG29" s="121" t="str">
        <f t="shared" si="4"/>
        <v/>
      </c>
      <c r="AH29" s="121" t="str">
        <f t="shared" si="5"/>
        <v/>
      </c>
    </row>
    <row r="30" spans="1:34" s="99" customFormat="1" x14ac:dyDescent="0.45">
      <c r="A30" s="429"/>
      <c r="B30" s="429"/>
      <c r="C30" s="429"/>
      <c r="D30" s="429"/>
      <c r="E30" s="429"/>
      <c r="F30" s="267"/>
      <c r="G30" s="267"/>
      <c r="H30" s="430"/>
      <c r="I30" s="430"/>
      <c r="J30" s="431"/>
      <c r="K30" s="430"/>
      <c r="L30" s="432"/>
      <c r="M30" s="429"/>
      <c r="N30" s="429"/>
      <c r="O30" s="429"/>
      <c r="P30" s="429"/>
      <c r="Q30" s="433">
        <f t="shared" si="0"/>
        <v>0</v>
      </c>
      <c r="R30" s="433"/>
      <c r="S30" s="429"/>
      <c r="T30" s="429"/>
      <c r="U30" s="434"/>
      <c r="V30" s="429"/>
      <c r="W30" s="429"/>
      <c r="X30" s="241" t="str">
        <f t="shared" si="1"/>
        <v/>
      </c>
      <c r="Y30" s="241" t="str">
        <f t="shared" si="6"/>
        <v/>
      </c>
      <c r="Z30" s="241" t="str">
        <f t="shared" si="7"/>
        <v/>
      </c>
      <c r="AA30" s="242" t="b">
        <f t="shared" si="8"/>
        <v>0</v>
      </c>
      <c r="AB30" s="242" t="b">
        <f t="shared" si="9"/>
        <v>0</v>
      </c>
      <c r="AC30" s="267"/>
      <c r="AD30" s="265" t="str">
        <f>IF(AC30=Dropdowns!$B$44,"Emissions intensity required","")</f>
        <v/>
      </c>
      <c r="AE30" s="267"/>
      <c r="AF30" s="265" t="str">
        <f t="shared" si="3"/>
        <v/>
      </c>
      <c r="AG30" s="121" t="str">
        <f t="shared" si="4"/>
        <v/>
      </c>
      <c r="AH30" s="121" t="str">
        <f t="shared" si="5"/>
        <v/>
      </c>
    </row>
    <row r="31" spans="1:34" s="99" customFormat="1" x14ac:dyDescent="0.45">
      <c r="A31" s="429"/>
      <c r="B31" s="429"/>
      <c r="C31" s="429"/>
      <c r="D31" s="429"/>
      <c r="E31" s="429"/>
      <c r="F31" s="267"/>
      <c r="G31" s="267"/>
      <c r="H31" s="430"/>
      <c r="I31" s="430"/>
      <c r="J31" s="431"/>
      <c r="K31" s="430"/>
      <c r="L31" s="432"/>
      <c r="M31" s="429"/>
      <c r="N31" s="429"/>
      <c r="O31" s="429"/>
      <c r="P31" s="429"/>
      <c r="Q31" s="433">
        <f t="shared" si="0"/>
        <v>0</v>
      </c>
      <c r="R31" s="433"/>
      <c r="S31" s="429"/>
      <c r="T31" s="429"/>
      <c r="U31" s="434"/>
      <c r="V31" s="429"/>
      <c r="W31" s="429"/>
      <c r="X31" s="241" t="str">
        <f t="shared" si="1"/>
        <v/>
      </c>
      <c r="Y31" s="241" t="str">
        <f t="shared" si="6"/>
        <v/>
      </c>
      <c r="Z31" s="241" t="str">
        <f t="shared" si="7"/>
        <v/>
      </c>
      <c r="AA31" s="242" t="b">
        <f t="shared" si="8"/>
        <v>0</v>
      </c>
      <c r="AB31" s="242" t="b">
        <f t="shared" si="9"/>
        <v>0</v>
      </c>
      <c r="AC31" s="267"/>
      <c r="AD31" s="265" t="str">
        <f>IF(AC31=Dropdowns!$B$44,"Emissions intensity required","")</f>
        <v/>
      </c>
      <c r="AE31" s="267"/>
      <c r="AF31" s="265" t="str">
        <f t="shared" si="3"/>
        <v/>
      </c>
      <c r="AG31" s="121" t="str">
        <f t="shared" si="4"/>
        <v/>
      </c>
      <c r="AH31" s="121" t="str">
        <f t="shared" si="5"/>
        <v/>
      </c>
    </row>
    <row r="32" spans="1:34" s="99" customFormat="1" x14ac:dyDescent="0.45">
      <c r="A32" s="429"/>
      <c r="B32" s="429"/>
      <c r="C32" s="429"/>
      <c r="D32" s="429"/>
      <c r="E32" s="429"/>
      <c r="F32" s="267"/>
      <c r="G32" s="267"/>
      <c r="H32" s="430"/>
      <c r="I32" s="430"/>
      <c r="J32" s="431"/>
      <c r="K32" s="430"/>
      <c r="L32" s="432"/>
      <c r="M32" s="429"/>
      <c r="N32" s="429"/>
      <c r="O32" s="429"/>
      <c r="P32" s="429"/>
      <c r="Q32" s="433">
        <f t="shared" si="0"/>
        <v>0</v>
      </c>
      <c r="R32" s="433"/>
      <c r="S32" s="429"/>
      <c r="T32" s="429"/>
      <c r="U32" s="434"/>
      <c r="V32" s="429"/>
      <c r="W32" s="429"/>
      <c r="X32" s="241" t="str">
        <f t="shared" si="1"/>
        <v/>
      </c>
      <c r="Y32" s="241" t="str">
        <f t="shared" si="6"/>
        <v/>
      </c>
      <c r="Z32" s="241" t="str">
        <f t="shared" si="7"/>
        <v/>
      </c>
      <c r="AA32" s="242" t="b">
        <f t="shared" si="8"/>
        <v>0</v>
      </c>
      <c r="AB32" s="242" t="b">
        <f t="shared" si="9"/>
        <v>0</v>
      </c>
      <c r="AC32" s="267"/>
      <c r="AD32" s="265" t="str">
        <f>IF(AC32=Dropdowns!$B$44,"Emissions intensity required","")</f>
        <v/>
      </c>
      <c r="AE32" s="267"/>
      <c r="AF32" s="265" t="str">
        <f t="shared" si="3"/>
        <v/>
      </c>
      <c r="AG32" s="121" t="str">
        <f t="shared" si="4"/>
        <v/>
      </c>
      <c r="AH32" s="121" t="str">
        <f t="shared" si="5"/>
        <v/>
      </c>
    </row>
    <row r="33" spans="1:34" s="99" customFormat="1" x14ac:dyDescent="0.45">
      <c r="A33" s="429"/>
      <c r="B33" s="429"/>
      <c r="C33" s="429"/>
      <c r="D33" s="429"/>
      <c r="E33" s="429"/>
      <c r="F33" s="267"/>
      <c r="G33" s="267"/>
      <c r="H33" s="430"/>
      <c r="I33" s="430"/>
      <c r="J33" s="431"/>
      <c r="K33" s="430"/>
      <c r="L33" s="432"/>
      <c r="M33" s="429"/>
      <c r="N33" s="429"/>
      <c r="O33" s="429"/>
      <c r="P33" s="429"/>
      <c r="Q33" s="433">
        <f t="shared" si="0"/>
        <v>0</v>
      </c>
      <c r="R33" s="433"/>
      <c r="S33" s="429"/>
      <c r="T33" s="429"/>
      <c r="U33" s="434"/>
      <c r="V33" s="429"/>
      <c r="W33" s="429"/>
      <c r="X33" s="241" t="str">
        <f t="shared" si="1"/>
        <v/>
      </c>
      <c r="Y33" s="241" t="str">
        <f t="shared" si="6"/>
        <v/>
      </c>
      <c r="Z33" s="241" t="str">
        <f t="shared" si="7"/>
        <v/>
      </c>
      <c r="AA33" s="242" t="b">
        <f t="shared" si="8"/>
        <v>0</v>
      </c>
      <c r="AB33" s="242" t="b">
        <f t="shared" si="9"/>
        <v>0</v>
      </c>
      <c r="AC33" s="267"/>
      <c r="AD33" s="265" t="str">
        <f>IF(AC33=Dropdowns!$B$44,"Emissions intensity required","")</f>
        <v/>
      </c>
      <c r="AE33" s="267"/>
      <c r="AF33" s="265" t="str">
        <f t="shared" si="3"/>
        <v/>
      </c>
      <c r="AG33" s="121" t="str">
        <f t="shared" si="4"/>
        <v/>
      </c>
      <c r="AH33" s="121" t="str">
        <f t="shared" si="5"/>
        <v/>
      </c>
    </row>
    <row r="34" spans="1:34" s="99" customFormat="1" x14ac:dyDescent="0.45">
      <c r="A34" s="429"/>
      <c r="B34" s="429"/>
      <c r="C34" s="429"/>
      <c r="D34" s="429"/>
      <c r="E34" s="429"/>
      <c r="F34" s="267"/>
      <c r="G34" s="267"/>
      <c r="H34" s="430"/>
      <c r="I34" s="430"/>
      <c r="J34" s="431"/>
      <c r="K34" s="430"/>
      <c r="L34" s="432"/>
      <c r="M34" s="429"/>
      <c r="N34" s="429"/>
      <c r="O34" s="429"/>
      <c r="P34" s="429"/>
      <c r="Q34" s="433">
        <f t="shared" si="0"/>
        <v>0</v>
      </c>
      <c r="R34" s="433"/>
      <c r="S34" s="429"/>
      <c r="T34" s="429"/>
      <c r="U34" s="434"/>
      <c r="V34" s="429"/>
      <c r="W34" s="429"/>
      <c r="X34" s="241" t="str">
        <f t="shared" si="1"/>
        <v/>
      </c>
      <c r="Y34" s="241" t="str">
        <f t="shared" si="6"/>
        <v/>
      </c>
      <c r="Z34" s="241" t="str">
        <f t="shared" si="7"/>
        <v/>
      </c>
      <c r="AA34" s="242" t="b">
        <f t="shared" si="8"/>
        <v>0</v>
      </c>
      <c r="AB34" s="242" t="b">
        <f t="shared" si="9"/>
        <v>0</v>
      </c>
      <c r="AC34" s="267"/>
      <c r="AD34" s="265" t="str">
        <f>IF(AC34=Dropdowns!$B$44,"Emissions intensity required","")</f>
        <v/>
      </c>
      <c r="AE34" s="267"/>
      <c r="AF34" s="265" t="str">
        <f t="shared" si="3"/>
        <v/>
      </c>
      <c r="AG34" s="121" t="str">
        <f t="shared" si="4"/>
        <v/>
      </c>
      <c r="AH34" s="121" t="str">
        <f t="shared" si="5"/>
        <v/>
      </c>
    </row>
    <row r="35" spans="1:34" s="99" customFormat="1" x14ac:dyDescent="0.45">
      <c r="A35" s="429"/>
      <c r="B35" s="429"/>
      <c r="C35" s="429"/>
      <c r="D35" s="429"/>
      <c r="E35" s="429"/>
      <c r="F35" s="267"/>
      <c r="G35" s="267"/>
      <c r="H35" s="430"/>
      <c r="I35" s="430"/>
      <c r="J35" s="431"/>
      <c r="K35" s="430"/>
      <c r="L35" s="432"/>
      <c r="M35" s="429"/>
      <c r="N35" s="429"/>
      <c r="O35" s="429"/>
      <c r="P35" s="429"/>
      <c r="Q35" s="433">
        <f t="shared" si="0"/>
        <v>0</v>
      </c>
      <c r="R35" s="433"/>
      <c r="S35" s="429"/>
      <c r="T35" s="429"/>
      <c r="U35" s="434"/>
      <c r="V35" s="429"/>
      <c r="W35" s="429"/>
      <c r="X35" s="241" t="str">
        <f t="shared" si="1"/>
        <v/>
      </c>
      <c r="Y35" s="241" t="str">
        <f t="shared" si="6"/>
        <v/>
      </c>
      <c r="Z35" s="241" t="str">
        <f t="shared" si="7"/>
        <v/>
      </c>
      <c r="AA35" s="242" t="b">
        <f t="shared" si="8"/>
        <v>0</v>
      </c>
      <c r="AB35" s="242" t="b">
        <f t="shared" si="9"/>
        <v>0</v>
      </c>
      <c r="AC35" s="267"/>
      <c r="AD35" s="265" t="str">
        <f>IF(AC35=Dropdowns!$B$44,"Emissions intensity required","")</f>
        <v/>
      </c>
      <c r="AE35" s="267"/>
      <c r="AF35" s="265" t="str">
        <f t="shared" si="3"/>
        <v/>
      </c>
      <c r="AG35" s="121" t="str">
        <f t="shared" si="4"/>
        <v/>
      </c>
      <c r="AH35" s="121" t="str">
        <f t="shared" si="5"/>
        <v/>
      </c>
    </row>
    <row r="36" spans="1:34" s="99" customFormat="1" x14ac:dyDescent="0.45">
      <c r="A36" s="429"/>
      <c r="B36" s="429"/>
      <c r="C36" s="429"/>
      <c r="D36" s="429"/>
      <c r="E36" s="429"/>
      <c r="F36" s="267"/>
      <c r="G36" s="267"/>
      <c r="H36" s="430"/>
      <c r="I36" s="430"/>
      <c r="J36" s="431"/>
      <c r="K36" s="430"/>
      <c r="L36" s="432"/>
      <c r="M36" s="429"/>
      <c r="N36" s="429"/>
      <c r="O36" s="429"/>
      <c r="P36" s="429"/>
      <c r="Q36" s="433">
        <f t="shared" si="0"/>
        <v>0</v>
      </c>
      <c r="R36" s="433"/>
      <c r="S36" s="429"/>
      <c r="T36" s="429"/>
      <c r="U36" s="434"/>
      <c r="V36" s="429"/>
      <c r="W36" s="429"/>
      <c r="X36" s="241" t="str">
        <f t="shared" si="1"/>
        <v/>
      </c>
      <c r="Y36" s="241" t="str">
        <f t="shared" si="6"/>
        <v/>
      </c>
      <c r="Z36" s="241" t="str">
        <f t="shared" si="7"/>
        <v/>
      </c>
      <c r="AA36" s="242" t="b">
        <f t="shared" si="8"/>
        <v>0</v>
      </c>
      <c r="AB36" s="242" t="b">
        <f t="shared" si="9"/>
        <v>0</v>
      </c>
      <c r="AC36" s="268"/>
      <c r="AD36" s="265" t="str">
        <f>IF(AC36=Dropdowns!$B$44,"Emissions intensity required","")</f>
        <v/>
      </c>
      <c r="AE36" s="267"/>
      <c r="AF36" s="265" t="str">
        <f t="shared" si="3"/>
        <v/>
      </c>
      <c r="AG36" s="121" t="str">
        <f t="shared" si="4"/>
        <v/>
      </c>
      <c r="AH36" s="121" t="str">
        <f t="shared" si="5"/>
        <v/>
      </c>
    </row>
    <row r="37" spans="1:34" s="99" customFormat="1" x14ac:dyDescent="0.45">
      <c r="A37" s="429"/>
      <c r="B37" s="429"/>
      <c r="C37" s="429"/>
      <c r="D37" s="429"/>
      <c r="E37" s="429"/>
      <c r="F37" s="267"/>
      <c r="G37" s="267"/>
      <c r="H37" s="430"/>
      <c r="I37" s="430"/>
      <c r="J37" s="431"/>
      <c r="K37" s="430"/>
      <c r="L37" s="432"/>
      <c r="M37" s="429"/>
      <c r="N37" s="429"/>
      <c r="O37" s="429"/>
      <c r="P37" s="429"/>
      <c r="Q37" s="433">
        <f t="shared" si="0"/>
        <v>0</v>
      </c>
      <c r="R37" s="433"/>
      <c r="S37" s="429"/>
      <c r="T37" s="429"/>
      <c r="U37" s="434"/>
      <c r="V37" s="429"/>
      <c r="W37" s="429"/>
      <c r="X37" s="241" t="str">
        <f t="shared" si="1"/>
        <v/>
      </c>
      <c r="Y37" s="241" t="str">
        <f t="shared" si="6"/>
        <v/>
      </c>
      <c r="Z37" s="241" t="str">
        <f t="shared" si="7"/>
        <v/>
      </c>
      <c r="AA37" s="242" t="b">
        <f t="shared" si="8"/>
        <v>0</v>
      </c>
      <c r="AB37" s="242" t="b">
        <f t="shared" si="9"/>
        <v>0</v>
      </c>
      <c r="AC37" s="267"/>
      <c r="AD37" s="265" t="str">
        <f>IF(AC37=Dropdowns!$B$44,"Emissions intensity required","")</f>
        <v/>
      </c>
      <c r="AE37" s="267"/>
      <c r="AF37" s="265" t="str">
        <f t="shared" si="3"/>
        <v/>
      </c>
      <c r="AG37" s="121" t="str">
        <f t="shared" si="4"/>
        <v/>
      </c>
      <c r="AH37" s="121" t="str">
        <f t="shared" si="5"/>
        <v/>
      </c>
    </row>
    <row r="38" spans="1:34" s="99" customFormat="1" x14ac:dyDescent="0.45">
      <c r="A38" s="429"/>
      <c r="B38" s="429"/>
      <c r="C38" s="429"/>
      <c r="D38" s="429"/>
      <c r="E38" s="429"/>
      <c r="F38" s="267"/>
      <c r="G38" s="267"/>
      <c r="H38" s="430"/>
      <c r="I38" s="430"/>
      <c r="J38" s="431"/>
      <c r="K38" s="430"/>
      <c r="L38" s="432"/>
      <c r="M38" s="429"/>
      <c r="N38" s="429"/>
      <c r="O38" s="429"/>
      <c r="P38" s="429"/>
      <c r="Q38" s="433">
        <f t="shared" si="0"/>
        <v>0</v>
      </c>
      <c r="R38" s="433"/>
      <c r="S38" s="429"/>
      <c r="T38" s="429"/>
      <c r="U38" s="434"/>
      <c r="V38" s="429"/>
      <c r="W38" s="429"/>
      <c r="X38" s="241" t="str">
        <f t="shared" si="1"/>
        <v/>
      </c>
      <c r="Y38" s="241" t="str">
        <f t="shared" si="6"/>
        <v/>
      </c>
      <c r="Z38" s="241" t="str">
        <f t="shared" si="7"/>
        <v/>
      </c>
      <c r="AA38" s="242" t="b">
        <f t="shared" si="8"/>
        <v>0</v>
      </c>
      <c r="AB38" s="242" t="b">
        <f t="shared" si="9"/>
        <v>0</v>
      </c>
      <c r="AC38" s="268"/>
      <c r="AD38" s="265" t="str">
        <f>IF(AC38=Dropdowns!$B$44,"Emissions intensity required","")</f>
        <v/>
      </c>
      <c r="AE38" s="267"/>
      <c r="AF38" s="265" t="str">
        <f t="shared" si="3"/>
        <v/>
      </c>
      <c r="AG38" s="121" t="str">
        <f t="shared" si="4"/>
        <v/>
      </c>
      <c r="AH38" s="121" t="str">
        <f t="shared" si="5"/>
        <v/>
      </c>
    </row>
    <row r="39" spans="1:34" s="99" customFormat="1" x14ac:dyDescent="0.45">
      <c r="A39" s="429"/>
      <c r="B39" s="429"/>
      <c r="C39" s="429"/>
      <c r="D39" s="429"/>
      <c r="E39" s="429"/>
      <c r="F39" s="267"/>
      <c r="G39" s="267"/>
      <c r="H39" s="430"/>
      <c r="I39" s="430"/>
      <c r="J39" s="431"/>
      <c r="K39" s="430"/>
      <c r="L39" s="432"/>
      <c r="M39" s="429"/>
      <c r="N39" s="429"/>
      <c r="O39" s="429"/>
      <c r="P39" s="429"/>
      <c r="Q39" s="433">
        <f t="shared" si="0"/>
        <v>0</v>
      </c>
      <c r="R39" s="433"/>
      <c r="S39" s="429"/>
      <c r="T39" s="429"/>
      <c r="U39" s="434"/>
      <c r="V39" s="429"/>
      <c r="W39" s="429"/>
      <c r="X39" s="241" t="str">
        <f t="shared" si="1"/>
        <v/>
      </c>
      <c r="Y39" s="241" t="str">
        <f t="shared" si="6"/>
        <v/>
      </c>
      <c r="Z39" s="241" t="str">
        <f t="shared" si="7"/>
        <v/>
      </c>
      <c r="AA39" s="242" t="b">
        <f t="shared" si="8"/>
        <v>0</v>
      </c>
      <c r="AB39" s="242" t="b">
        <f t="shared" si="9"/>
        <v>0</v>
      </c>
      <c r="AC39" s="267"/>
      <c r="AD39" s="265" t="str">
        <f>IF(AC39=Dropdowns!$B$44,"Emissions intensity required","")</f>
        <v/>
      </c>
      <c r="AE39" s="267"/>
      <c r="AF39" s="265" t="str">
        <f t="shared" si="3"/>
        <v/>
      </c>
      <c r="AG39" s="121" t="str">
        <f t="shared" si="4"/>
        <v/>
      </c>
      <c r="AH39" s="121" t="str">
        <f t="shared" si="5"/>
        <v/>
      </c>
    </row>
    <row r="40" spans="1:34" s="99" customFormat="1" x14ac:dyDescent="0.45">
      <c r="A40" s="429"/>
      <c r="B40" s="429"/>
      <c r="C40" s="429"/>
      <c r="D40" s="429"/>
      <c r="E40" s="429"/>
      <c r="F40" s="267"/>
      <c r="G40" s="267"/>
      <c r="H40" s="430"/>
      <c r="I40" s="430"/>
      <c r="J40" s="431"/>
      <c r="K40" s="430"/>
      <c r="L40" s="432"/>
      <c r="M40" s="429"/>
      <c r="N40" s="429"/>
      <c r="O40" s="429"/>
      <c r="P40" s="429"/>
      <c r="Q40" s="433">
        <f t="shared" si="0"/>
        <v>0</v>
      </c>
      <c r="R40" s="433"/>
      <c r="S40" s="429"/>
      <c r="T40" s="429"/>
      <c r="U40" s="434"/>
      <c r="V40" s="429"/>
      <c r="W40" s="429"/>
      <c r="X40" s="241" t="str">
        <f t="shared" si="1"/>
        <v/>
      </c>
      <c r="Y40" s="241" t="str">
        <f t="shared" si="6"/>
        <v/>
      </c>
      <c r="Z40" s="241" t="str">
        <f t="shared" si="7"/>
        <v/>
      </c>
      <c r="AA40" s="242" t="b">
        <f t="shared" si="8"/>
        <v>0</v>
      </c>
      <c r="AB40" s="242" t="b">
        <f t="shared" si="9"/>
        <v>0</v>
      </c>
      <c r="AC40" s="267"/>
      <c r="AD40" s="265" t="str">
        <f>IF(AC40=Dropdowns!$B$44,"Emissions intensity required","")</f>
        <v/>
      </c>
      <c r="AE40" s="267"/>
      <c r="AF40" s="265" t="str">
        <f t="shared" si="3"/>
        <v/>
      </c>
      <c r="AG40" s="121" t="str">
        <f t="shared" si="4"/>
        <v/>
      </c>
      <c r="AH40" s="121" t="str">
        <f t="shared" si="5"/>
        <v/>
      </c>
    </row>
    <row r="41" spans="1:34" s="99" customFormat="1" x14ac:dyDescent="0.45">
      <c r="A41" s="429"/>
      <c r="B41" s="429"/>
      <c r="C41" s="429"/>
      <c r="D41" s="429"/>
      <c r="E41" s="429"/>
      <c r="F41" s="267"/>
      <c r="G41" s="267"/>
      <c r="H41" s="430"/>
      <c r="I41" s="430"/>
      <c r="J41" s="431"/>
      <c r="K41" s="430"/>
      <c r="L41" s="432"/>
      <c r="M41" s="429"/>
      <c r="N41" s="429"/>
      <c r="O41" s="429"/>
      <c r="P41" s="429"/>
      <c r="Q41" s="433">
        <f t="shared" si="0"/>
        <v>0</v>
      </c>
      <c r="R41" s="433"/>
      <c r="S41" s="429"/>
      <c r="T41" s="429"/>
      <c r="U41" s="434"/>
      <c r="V41" s="429"/>
      <c r="W41" s="429"/>
      <c r="X41" s="241" t="str">
        <f t="shared" si="1"/>
        <v/>
      </c>
      <c r="Y41" s="241" t="str">
        <f t="shared" si="6"/>
        <v/>
      </c>
      <c r="Z41" s="241" t="str">
        <f t="shared" si="7"/>
        <v/>
      </c>
      <c r="AA41" s="242" t="b">
        <f t="shared" si="8"/>
        <v>0</v>
      </c>
      <c r="AB41" s="242" t="b">
        <f t="shared" si="9"/>
        <v>0</v>
      </c>
      <c r="AC41" s="267"/>
      <c r="AD41" s="265" t="str">
        <f>IF(AC41=Dropdowns!$B$44,"Emissions intensity required","")</f>
        <v/>
      </c>
      <c r="AE41" s="267"/>
      <c r="AF41" s="265" t="str">
        <f t="shared" si="3"/>
        <v/>
      </c>
      <c r="AG41" s="121" t="str">
        <f t="shared" si="4"/>
        <v/>
      </c>
      <c r="AH41" s="121" t="str">
        <f t="shared" si="5"/>
        <v/>
      </c>
    </row>
    <row r="42" spans="1:34" s="99" customFormat="1" x14ac:dyDescent="0.45">
      <c r="A42" s="429"/>
      <c r="B42" s="429"/>
      <c r="C42" s="429"/>
      <c r="D42" s="429"/>
      <c r="E42" s="429"/>
      <c r="F42" s="267"/>
      <c r="G42" s="267"/>
      <c r="H42" s="430"/>
      <c r="I42" s="430"/>
      <c r="J42" s="431"/>
      <c r="K42" s="430"/>
      <c r="L42" s="432"/>
      <c r="M42" s="429"/>
      <c r="N42" s="429"/>
      <c r="O42" s="429"/>
      <c r="P42" s="429"/>
      <c r="Q42" s="433">
        <f t="shared" si="0"/>
        <v>0</v>
      </c>
      <c r="R42" s="433"/>
      <c r="S42" s="429"/>
      <c r="T42" s="429"/>
      <c r="U42" s="434"/>
      <c r="V42" s="429"/>
      <c r="W42" s="429"/>
      <c r="X42" s="241" t="str">
        <f t="shared" si="1"/>
        <v/>
      </c>
      <c r="Y42" s="241" t="str">
        <f t="shared" si="6"/>
        <v/>
      </c>
      <c r="Z42" s="241" t="str">
        <f t="shared" si="7"/>
        <v/>
      </c>
      <c r="AA42" s="242" t="b">
        <f t="shared" si="8"/>
        <v>0</v>
      </c>
      <c r="AB42" s="242" t="b">
        <f t="shared" si="9"/>
        <v>0</v>
      </c>
      <c r="AC42" s="267"/>
      <c r="AD42" s="265" t="str">
        <f>IF(AC42=Dropdowns!$B$44,"Emissions intensity required","")</f>
        <v/>
      </c>
      <c r="AE42" s="267"/>
      <c r="AF42" s="265" t="str">
        <f t="shared" si="3"/>
        <v/>
      </c>
      <c r="AG42" s="121" t="str">
        <f t="shared" si="4"/>
        <v/>
      </c>
      <c r="AH42" s="121" t="str">
        <f t="shared" si="5"/>
        <v/>
      </c>
    </row>
    <row r="43" spans="1:34" s="99" customFormat="1" x14ac:dyDescent="0.45">
      <c r="A43" s="429"/>
      <c r="B43" s="429"/>
      <c r="C43" s="429"/>
      <c r="D43" s="429"/>
      <c r="E43" s="429"/>
      <c r="F43" s="267"/>
      <c r="G43" s="267"/>
      <c r="H43" s="430"/>
      <c r="I43" s="430"/>
      <c r="J43" s="431"/>
      <c r="K43" s="430"/>
      <c r="L43" s="432"/>
      <c r="M43" s="429"/>
      <c r="N43" s="429"/>
      <c r="O43" s="429"/>
      <c r="P43" s="429"/>
      <c r="Q43" s="433">
        <f t="shared" si="0"/>
        <v>0</v>
      </c>
      <c r="R43" s="433"/>
      <c r="S43" s="429"/>
      <c r="T43" s="429"/>
      <c r="U43" s="434"/>
      <c r="V43" s="429"/>
      <c r="W43" s="429"/>
      <c r="X43" s="241" t="str">
        <f t="shared" si="1"/>
        <v/>
      </c>
      <c r="Y43" s="241" t="str">
        <f t="shared" si="6"/>
        <v/>
      </c>
      <c r="Z43" s="241" t="str">
        <f t="shared" si="7"/>
        <v/>
      </c>
      <c r="AA43" s="242" t="b">
        <f t="shared" si="8"/>
        <v>0</v>
      </c>
      <c r="AB43" s="242" t="b">
        <f t="shared" si="9"/>
        <v>0</v>
      </c>
      <c r="AC43" s="268"/>
      <c r="AD43" s="265" t="str">
        <f>IF(AC43=Dropdowns!$B$44,"Emissions intensity required","")</f>
        <v/>
      </c>
      <c r="AE43" s="267"/>
      <c r="AF43" s="265" t="str">
        <f t="shared" si="3"/>
        <v/>
      </c>
      <c r="AG43" s="121" t="str">
        <f t="shared" si="4"/>
        <v/>
      </c>
      <c r="AH43" s="121" t="str">
        <f t="shared" si="5"/>
        <v/>
      </c>
    </row>
    <row r="44" spans="1:34" s="99" customFormat="1" x14ac:dyDescent="0.45">
      <c r="A44" s="429"/>
      <c r="B44" s="429"/>
      <c r="C44" s="429"/>
      <c r="D44" s="429"/>
      <c r="E44" s="429"/>
      <c r="F44" s="267"/>
      <c r="G44" s="267"/>
      <c r="H44" s="430"/>
      <c r="I44" s="430"/>
      <c r="J44" s="431"/>
      <c r="K44" s="430"/>
      <c r="L44" s="432"/>
      <c r="M44" s="429"/>
      <c r="N44" s="429"/>
      <c r="O44" s="429"/>
      <c r="P44" s="429"/>
      <c r="Q44" s="433">
        <f t="shared" si="0"/>
        <v>0</v>
      </c>
      <c r="R44" s="433"/>
      <c r="S44" s="429"/>
      <c r="T44" s="429"/>
      <c r="U44" s="434"/>
      <c r="V44" s="429"/>
      <c r="W44" s="429"/>
      <c r="X44" s="241" t="str">
        <f t="shared" si="1"/>
        <v/>
      </c>
      <c r="Y44" s="241" t="str">
        <f t="shared" si="6"/>
        <v/>
      </c>
      <c r="Z44" s="241" t="str">
        <f t="shared" si="7"/>
        <v/>
      </c>
      <c r="AA44" s="242" t="b">
        <f t="shared" si="8"/>
        <v>0</v>
      </c>
      <c r="AB44" s="242" t="b">
        <f t="shared" si="9"/>
        <v>0</v>
      </c>
      <c r="AC44" s="267"/>
      <c r="AD44" s="265" t="str">
        <f>IF(AC44=Dropdowns!$B$44,"Emissions intensity required","")</f>
        <v/>
      </c>
      <c r="AE44" s="267"/>
      <c r="AF44" s="265" t="str">
        <f t="shared" si="3"/>
        <v/>
      </c>
      <c r="AG44" s="121" t="str">
        <f t="shared" si="4"/>
        <v/>
      </c>
      <c r="AH44" s="121" t="str">
        <f t="shared" si="5"/>
        <v/>
      </c>
    </row>
    <row r="45" spans="1:34" s="99" customFormat="1" x14ac:dyDescent="0.45">
      <c r="A45" s="429"/>
      <c r="B45" s="429"/>
      <c r="C45" s="429"/>
      <c r="D45" s="429"/>
      <c r="E45" s="429"/>
      <c r="F45" s="267"/>
      <c r="G45" s="267"/>
      <c r="H45" s="430"/>
      <c r="I45" s="430"/>
      <c r="J45" s="431"/>
      <c r="K45" s="430"/>
      <c r="L45" s="432"/>
      <c r="M45" s="429"/>
      <c r="N45" s="429"/>
      <c r="O45" s="429"/>
      <c r="P45" s="429"/>
      <c r="Q45" s="433">
        <f t="shared" si="0"/>
        <v>0</v>
      </c>
      <c r="R45" s="433"/>
      <c r="S45" s="429"/>
      <c r="T45" s="429"/>
      <c r="U45" s="434"/>
      <c r="V45" s="429"/>
      <c r="W45" s="429"/>
      <c r="X45" s="241" t="str">
        <f t="shared" si="1"/>
        <v/>
      </c>
      <c r="Y45" s="241" t="str">
        <f t="shared" si="6"/>
        <v/>
      </c>
      <c r="Z45" s="241" t="str">
        <f t="shared" si="7"/>
        <v/>
      </c>
      <c r="AA45" s="242" t="b">
        <f t="shared" si="8"/>
        <v>0</v>
      </c>
      <c r="AB45" s="242" t="b">
        <f t="shared" si="9"/>
        <v>0</v>
      </c>
      <c r="AC45" s="267"/>
      <c r="AD45" s="265" t="str">
        <f>IF(AC45=Dropdowns!$B$44,"Emissions intensity required","")</f>
        <v/>
      </c>
      <c r="AE45" s="267"/>
      <c r="AF45" s="265" t="str">
        <f t="shared" si="3"/>
        <v/>
      </c>
      <c r="AG45" s="121" t="str">
        <f t="shared" si="4"/>
        <v/>
      </c>
      <c r="AH45" s="121" t="str">
        <f t="shared" si="5"/>
        <v/>
      </c>
    </row>
    <row r="46" spans="1:34" s="99" customFormat="1" x14ac:dyDescent="0.45">
      <c r="A46" s="429"/>
      <c r="B46" s="429"/>
      <c r="C46" s="429"/>
      <c r="D46" s="429"/>
      <c r="E46" s="429"/>
      <c r="F46" s="267"/>
      <c r="G46" s="267"/>
      <c r="H46" s="430"/>
      <c r="I46" s="430"/>
      <c r="J46" s="431"/>
      <c r="K46" s="430"/>
      <c r="L46" s="432"/>
      <c r="M46" s="429"/>
      <c r="N46" s="429"/>
      <c r="O46" s="429"/>
      <c r="P46" s="429"/>
      <c r="Q46" s="433">
        <f t="shared" si="0"/>
        <v>0</v>
      </c>
      <c r="R46" s="433"/>
      <c r="S46" s="429"/>
      <c r="T46" s="429"/>
      <c r="U46" s="434"/>
      <c r="V46" s="429"/>
      <c r="W46" s="429"/>
      <c r="X46" s="241" t="str">
        <f t="shared" si="1"/>
        <v/>
      </c>
      <c r="Y46" s="241" t="str">
        <f t="shared" si="6"/>
        <v/>
      </c>
      <c r="Z46" s="241" t="str">
        <f t="shared" si="7"/>
        <v/>
      </c>
      <c r="AA46" s="242" t="b">
        <f t="shared" si="8"/>
        <v>0</v>
      </c>
      <c r="AB46" s="242" t="b">
        <f t="shared" si="9"/>
        <v>0</v>
      </c>
      <c r="AC46" s="267"/>
      <c r="AD46" s="265" t="str">
        <f>IF(AC46=Dropdowns!$B$44,"Emissions intensity required","")</f>
        <v/>
      </c>
      <c r="AE46" s="267"/>
      <c r="AF46" s="265" t="str">
        <f t="shared" si="3"/>
        <v/>
      </c>
      <c r="AG46" s="121" t="str">
        <f t="shared" si="4"/>
        <v/>
      </c>
      <c r="AH46" s="121" t="str">
        <f t="shared" si="5"/>
        <v/>
      </c>
    </row>
    <row r="47" spans="1:34" s="99" customFormat="1" x14ac:dyDescent="0.45">
      <c r="A47" s="429"/>
      <c r="B47" s="429"/>
      <c r="C47" s="429"/>
      <c r="D47" s="429"/>
      <c r="E47" s="429"/>
      <c r="F47" s="267"/>
      <c r="G47" s="267"/>
      <c r="H47" s="430"/>
      <c r="I47" s="430"/>
      <c r="J47" s="431"/>
      <c r="K47" s="430"/>
      <c r="L47" s="432"/>
      <c r="M47" s="429"/>
      <c r="N47" s="429"/>
      <c r="O47" s="429"/>
      <c r="P47" s="429"/>
      <c r="Q47" s="433">
        <f t="shared" si="0"/>
        <v>0</v>
      </c>
      <c r="R47" s="433"/>
      <c r="S47" s="429"/>
      <c r="T47" s="429"/>
      <c r="U47" s="434"/>
      <c r="V47" s="429"/>
      <c r="W47" s="429"/>
      <c r="X47" s="241" t="str">
        <f t="shared" ref="X47:X78" si="10">IF(G47="","",(VLOOKUP(G47,GHGFActors, 3,)*(IF(K47="",I47,K47))/1000))</f>
        <v/>
      </c>
      <c r="Y47" s="241" t="str">
        <f t="shared" si="6"/>
        <v/>
      </c>
      <c r="Z47" s="241" t="str">
        <f t="shared" si="7"/>
        <v/>
      </c>
      <c r="AA47" s="242" t="b">
        <f t="shared" si="8"/>
        <v>0</v>
      </c>
      <c r="AB47" s="242" t="b">
        <f t="shared" si="9"/>
        <v>0</v>
      </c>
      <c r="AC47" s="267"/>
      <c r="AD47" s="265" t="str">
        <f>IF(AC47=Dropdowns!$B$44,"Emissions intensity required","")</f>
        <v/>
      </c>
      <c r="AE47" s="267"/>
      <c r="AF47" s="265" t="str">
        <f t="shared" si="3"/>
        <v/>
      </c>
      <c r="AG47" s="121" t="str">
        <f t="shared" si="4"/>
        <v/>
      </c>
      <c r="AH47" s="121" t="str">
        <f t="shared" si="5"/>
        <v/>
      </c>
    </row>
    <row r="48" spans="1:34" s="99" customFormat="1" x14ac:dyDescent="0.45">
      <c r="A48" s="429"/>
      <c r="B48" s="429"/>
      <c r="C48" s="429"/>
      <c r="D48" s="429"/>
      <c r="E48" s="429"/>
      <c r="F48" s="267"/>
      <c r="G48" s="267"/>
      <c r="H48" s="430"/>
      <c r="I48" s="430"/>
      <c r="J48" s="431"/>
      <c r="K48" s="430"/>
      <c r="L48" s="432"/>
      <c r="M48" s="429"/>
      <c r="N48" s="429"/>
      <c r="O48" s="429"/>
      <c r="P48" s="429"/>
      <c r="Q48" s="433">
        <f t="shared" si="0"/>
        <v>0</v>
      </c>
      <c r="R48" s="433"/>
      <c r="S48" s="429"/>
      <c r="T48" s="429"/>
      <c r="U48" s="434"/>
      <c r="V48" s="429"/>
      <c r="W48" s="429"/>
      <c r="X48" s="241" t="str">
        <f t="shared" si="10"/>
        <v/>
      </c>
      <c r="Y48" s="241" t="str">
        <f t="shared" si="6"/>
        <v/>
      </c>
      <c r="Z48" s="241" t="str">
        <f t="shared" si="7"/>
        <v/>
      </c>
      <c r="AA48" s="242" t="b">
        <f t="shared" si="8"/>
        <v>0</v>
      </c>
      <c r="AB48" s="242" t="b">
        <f t="shared" si="9"/>
        <v>0</v>
      </c>
      <c r="AC48" s="267"/>
      <c r="AD48" s="265" t="str">
        <f>IF(AC48=Dropdowns!$B$44,"Emissions intensity required","")</f>
        <v/>
      </c>
      <c r="AE48" s="267"/>
      <c r="AF48" s="265" t="str">
        <f t="shared" si="3"/>
        <v/>
      </c>
      <c r="AG48" s="121" t="str">
        <f t="shared" si="4"/>
        <v/>
      </c>
      <c r="AH48" s="121" t="str">
        <f t="shared" si="5"/>
        <v/>
      </c>
    </row>
    <row r="49" spans="1:34" s="99" customFormat="1" x14ac:dyDescent="0.45">
      <c r="A49" s="429"/>
      <c r="B49" s="429"/>
      <c r="C49" s="429"/>
      <c r="D49" s="429"/>
      <c r="E49" s="429"/>
      <c r="F49" s="267"/>
      <c r="G49" s="267"/>
      <c r="H49" s="430"/>
      <c r="I49" s="430"/>
      <c r="J49" s="431"/>
      <c r="K49" s="430"/>
      <c r="L49" s="432"/>
      <c r="M49" s="429"/>
      <c r="N49" s="429"/>
      <c r="O49" s="429"/>
      <c r="P49" s="429"/>
      <c r="Q49" s="433">
        <f t="shared" si="0"/>
        <v>0</v>
      </c>
      <c r="R49" s="433"/>
      <c r="S49" s="429"/>
      <c r="T49" s="429"/>
      <c r="U49" s="434"/>
      <c r="V49" s="429"/>
      <c r="W49" s="429"/>
      <c r="X49" s="241" t="str">
        <f t="shared" si="10"/>
        <v/>
      </c>
      <c r="Y49" s="241" t="str">
        <f t="shared" si="6"/>
        <v/>
      </c>
      <c r="Z49" s="241" t="str">
        <f t="shared" si="7"/>
        <v/>
      </c>
      <c r="AA49" s="242" t="b">
        <f t="shared" si="8"/>
        <v>0</v>
      </c>
      <c r="AB49" s="242" t="b">
        <f t="shared" si="9"/>
        <v>0</v>
      </c>
      <c r="AC49" s="267"/>
      <c r="AD49" s="265" t="str">
        <f>IF(AC49=Dropdowns!$B$44,"Emissions intensity required","")</f>
        <v/>
      </c>
      <c r="AE49" s="267"/>
      <c r="AF49" s="265" t="str">
        <f t="shared" si="3"/>
        <v/>
      </c>
      <c r="AG49" s="121" t="str">
        <f t="shared" si="4"/>
        <v/>
      </c>
      <c r="AH49" s="121" t="str">
        <f t="shared" si="5"/>
        <v/>
      </c>
    </row>
    <row r="50" spans="1:34" s="99" customFormat="1" x14ac:dyDescent="0.45">
      <c r="A50" s="429"/>
      <c r="B50" s="429"/>
      <c r="C50" s="429"/>
      <c r="D50" s="429"/>
      <c r="E50" s="429"/>
      <c r="F50" s="267"/>
      <c r="G50" s="267"/>
      <c r="H50" s="430"/>
      <c r="I50" s="430"/>
      <c r="J50" s="431"/>
      <c r="K50" s="430"/>
      <c r="L50" s="432"/>
      <c r="M50" s="429"/>
      <c r="N50" s="429"/>
      <c r="O50" s="429"/>
      <c r="P50" s="429"/>
      <c r="Q50" s="433">
        <f t="shared" si="0"/>
        <v>0</v>
      </c>
      <c r="R50" s="433"/>
      <c r="S50" s="429"/>
      <c r="T50" s="429"/>
      <c r="U50" s="434"/>
      <c r="V50" s="429"/>
      <c r="W50" s="429"/>
      <c r="X50" s="241" t="str">
        <f t="shared" si="10"/>
        <v/>
      </c>
      <c r="Y50" s="241" t="str">
        <f t="shared" si="6"/>
        <v/>
      </c>
      <c r="Z50" s="241" t="str">
        <f t="shared" si="7"/>
        <v/>
      </c>
      <c r="AA50" s="242" t="b">
        <f t="shared" si="8"/>
        <v>0</v>
      </c>
      <c r="AB50" s="242" t="b">
        <f t="shared" si="9"/>
        <v>0</v>
      </c>
      <c r="AC50" s="268"/>
      <c r="AD50" s="265" t="str">
        <f>IF(AC50=Dropdowns!$B$44,"Emissions intensity required","")</f>
        <v/>
      </c>
      <c r="AE50" s="267"/>
      <c r="AF50" s="265" t="str">
        <f t="shared" si="3"/>
        <v/>
      </c>
      <c r="AG50" s="121" t="str">
        <f t="shared" si="4"/>
        <v/>
      </c>
      <c r="AH50" s="121" t="str">
        <f t="shared" si="5"/>
        <v/>
      </c>
    </row>
    <row r="51" spans="1:34" s="99" customFormat="1" x14ac:dyDescent="0.45">
      <c r="A51" s="429"/>
      <c r="B51" s="429"/>
      <c r="C51" s="429"/>
      <c r="D51" s="429"/>
      <c r="E51" s="429"/>
      <c r="F51" s="267"/>
      <c r="G51" s="267"/>
      <c r="H51" s="430"/>
      <c r="I51" s="430"/>
      <c r="J51" s="431"/>
      <c r="K51" s="430"/>
      <c r="L51" s="432"/>
      <c r="M51" s="429"/>
      <c r="N51" s="429"/>
      <c r="O51" s="429"/>
      <c r="P51" s="429"/>
      <c r="Q51" s="433">
        <f t="shared" si="0"/>
        <v>0</v>
      </c>
      <c r="R51" s="433"/>
      <c r="S51" s="429"/>
      <c r="T51" s="429"/>
      <c r="U51" s="434"/>
      <c r="V51" s="429"/>
      <c r="W51" s="429"/>
      <c r="X51" s="241" t="str">
        <f t="shared" si="10"/>
        <v/>
      </c>
      <c r="Y51" s="241" t="str">
        <f t="shared" si="6"/>
        <v/>
      </c>
      <c r="Z51" s="241" t="str">
        <f t="shared" si="7"/>
        <v/>
      </c>
      <c r="AA51" s="242" t="b">
        <f t="shared" si="8"/>
        <v>0</v>
      </c>
      <c r="AB51" s="242" t="b">
        <f t="shared" si="9"/>
        <v>0</v>
      </c>
      <c r="AC51" s="267"/>
      <c r="AD51" s="265" t="str">
        <f>IF(AC51=Dropdowns!$B$44,"Emissions intensity required","")</f>
        <v/>
      </c>
      <c r="AE51" s="267"/>
      <c r="AF51" s="265" t="str">
        <f t="shared" si="3"/>
        <v/>
      </c>
      <c r="AG51" s="121" t="str">
        <f t="shared" si="4"/>
        <v/>
      </c>
      <c r="AH51" s="121" t="str">
        <f t="shared" si="5"/>
        <v/>
      </c>
    </row>
    <row r="52" spans="1:34" s="99" customFormat="1" x14ac:dyDescent="0.45">
      <c r="A52" s="429"/>
      <c r="B52" s="429"/>
      <c r="C52" s="429"/>
      <c r="D52" s="429"/>
      <c r="E52" s="429"/>
      <c r="F52" s="267"/>
      <c r="G52" s="267"/>
      <c r="H52" s="430"/>
      <c r="I52" s="430"/>
      <c r="J52" s="431"/>
      <c r="K52" s="430"/>
      <c r="L52" s="432"/>
      <c r="M52" s="429"/>
      <c r="N52" s="429"/>
      <c r="O52" s="429"/>
      <c r="P52" s="429"/>
      <c r="Q52" s="433">
        <f t="shared" si="0"/>
        <v>0</v>
      </c>
      <c r="R52" s="433"/>
      <c r="S52" s="429"/>
      <c r="T52" s="429"/>
      <c r="U52" s="434"/>
      <c r="V52" s="429"/>
      <c r="W52" s="429"/>
      <c r="X52" s="241" t="str">
        <f t="shared" si="10"/>
        <v/>
      </c>
      <c r="Y52" s="241" t="str">
        <f t="shared" si="6"/>
        <v/>
      </c>
      <c r="Z52" s="241" t="str">
        <f t="shared" si="7"/>
        <v/>
      </c>
      <c r="AA52" s="242" t="b">
        <f t="shared" si="8"/>
        <v>0</v>
      </c>
      <c r="AB52" s="242" t="b">
        <f t="shared" si="9"/>
        <v>0</v>
      </c>
      <c r="AC52" s="267"/>
      <c r="AD52" s="265" t="str">
        <f>IF(AC52=Dropdowns!$B$44,"Emissions intensity required","")</f>
        <v/>
      </c>
      <c r="AE52" s="267"/>
      <c r="AF52" s="265" t="str">
        <f t="shared" si="3"/>
        <v/>
      </c>
      <c r="AG52" s="121" t="str">
        <f t="shared" si="4"/>
        <v/>
      </c>
      <c r="AH52" s="121" t="str">
        <f t="shared" si="5"/>
        <v/>
      </c>
    </row>
    <row r="53" spans="1:34" s="99" customFormat="1" x14ac:dyDescent="0.45">
      <c r="A53" s="429"/>
      <c r="B53" s="429"/>
      <c r="C53" s="429"/>
      <c r="D53" s="429"/>
      <c r="E53" s="429"/>
      <c r="F53" s="267"/>
      <c r="G53" s="267"/>
      <c r="H53" s="430"/>
      <c r="I53" s="430"/>
      <c r="J53" s="431"/>
      <c r="K53" s="430"/>
      <c r="L53" s="432"/>
      <c r="M53" s="429"/>
      <c r="N53" s="429"/>
      <c r="O53" s="429"/>
      <c r="P53" s="429"/>
      <c r="Q53" s="433">
        <f t="shared" si="0"/>
        <v>0</v>
      </c>
      <c r="R53" s="433"/>
      <c r="S53" s="429"/>
      <c r="T53" s="429"/>
      <c r="U53" s="434"/>
      <c r="V53" s="429"/>
      <c r="W53" s="429"/>
      <c r="X53" s="241" t="str">
        <f t="shared" si="10"/>
        <v/>
      </c>
      <c r="Y53" s="241" t="str">
        <f t="shared" si="6"/>
        <v/>
      </c>
      <c r="Z53" s="241" t="str">
        <f t="shared" si="7"/>
        <v/>
      </c>
      <c r="AA53" s="242" t="b">
        <f t="shared" si="8"/>
        <v>0</v>
      </c>
      <c r="AB53" s="242" t="b">
        <f t="shared" si="9"/>
        <v>0</v>
      </c>
      <c r="AC53" s="267"/>
      <c r="AD53" s="265" t="str">
        <f>IF(AC53=Dropdowns!$B$44,"Emissions intensity required","")</f>
        <v/>
      </c>
      <c r="AE53" s="267"/>
      <c r="AF53" s="265" t="str">
        <f t="shared" si="3"/>
        <v/>
      </c>
      <c r="AG53" s="121" t="str">
        <f t="shared" si="4"/>
        <v/>
      </c>
      <c r="AH53" s="121" t="str">
        <f t="shared" si="5"/>
        <v/>
      </c>
    </row>
    <row r="54" spans="1:34" s="99" customFormat="1" x14ac:dyDescent="0.45">
      <c r="A54" s="429"/>
      <c r="B54" s="429"/>
      <c r="C54" s="429"/>
      <c r="D54" s="429"/>
      <c r="E54" s="429"/>
      <c r="F54" s="267"/>
      <c r="G54" s="267"/>
      <c r="H54" s="430"/>
      <c r="I54" s="430"/>
      <c r="J54" s="431"/>
      <c r="K54" s="430"/>
      <c r="L54" s="432"/>
      <c r="M54" s="429"/>
      <c r="N54" s="429"/>
      <c r="O54" s="429"/>
      <c r="P54" s="429"/>
      <c r="Q54" s="433">
        <f t="shared" si="0"/>
        <v>0</v>
      </c>
      <c r="R54" s="433"/>
      <c r="S54" s="429"/>
      <c r="T54" s="429"/>
      <c r="U54" s="434"/>
      <c r="V54" s="429"/>
      <c r="W54" s="429"/>
      <c r="X54" s="241" t="str">
        <f t="shared" si="10"/>
        <v/>
      </c>
      <c r="Y54" s="241" t="str">
        <f t="shared" si="6"/>
        <v/>
      </c>
      <c r="Z54" s="241" t="str">
        <f t="shared" si="7"/>
        <v/>
      </c>
      <c r="AA54" s="242" t="b">
        <f t="shared" si="8"/>
        <v>0</v>
      </c>
      <c r="AB54" s="242" t="b">
        <f t="shared" si="9"/>
        <v>0</v>
      </c>
      <c r="AC54" s="267"/>
      <c r="AD54" s="265" t="str">
        <f>IF(AC54=Dropdowns!$B$44,"Emissions intensity required","")</f>
        <v/>
      </c>
      <c r="AE54" s="267"/>
      <c r="AF54" s="265" t="str">
        <f t="shared" si="3"/>
        <v/>
      </c>
      <c r="AG54" s="121" t="str">
        <f t="shared" si="4"/>
        <v/>
      </c>
      <c r="AH54" s="121" t="str">
        <f t="shared" si="5"/>
        <v/>
      </c>
    </row>
    <row r="55" spans="1:34" s="99" customFormat="1" x14ac:dyDescent="0.45">
      <c r="A55" s="429"/>
      <c r="B55" s="429"/>
      <c r="C55" s="429"/>
      <c r="D55" s="429"/>
      <c r="E55" s="429"/>
      <c r="F55" s="267"/>
      <c r="G55" s="267"/>
      <c r="H55" s="430"/>
      <c r="I55" s="430"/>
      <c r="J55" s="431"/>
      <c r="K55" s="430"/>
      <c r="L55" s="432"/>
      <c r="M55" s="429"/>
      <c r="N55" s="429"/>
      <c r="O55" s="429"/>
      <c r="P55" s="429"/>
      <c r="Q55" s="433">
        <f t="shared" si="0"/>
        <v>0</v>
      </c>
      <c r="R55" s="433"/>
      <c r="S55" s="429"/>
      <c r="T55" s="429"/>
      <c r="U55" s="434"/>
      <c r="V55" s="429"/>
      <c r="W55" s="429"/>
      <c r="X55" s="241" t="str">
        <f t="shared" si="10"/>
        <v/>
      </c>
      <c r="Y55" s="241" t="str">
        <f t="shared" si="6"/>
        <v/>
      </c>
      <c r="Z55" s="241" t="str">
        <f t="shared" si="7"/>
        <v/>
      </c>
      <c r="AA55" s="242" t="b">
        <f t="shared" si="8"/>
        <v>0</v>
      </c>
      <c r="AB55" s="242" t="b">
        <f t="shared" si="9"/>
        <v>0</v>
      </c>
      <c r="AC55" s="268"/>
      <c r="AD55" s="265" t="str">
        <f>IF(AC55=Dropdowns!$B$44,"Emissions intensity required","")</f>
        <v/>
      </c>
      <c r="AE55" s="267"/>
      <c r="AF55" s="265" t="str">
        <f t="shared" si="3"/>
        <v/>
      </c>
      <c r="AG55" s="121" t="str">
        <f t="shared" si="4"/>
        <v/>
      </c>
      <c r="AH55" s="121" t="str">
        <f t="shared" si="5"/>
        <v/>
      </c>
    </row>
    <row r="56" spans="1:34" s="99" customFormat="1" x14ac:dyDescent="0.45">
      <c r="A56" s="429"/>
      <c r="B56" s="429"/>
      <c r="C56" s="429"/>
      <c r="D56" s="429"/>
      <c r="E56" s="429"/>
      <c r="F56" s="267"/>
      <c r="G56" s="267"/>
      <c r="H56" s="430"/>
      <c r="I56" s="430"/>
      <c r="J56" s="431"/>
      <c r="K56" s="430"/>
      <c r="L56" s="432"/>
      <c r="M56" s="429"/>
      <c r="N56" s="429"/>
      <c r="O56" s="429"/>
      <c r="P56" s="429"/>
      <c r="Q56" s="433">
        <f t="shared" si="0"/>
        <v>0</v>
      </c>
      <c r="R56" s="433"/>
      <c r="S56" s="429"/>
      <c r="T56" s="429"/>
      <c r="U56" s="434"/>
      <c r="V56" s="429"/>
      <c r="W56" s="429"/>
      <c r="X56" s="241" t="str">
        <f t="shared" si="10"/>
        <v/>
      </c>
      <c r="Y56" s="241" t="str">
        <f t="shared" si="6"/>
        <v/>
      </c>
      <c r="Z56" s="241" t="str">
        <f t="shared" si="7"/>
        <v/>
      </c>
      <c r="AA56" s="242" t="b">
        <f t="shared" si="8"/>
        <v>0</v>
      </c>
      <c r="AB56" s="242" t="b">
        <f t="shared" si="9"/>
        <v>0</v>
      </c>
      <c r="AC56" s="267"/>
      <c r="AD56" s="265" t="str">
        <f>IF(AC56=Dropdowns!$B$44,"Emissions intensity required","")</f>
        <v/>
      </c>
      <c r="AE56" s="267"/>
      <c r="AF56" s="265" t="str">
        <f t="shared" si="3"/>
        <v/>
      </c>
      <c r="AG56" s="121" t="str">
        <f t="shared" si="4"/>
        <v/>
      </c>
      <c r="AH56" s="121" t="str">
        <f t="shared" si="5"/>
        <v/>
      </c>
    </row>
    <row r="57" spans="1:34" s="99" customFormat="1" x14ac:dyDescent="0.45">
      <c r="A57" s="429"/>
      <c r="B57" s="429"/>
      <c r="C57" s="429"/>
      <c r="D57" s="429"/>
      <c r="E57" s="429"/>
      <c r="F57" s="267"/>
      <c r="G57" s="267"/>
      <c r="H57" s="430"/>
      <c r="I57" s="430"/>
      <c r="J57" s="431"/>
      <c r="K57" s="430"/>
      <c r="L57" s="432"/>
      <c r="M57" s="429"/>
      <c r="N57" s="429"/>
      <c r="O57" s="429"/>
      <c r="P57" s="429"/>
      <c r="Q57" s="433">
        <f t="shared" si="0"/>
        <v>0</v>
      </c>
      <c r="R57" s="433"/>
      <c r="S57" s="429"/>
      <c r="T57" s="429"/>
      <c r="U57" s="434"/>
      <c r="V57" s="429"/>
      <c r="W57" s="429"/>
      <c r="X57" s="241" t="str">
        <f t="shared" si="10"/>
        <v/>
      </c>
      <c r="Y57" s="241" t="str">
        <f t="shared" si="6"/>
        <v/>
      </c>
      <c r="Z57" s="241" t="str">
        <f t="shared" si="7"/>
        <v/>
      </c>
      <c r="AA57" s="242" t="b">
        <f t="shared" si="8"/>
        <v>0</v>
      </c>
      <c r="AB57" s="242" t="b">
        <f t="shared" si="9"/>
        <v>0</v>
      </c>
      <c r="AC57" s="267"/>
      <c r="AD57" s="265" t="str">
        <f>IF(AC57=Dropdowns!$B$44,"Emissions intensity required","")</f>
        <v/>
      </c>
      <c r="AE57" s="267"/>
      <c r="AF57" s="265" t="str">
        <f t="shared" si="3"/>
        <v/>
      </c>
      <c r="AG57" s="121" t="str">
        <f t="shared" si="4"/>
        <v/>
      </c>
      <c r="AH57" s="121" t="str">
        <f t="shared" si="5"/>
        <v/>
      </c>
    </row>
    <row r="58" spans="1:34" s="99" customFormat="1" x14ac:dyDescent="0.45">
      <c r="A58" s="429"/>
      <c r="B58" s="429"/>
      <c r="C58" s="429"/>
      <c r="D58" s="429"/>
      <c r="E58" s="429"/>
      <c r="F58" s="267"/>
      <c r="G58" s="267"/>
      <c r="H58" s="430"/>
      <c r="I58" s="430"/>
      <c r="J58" s="431"/>
      <c r="K58" s="430"/>
      <c r="L58" s="432"/>
      <c r="M58" s="429"/>
      <c r="N58" s="429"/>
      <c r="O58" s="429"/>
      <c r="P58" s="429"/>
      <c r="Q58" s="433">
        <f t="shared" si="0"/>
        <v>0</v>
      </c>
      <c r="R58" s="433"/>
      <c r="S58" s="429"/>
      <c r="T58" s="429"/>
      <c r="U58" s="434"/>
      <c r="V58" s="429"/>
      <c r="W58" s="429"/>
      <c r="X58" s="241" t="str">
        <f t="shared" si="10"/>
        <v/>
      </c>
      <c r="Y58" s="241" t="str">
        <f t="shared" si="6"/>
        <v/>
      </c>
      <c r="Z58" s="241" t="str">
        <f t="shared" si="7"/>
        <v/>
      </c>
      <c r="AA58" s="242" t="b">
        <f t="shared" si="8"/>
        <v>0</v>
      </c>
      <c r="AB58" s="242" t="b">
        <f t="shared" si="9"/>
        <v>0</v>
      </c>
      <c r="AC58" s="267"/>
      <c r="AD58" s="265" t="str">
        <f>IF(AC58=Dropdowns!$B$44,"Emissions intensity required","")</f>
        <v/>
      </c>
      <c r="AE58" s="267"/>
      <c r="AF58" s="265" t="str">
        <f t="shared" si="3"/>
        <v/>
      </c>
      <c r="AG58" s="121" t="str">
        <f t="shared" si="4"/>
        <v/>
      </c>
      <c r="AH58" s="121" t="str">
        <f t="shared" si="5"/>
        <v/>
      </c>
    </row>
    <row r="59" spans="1:34" s="99" customFormat="1" x14ac:dyDescent="0.45">
      <c r="A59" s="429"/>
      <c r="B59" s="429"/>
      <c r="C59" s="429"/>
      <c r="D59" s="429"/>
      <c r="E59" s="429"/>
      <c r="F59" s="267"/>
      <c r="G59" s="267"/>
      <c r="H59" s="430"/>
      <c r="I59" s="430"/>
      <c r="J59" s="431"/>
      <c r="K59" s="430"/>
      <c r="L59" s="432"/>
      <c r="M59" s="429"/>
      <c r="N59" s="429"/>
      <c r="O59" s="429"/>
      <c r="P59" s="429"/>
      <c r="Q59" s="433">
        <f t="shared" si="0"/>
        <v>0</v>
      </c>
      <c r="R59" s="433"/>
      <c r="S59" s="429"/>
      <c r="T59" s="429"/>
      <c r="U59" s="434"/>
      <c r="V59" s="429"/>
      <c r="W59" s="429"/>
      <c r="X59" s="241" t="str">
        <f t="shared" si="10"/>
        <v/>
      </c>
      <c r="Y59" s="241" t="str">
        <f t="shared" si="6"/>
        <v/>
      </c>
      <c r="Z59" s="241" t="str">
        <f t="shared" si="7"/>
        <v/>
      </c>
      <c r="AA59" s="242" t="b">
        <f t="shared" si="8"/>
        <v>0</v>
      </c>
      <c r="AB59" s="242" t="b">
        <f t="shared" si="9"/>
        <v>0</v>
      </c>
      <c r="AC59" s="267"/>
      <c r="AD59" s="265" t="str">
        <f>IF(AC59=Dropdowns!$B$44,"Emissions intensity required","")</f>
        <v/>
      </c>
      <c r="AE59" s="267"/>
      <c r="AF59" s="265" t="str">
        <f t="shared" si="3"/>
        <v/>
      </c>
      <c r="AG59" s="121" t="str">
        <f t="shared" si="4"/>
        <v/>
      </c>
      <c r="AH59" s="121" t="str">
        <f t="shared" si="5"/>
        <v/>
      </c>
    </row>
    <row r="60" spans="1:34" s="99" customFormat="1" x14ac:dyDescent="0.45">
      <c r="A60" s="429"/>
      <c r="B60" s="429"/>
      <c r="C60" s="429"/>
      <c r="D60" s="429"/>
      <c r="E60" s="429"/>
      <c r="F60" s="267"/>
      <c r="G60" s="267"/>
      <c r="H60" s="430"/>
      <c r="I60" s="430"/>
      <c r="J60" s="431"/>
      <c r="K60" s="430"/>
      <c r="L60" s="432"/>
      <c r="M60" s="429"/>
      <c r="N60" s="429"/>
      <c r="O60" s="429"/>
      <c r="P60" s="429"/>
      <c r="Q60" s="433">
        <f t="shared" si="0"/>
        <v>0</v>
      </c>
      <c r="R60" s="433"/>
      <c r="S60" s="429"/>
      <c r="T60" s="429"/>
      <c r="U60" s="434"/>
      <c r="V60" s="429"/>
      <c r="W60" s="429"/>
      <c r="X60" s="241" t="str">
        <f t="shared" si="10"/>
        <v/>
      </c>
      <c r="Y60" s="241" t="str">
        <f t="shared" si="6"/>
        <v/>
      </c>
      <c r="Z60" s="241" t="str">
        <f t="shared" si="7"/>
        <v/>
      </c>
      <c r="AA60" s="242" t="b">
        <f t="shared" si="8"/>
        <v>0</v>
      </c>
      <c r="AB60" s="242" t="b">
        <f t="shared" si="9"/>
        <v>0</v>
      </c>
      <c r="AC60" s="267"/>
      <c r="AD60" s="265" t="str">
        <f>IF(AC60=Dropdowns!$B$44,"Emissions intensity required","")</f>
        <v/>
      </c>
      <c r="AE60" s="267"/>
      <c r="AF60" s="265" t="str">
        <f t="shared" si="3"/>
        <v/>
      </c>
      <c r="AG60" s="121" t="str">
        <f t="shared" si="4"/>
        <v/>
      </c>
      <c r="AH60" s="121" t="str">
        <f t="shared" si="5"/>
        <v/>
      </c>
    </row>
    <row r="61" spans="1:34" s="99" customFormat="1" x14ac:dyDescent="0.45">
      <c r="A61" s="429"/>
      <c r="B61" s="429"/>
      <c r="C61" s="429"/>
      <c r="D61" s="429"/>
      <c r="E61" s="429"/>
      <c r="F61" s="267"/>
      <c r="G61" s="267"/>
      <c r="H61" s="430"/>
      <c r="I61" s="430"/>
      <c r="J61" s="431"/>
      <c r="K61" s="430"/>
      <c r="L61" s="432"/>
      <c r="M61" s="429"/>
      <c r="N61" s="429"/>
      <c r="O61" s="429"/>
      <c r="P61" s="429"/>
      <c r="Q61" s="433">
        <f t="shared" si="0"/>
        <v>0</v>
      </c>
      <c r="R61" s="433"/>
      <c r="S61" s="429"/>
      <c r="T61" s="429"/>
      <c r="U61" s="434"/>
      <c r="V61" s="429"/>
      <c r="W61" s="429"/>
      <c r="X61" s="241" t="str">
        <f t="shared" si="10"/>
        <v/>
      </c>
      <c r="Y61" s="241" t="str">
        <f t="shared" si="6"/>
        <v/>
      </c>
      <c r="Z61" s="241" t="str">
        <f t="shared" si="7"/>
        <v/>
      </c>
      <c r="AA61" s="242" t="b">
        <f t="shared" si="8"/>
        <v>0</v>
      </c>
      <c r="AB61" s="242" t="b">
        <f t="shared" si="9"/>
        <v>0</v>
      </c>
      <c r="AC61" s="267"/>
      <c r="AD61" s="265" t="str">
        <f>IF(AC61=Dropdowns!$B$44,"Emissions intensity required","")</f>
        <v/>
      </c>
      <c r="AE61" s="267"/>
      <c r="AF61" s="265" t="str">
        <f t="shared" si="3"/>
        <v/>
      </c>
      <c r="AG61" s="121" t="str">
        <f t="shared" si="4"/>
        <v/>
      </c>
      <c r="AH61" s="121" t="str">
        <f t="shared" si="5"/>
        <v/>
      </c>
    </row>
    <row r="62" spans="1:34" s="99" customFormat="1" x14ac:dyDescent="0.45">
      <c r="A62" s="429"/>
      <c r="B62" s="429"/>
      <c r="C62" s="429"/>
      <c r="D62" s="429"/>
      <c r="E62" s="429"/>
      <c r="F62" s="267"/>
      <c r="G62" s="267"/>
      <c r="H62" s="430"/>
      <c r="I62" s="430"/>
      <c r="J62" s="431"/>
      <c r="K62" s="430"/>
      <c r="L62" s="432"/>
      <c r="M62" s="429"/>
      <c r="N62" s="429"/>
      <c r="O62" s="429"/>
      <c r="P62" s="429"/>
      <c r="Q62" s="433">
        <f t="shared" si="0"/>
        <v>0</v>
      </c>
      <c r="R62" s="433"/>
      <c r="S62" s="429"/>
      <c r="T62" s="429"/>
      <c r="U62" s="434"/>
      <c r="V62" s="429"/>
      <c r="W62" s="429"/>
      <c r="X62" s="241" t="str">
        <f t="shared" si="10"/>
        <v/>
      </c>
      <c r="Y62" s="241" t="str">
        <f t="shared" si="6"/>
        <v/>
      </c>
      <c r="Z62" s="241" t="str">
        <f t="shared" si="7"/>
        <v/>
      </c>
      <c r="AA62" s="242" t="b">
        <f t="shared" si="8"/>
        <v>0</v>
      </c>
      <c r="AB62" s="242" t="b">
        <f t="shared" si="9"/>
        <v>0</v>
      </c>
      <c r="AC62" s="267"/>
      <c r="AD62" s="265" t="str">
        <f>IF(AC62=Dropdowns!$B$44,"Emissions intensity required","")</f>
        <v/>
      </c>
      <c r="AE62" s="267"/>
      <c r="AF62" s="265" t="str">
        <f t="shared" si="3"/>
        <v/>
      </c>
      <c r="AG62" s="121" t="str">
        <f t="shared" si="4"/>
        <v/>
      </c>
      <c r="AH62" s="121" t="str">
        <f t="shared" si="5"/>
        <v/>
      </c>
    </row>
    <row r="63" spans="1:34" s="99" customFormat="1" x14ac:dyDescent="0.45">
      <c r="A63" s="429"/>
      <c r="B63" s="429"/>
      <c r="C63" s="429"/>
      <c r="D63" s="429"/>
      <c r="E63" s="429"/>
      <c r="F63" s="267"/>
      <c r="G63" s="267"/>
      <c r="H63" s="430"/>
      <c r="I63" s="430"/>
      <c r="J63" s="431"/>
      <c r="K63" s="430"/>
      <c r="L63" s="432"/>
      <c r="M63" s="429"/>
      <c r="N63" s="429"/>
      <c r="O63" s="429"/>
      <c r="P63" s="429"/>
      <c r="Q63" s="433">
        <f t="shared" si="0"/>
        <v>0</v>
      </c>
      <c r="R63" s="433"/>
      <c r="S63" s="429"/>
      <c r="T63" s="429"/>
      <c r="U63" s="434"/>
      <c r="V63" s="429"/>
      <c r="W63" s="429"/>
      <c r="X63" s="241" t="str">
        <f t="shared" si="10"/>
        <v/>
      </c>
      <c r="Y63" s="241" t="str">
        <f t="shared" si="6"/>
        <v/>
      </c>
      <c r="Z63" s="241" t="str">
        <f t="shared" si="7"/>
        <v/>
      </c>
      <c r="AA63" s="242" t="b">
        <f t="shared" si="8"/>
        <v>0</v>
      </c>
      <c r="AB63" s="242" t="b">
        <f t="shared" si="9"/>
        <v>0</v>
      </c>
      <c r="AC63" s="267"/>
      <c r="AD63" s="265" t="str">
        <f>IF(AC63=Dropdowns!$B$44,"Emissions intensity required","")</f>
        <v/>
      </c>
      <c r="AE63" s="267"/>
      <c r="AF63" s="265" t="str">
        <f t="shared" si="3"/>
        <v/>
      </c>
      <c r="AG63" s="121" t="str">
        <f t="shared" si="4"/>
        <v/>
      </c>
      <c r="AH63" s="121" t="str">
        <f t="shared" si="5"/>
        <v/>
      </c>
    </row>
    <row r="64" spans="1:34" s="99" customFormat="1" x14ac:dyDescent="0.45">
      <c r="A64" s="429"/>
      <c r="B64" s="429"/>
      <c r="C64" s="429"/>
      <c r="D64" s="429"/>
      <c r="E64" s="429"/>
      <c r="F64" s="267"/>
      <c r="G64" s="267"/>
      <c r="H64" s="430"/>
      <c r="I64" s="430"/>
      <c r="J64" s="431"/>
      <c r="K64" s="430"/>
      <c r="L64" s="432"/>
      <c r="M64" s="429"/>
      <c r="N64" s="429"/>
      <c r="O64" s="429"/>
      <c r="P64" s="429"/>
      <c r="Q64" s="433">
        <f t="shared" si="0"/>
        <v>0</v>
      </c>
      <c r="R64" s="433"/>
      <c r="S64" s="429"/>
      <c r="T64" s="429"/>
      <c r="U64" s="434"/>
      <c r="V64" s="429"/>
      <c r="W64" s="429"/>
      <c r="X64" s="241" t="str">
        <f t="shared" si="10"/>
        <v/>
      </c>
      <c r="Y64" s="241" t="str">
        <f t="shared" si="6"/>
        <v/>
      </c>
      <c r="Z64" s="241" t="str">
        <f t="shared" si="7"/>
        <v/>
      </c>
      <c r="AA64" s="242" t="b">
        <f t="shared" si="8"/>
        <v>0</v>
      </c>
      <c r="AB64" s="242" t="b">
        <f t="shared" si="9"/>
        <v>0</v>
      </c>
      <c r="AC64" s="267"/>
      <c r="AD64" s="265" t="str">
        <f>IF(AC64=Dropdowns!$B$44,"Emissions intensity required","")</f>
        <v/>
      </c>
      <c r="AE64" s="267"/>
      <c r="AF64" s="265" t="str">
        <f t="shared" si="3"/>
        <v/>
      </c>
      <c r="AG64" s="121" t="str">
        <f t="shared" si="4"/>
        <v/>
      </c>
      <c r="AH64" s="121" t="str">
        <f t="shared" si="5"/>
        <v/>
      </c>
    </row>
    <row r="65" spans="1:34" s="99" customFormat="1" x14ac:dyDescent="0.45">
      <c r="A65" s="429"/>
      <c r="B65" s="429"/>
      <c r="C65" s="429"/>
      <c r="D65" s="429"/>
      <c r="E65" s="429"/>
      <c r="F65" s="267"/>
      <c r="G65" s="267"/>
      <c r="H65" s="430"/>
      <c r="I65" s="430"/>
      <c r="J65" s="431"/>
      <c r="K65" s="430"/>
      <c r="L65" s="432"/>
      <c r="M65" s="429"/>
      <c r="N65" s="429"/>
      <c r="O65" s="429"/>
      <c r="P65" s="429"/>
      <c r="Q65" s="433">
        <f t="shared" si="0"/>
        <v>0</v>
      </c>
      <c r="R65" s="433"/>
      <c r="S65" s="429"/>
      <c r="T65" s="429"/>
      <c r="U65" s="434"/>
      <c r="V65" s="429"/>
      <c r="W65" s="429"/>
      <c r="X65" s="241" t="str">
        <f t="shared" si="10"/>
        <v/>
      </c>
      <c r="Y65" s="241" t="str">
        <f t="shared" si="6"/>
        <v/>
      </c>
      <c r="Z65" s="241" t="str">
        <f t="shared" si="7"/>
        <v/>
      </c>
      <c r="AA65" s="242" t="b">
        <f t="shared" si="8"/>
        <v>0</v>
      </c>
      <c r="AB65" s="242" t="b">
        <f t="shared" si="9"/>
        <v>0</v>
      </c>
      <c r="AC65" s="267"/>
      <c r="AD65" s="265" t="str">
        <f>IF(AC65=Dropdowns!$B$44,"Emissions intensity required","")</f>
        <v/>
      </c>
      <c r="AE65" s="267"/>
      <c r="AF65" s="265" t="str">
        <f t="shared" si="3"/>
        <v/>
      </c>
      <c r="AG65" s="121" t="str">
        <f t="shared" si="4"/>
        <v/>
      </c>
      <c r="AH65" s="121" t="str">
        <f t="shared" si="5"/>
        <v/>
      </c>
    </row>
    <row r="66" spans="1:34" s="99" customFormat="1" x14ac:dyDescent="0.45">
      <c r="A66" s="429"/>
      <c r="B66" s="429"/>
      <c r="C66" s="429"/>
      <c r="D66" s="429"/>
      <c r="E66" s="429"/>
      <c r="F66" s="267"/>
      <c r="G66" s="267"/>
      <c r="H66" s="430"/>
      <c r="I66" s="430"/>
      <c r="J66" s="431"/>
      <c r="K66" s="430"/>
      <c r="L66" s="432"/>
      <c r="M66" s="429"/>
      <c r="N66" s="429"/>
      <c r="O66" s="429"/>
      <c r="P66" s="429"/>
      <c r="Q66" s="433">
        <f t="shared" si="0"/>
        <v>0</v>
      </c>
      <c r="R66" s="433"/>
      <c r="S66" s="429"/>
      <c r="T66" s="429"/>
      <c r="U66" s="434"/>
      <c r="V66" s="429"/>
      <c r="W66" s="429"/>
      <c r="X66" s="241" t="str">
        <f t="shared" si="10"/>
        <v/>
      </c>
      <c r="Y66" s="241" t="str">
        <f t="shared" si="6"/>
        <v/>
      </c>
      <c r="Z66" s="241" t="str">
        <f t="shared" si="7"/>
        <v/>
      </c>
      <c r="AA66" s="242" t="b">
        <f t="shared" si="8"/>
        <v>0</v>
      </c>
      <c r="AB66" s="242" t="b">
        <f t="shared" si="9"/>
        <v>0</v>
      </c>
      <c r="AC66" s="267"/>
      <c r="AD66" s="265" t="str">
        <f>IF(AC66=Dropdowns!$B$44,"Emissions intensity required","")</f>
        <v/>
      </c>
      <c r="AE66" s="267"/>
      <c r="AF66" s="265" t="str">
        <f t="shared" si="3"/>
        <v/>
      </c>
      <c r="AG66" s="121" t="str">
        <f t="shared" si="4"/>
        <v/>
      </c>
      <c r="AH66" s="121" t="str">
        <f t="shared" si="5"/>
        <v/>
      </c>
    </row>
    <row r="67" spans="1:34" s="99" customFormat="1" x14ac:dyDescent="0.45">
      <c r="A67" s="429"/>
      <c r="B67" s="429"/>
      <c r="C67" s="429"/>
      <c r="D67" s="429"/>
      <c r="E67" s="429"/>
      <c r="F67" s="267"/>
      <c r="G67" s="267"/>
      <c r="H67" s="430"/>
      <c r="I67" s="430"/>
      <c r="J67" s="431"/>
      <c r="K67" s="430"/>
      <c r="L67" s="432"/>
      <c r="M67" s="429"/>
      <c r="N67" s="429"/>
      <c r="O67" s="429"/>
      <c r="P67" s="429"/>
      <c r="Q67" s="433">
        <f t="shared" si="0"/>
        <v>0</v>
      </c>
      <c r="R67" s="433"/>
      <c r="S67" s="429"/>
      <c r="T67" s="429"/>
      <c r="U67" s="434"/>
      <c r="V67" s="429"/>
      <c r="W67" s="429"/>
      <c r="X67" s="241" t="str">
        <f t="shared" si="10"/>
        <v/>
      </c>
      <c r="Y67" s="241" t="str">
        <f t="shared" si="6"/>
        <v/>
      </c>
      <c r="Z67" s="241" t="str">
        <f t="shared" si="7"/>
        <v/>
      </c>
      <c r="AA67" s="242" t="b">
        <f t="shared" si="8"/>
        <v>0</v>
      </c>
      <c r="AB67" s="242" t="b">
        <f t="shared" si="9"/>
        <v>0</v>
      </c>
      <c r="AC67" s="267"/>
      <c r="AD67" s="265" t="str">
        <f>IF(AC67=Dropdowns!$B$44,"Emissions intensity required","")</f>
        <v/>
      </c>
      <c r="AE67" s="267"/>
      <c r="AF67" s="265" t="str">
        <f t="shared" si="3"/>
        <v/>
      </c>
      <c r="AG67" s="121" t="str">
        <f t="shared" si="4"/>
        <v/>
      </c>
      <c r="AH67" s="121" t="str">
        <f t="shared" si="5"/>
        <v/>
      </c>
    </row>
    <row r="68" spans="1:34" s="99" customFormat="1" x14ac:dyDescent="0.45">
      <c r="A68" s="429"/>
      <c r="B68" s="429"/>
      <c r="C68" s="429"/>
      <c r="D68" s="429"/>
      <c r="E68" s="429"/>
      <c r="F68" s="267"/>
      <c r="G68" s="267"/>
      <c r="H68" s="430"/>
      <c r="I68" s="430"/>
      <c r="J68" s="431"/>
      <c r="K68" s="430"/>
      <c r="L68" s="432"/>
      <c r="M68" s="429"/>
      <c r="N68" s="429"/>
      <c r="O68" s="429"/>
      <c r="P68" s="429"/>
      <c r="Q68" s="433">
        <f t="shared" si="0"/>
        <v>0</v>
      </c>
      <c r="R68" s="433"/>
      <c r="S68" s="429"/>
      <c r="T68" s="429"/>
      <c r="U68" s="434"/>
      <c r="V68" s="429"/>
      <c r="W68" s="429"/>
      <c r="X68" s="241" t="str">
        <f t="shared" si="10"/>
        <v/>
      </c>
      <c r="Y68" s="241" t="str">
        <f t="shared" si="6"/>
        <v/>
      </c>
      <c r="Z68" s="241" t="str">
        <f t="shared" si="7"/>
        <v/>
      </c>
      <c r="AA68" s="242" t="b">
        <f t="shared" si="8"/>
        <v>0</v>
      </c>
      <c r="AB68" s="242" t="b">
        <f t="shared" si="9"/>
        <v>0</v>
      </c>
      <c r="AC68" s="267"/>
      <c r="AD68" s="265" t="str">
        <f>IF(AC68=Dropdowns!$B$44,"Emissions intensity required","")</f>
        <v/>
      </c>
      <c r="AE68" s="267"/>
      <c r="AF68" s="265" t="str">
        <f t="shared" si="3"/>
        <v/>
      </c>
      <c r="AG68" s="121" t="str">
        <f t="shared" si="4"/>
        <v/>
      </c>
      <c r="AH68" s="121" t="str">
        <f t="shared" si="5"/>
        <v/>
      </c>
    </row>
    <row r="69" spans="1:34" s="99" customFormat="1" x14ac:dyDescent="0.45">
      <c r="A69" s="429"/>
      <c r="B69" s="429"/>
      <c r="C69" s="429"/>
      <c r="D69" s="429"/>
      <c r="E69" s="429"/>
      <c r="F69" s="267"/>
      <c r="G69" s="267"/>
      <c r="H69" s="430"/>
      <c r="I69" s="430"/>
      <c r="J69" s="431"/>
      <c r="K69" s="430"/>
      <c r="L69" s="432"/>
      <c r="M69" s="429"/>
      <c r="N69" s="429"/>
      <c r="O69" s="429"/>
      <c r="P69" s="429"/>
      <c r="Q69" s="433">
        <f t="shared" si="0"/>
        <v>0</v>
      </c>
      <c r="R69" s="433"/>
      <c r="S69" s="429"/>
      <c r="T69" s="429"/>
      <c r="U69" s="434"/>
      <c r="V69" s="429"/>
      <c r="W69" s="429"/>
      <c r="X69" s="241" t="str">
        <f t="shared" si="10"/>
        <v/>
      </c>
      <c r="Y69" s="241" t="str">
        <f t="shared" si="6"/>
        <v/>
      </c>
      <c r="Z69" s="241" t="str">
        <f t="shared" si="7"/>
        <v/>
      </c>
      <c r="AA69" s="242" t="b">
        <f t="shared" si="8"/>
        <v>0</v>
      </c>
      <c r="AB69" s="242" t="b">
        <f t="shared" si="9"/>
        <v>0</v>
      </c>
      <c r="AC69" s="267"/>
      <c r="AD69" s="265" t="str">
        <f>IF(AC69=Dropdowns!$B$44,"Emissions intensity required","")</f>
        <v/>
      </c>
      <c r="AE69" s="267"/>
      <c r="AF69" s="265" t="str">
        <f t="shared" si="3"/>
        <v/>
      </c>
      <c r="AG69" s="121" t="str">
        <f t="shared" si="4"/>
        <v/>
      </c>
      <c r="AH69" s="121" t="str">
        <f t="shared" si="5"/>
        <v/>
      </c>
    </row>
    <row r="70" spans="1:34" s="99" customFormat="1" x14ac:dyDescent="0.45">
      <c r="A70" s="429"/>
      <c r="B70" s="429"/>
      <c r="C70" s="429"/>
      <c r="D70" s="429"/>
      <c r="E70" s="429"/>
      <c r="F70" s="267"/>
      <c r="G70" s="267"/>
      <c r="H70" s="430"/>
      <c r="I70" s="430"/>
      <c r="J70" s="431"/>
      <c r="K70" s="430"/>
      <c r="L70" s="432"/>
      <c r="M70" s="429"/>
      <c r="N70" s="429"/>
      <c r="O70" s="429"/>
      <c r="P70" s="429"/>
      <c r="Q70" s="433">
        <f t="shared" si="0"/>
        <v>0</v>
      </c>
      <c r="R70" s="433"/>
      <c r="S70" s="429"/>
      <c r="T70" s="429"/>
      <c r="U70" s="434"/>
      <c r="V70" s="429"/>
      <c r="W70" s="429"/>
      <c r="X70" s="241" t="str">
        <f t="shared" si="10"/>
        <v/>
      </c>
      <c r="Y70" s="241" t="str">
        <f t="shared" si="6"/>
        <v/>
      </c>
      <c r="Z70" s="241" t="str">
        <f t="shared" si="7"/>
        <v/>
      </c>
      <c r="AA70" s="242" t="b">
        <f t="shared" si="8"/>
        <v>0</v>
      </c>
      <c r="AB70" s="242" t="b">
        <f t="shared" si="9"/>
        <v>0</v>
      </c>
      <c r="AC70" s="267"/>
      <c r="AD70" s="265" t="str">
        <f>IF(AC70=Dropdowns!$B$44,"Emissions intensity required","")</f>
        <v/>
      </c>
      <c r="AE70" s="267"/>
      <c r="AF70" s="265" t="str">
        <f t="shared" si="3"/>
        <v/>
      </c>
      <c r="AG70" s="121" t="str">
        <f t="shared" si="4"/>
        <v/>
      </c>
      <c r="AH70" s="121" t="str">
        <f t="shared" si="5"/>
        <v/>
      </c>
    </row>
    <row r="71" spans="1:34" s="99" customFormat="1" x14ac:dyDescent="0.45">
      <c r="A71" s="429"/>
      <c r="B71" s="429"/>
      <c r="C71" s="429"/>
      <c r="D71" s="429"/>
      <c r="E71" s="429"/>
      <c r="F71" s="267"/>
      <c r="G71" s="267"/>
      <c r="H71" s="430"/>
      <c r="I71" s="430"/>
      <c r="J71" s="431"/>
      <c r="K71" s="430"/>
      <c r="L71" s="432"/>
      <c r="M71" s="429"/>
      <c r="N71" s="429"/>
      <c r="O71" s="429"/>
      <c r="P71" s="429"/>
      <c r="Q71" s="433">
        <f t="shared" si="0"/>
        <v>0</v>
      </c>
      <c r="R71" s="433"/>
      <c r="S71" s="429"/>
      <c r="T71" s="429"/>
      <c r="U71" s="434"/>
      <c r="V71" s="429"/>
      <c r="W71" s="429"/>
      <c r="X71" s="241" t="str">
        <f t="shared" si="10"/>
        <v/>
      </c>
      <c r="Y71" s="241" t="str">
        <f t="shared" si="6"/>
        <v/>
      </c>
      <c r="Z71" s="241" t="str">
        <f t="shared" si="7"/>
        <v/>
      </c>
      <c r="AA71" s="242" t="b">
        <f t="shared" si="8"/>
        <v>0</v>
      </c>
      <c r="AB71" s="242" t="b">
        <f t="shared" si="9"/>
        <v>0</v>
      </c>
      <c r="AC71" s="267"/>
      <c r="AD71" s="265" t="str">
        <f>IF(AC71=Dropdowns!$B$44,"Emissions intensity required","")</f>
        <v/>
      </c>
      <c r="AE71" s="267"/>
      <c r="AF71" s="265" t="str">
        <f t="shared" si="3"/>
        <v/>
      </c>
      <c r="AG71" s="121" t="str">
        <f t="shared" si="4"/>
        <v/>
      </c>
      <c r="AH71" s="121" t="str">
        <f t="shared" si="5"/>
        <v/>
      </c>
    </row>
    <row r="72" spans="1:34" s="99" customFormat="1" x14ac:dyDescent="0.45">
      <c r="A72" s="429"/>
      <c r="B72" s="429"/>
      <c r="C72" s="429"/>
      <c r="D72" s="429"/>
      <c r="E72" s="429"/>
      <c r="F72" s="267"/>
      <c r="G72" s="267"/>
      <c r="H72" s="430"/>
      <c r="I72" s="430"/>
      <c r="J72" s="431"/>
      <c r="K72" s="430"/>
      <c r="L72" s="432"/>
      <c r="M72" s="429"/>
      <c r="N72" s="429"/>
      <c r="O72" s="429"/>
      <c r="P72" s="429"/>
      <c r="Q72" s="433">
        <f t="shared" si="0"/>
        <v>0</v>
      </c>
      <c r="R72" s="433"/>
      <c r="S72" s="429"/>
      <c r="T72" s="429"/>
      <c r="U72" s="434"/>
      <c r="V72" s="429"/>
      <c r="W72" s="429"/>
      <c r="X72" s="241" t="str">
        <f t="shared" si="10"/>
        <v/>
      </c>
      <c r="Y72" s="241" t="str">
        <f t="shared" si="6"/>
        <v/>
      </c>
      <c r="Z72" s="241" t="str">
        <f t="shared" si="7"/>
        <v/>
      </c>
      <c r="AA72" s="242" t="b">
        <f t="shared" si="8"/>
        <v>0</v>
      </c>
      <c r="AB72" s="242" t="b">
        <f t="shared" si="9"/>
        <v>0</v>
      </c>
      <c r="AC72" s="267"/>
      <c r="AD72" s="265" t="str">
        <f>IF(AC72=Dropdowns!$B$44,"Emissions intensity required","")</f>
        <v/>
      </c>
      <c r="AE72" s="267"/>
      <c r="AF72" s="265" t="str">
        <f t="shared" si="3"/>
        <v/>
      </c>
      <c r="AG72" s="121" t="str">
        <f t="shared" si="4"/>
        <v/>
      </c>
      <c r="AH72" s="121" t="str">
        <f t="shared" si="5"/>
        <v/>
      </c>
    </row>
    <row r="73" spans="1:34" s="99" customFormat="1" x14ac:dyDescent="0.45">
      <c r="A73" s="429"/>
      <c r="B73" s="429"/>
      <c r="C73" s="429"/>
      <c r="D73" s="429"/>
      <c r="E73" s="429"/>
      <c r="F73" s="267"/>
      <c r="G73" s="267"/>
      <c r="H73" s="430"/>
      <c r="I73" s="430"/>
      <c r="J73" s="431"/>
      <c r="K73" s="430"/>
      <c r="L73" s="432"/>
      <c r="M73" s="429"/>
      <c r="N73" s="429"/>
      <c r="O73" s="429"/>
      <c r="P73" s="429"/>
      <c r="Q73" s="433">
        <f t="shared" si="0"/>
        <v>0</v>
      </c>
      <c r="R73" s="433"/>
      <c r="S73" s="429"/>
      <c r="T73" s="429"/>
      <c r="U73" s="434"/>
      <c r="V73" s="429"/>
      <c r="W73" s="429"/>
      <c r="X73" s="241" t="str">
        <f t="shared" si="10"/>
        <v/>
      </c>
      <c r="Y73" s="241" t="str">
        <f t="shared" si="6"/>
        <v/>
      </c>
      <c r="Z73" s="241" t="str">
        <f t="shared" si="7"/>
        <v/>
      </c>
      <c r="AA73" s="242" t="b">
        <f t="shared" si="8"/>
        <v>0</v>
      </c>
      <c r="AB73" s="242" t="b">
        <f t="shared" si="9"/>
        <v>0</v>
      </c>
      <c r="AC73" s="267"/>
      <c r="AD73" s="265" t="str">
        <f>IF(AC73=Dropdowns!$B$44,"Emissions intensity required","")</f>
        <v/>
      </c>
      <c r="AE73" s="267"/>
      <c r="AF73" s="265" t="str">
        <f t="shared" si="3"/>
        <v/>
      </c>
      <c r="AG73" s="121" t="str">
        <f t="shared" si="4"/>
        <v/>
      </c>
      <c r="AH73" s="121" t="str">
        <f t="shared" si="5"/>
        <v/>
      </c>
    </row>
    <row r="74" spans="1:34" s="99" customFormat="1" x14ac:dyDescent="0.45">
      <c r="A74" s="429"/>
      <c r="B74" s="429"/>
      <c r="C74" s="429"/>
      <c r="D74" s="429"/>
      <c r="E74" s="429"/>
      <c r="F74" s="267"/>
      <c r="G74" s="267"/>
      <c r="H74" s="430"/>
      <c r="I74" s="430"/>
      <c r="J74" s="431"/>
      <c r="K74" s="430"/>
      <c r="L74" s="432"/>
      <c r="M74" s="429"/>
      <c r="N74" s="429"/>
      <c r="O74" s="429"/>
      <c r="P74" s="429"/>
      <c r="Q74" s="433">
        <f t="shared" si="0"/>
        <v>0</v>
      </c>
      <c r="R74" s="433"/>
      <c r="S74" s="429"/>
      <c r="T74" s="429"/>
      <c r="U74" s="434"/>
      <c r="V74" s="429"/>
      <c r="W74" s="429"/>
      <c r="X74" s="241" t="str">
        <f t="shared" si="10"/>
        <v/>
      </c>
      <c r="Y74" s="241" t="str">
        <f t="shared" si="6"/>
        <v/>
      </c>
      <c r="Z74" s="241" t="str">
        <f t="shared" si="7"/>
        <v/>
      </c>
      <c r="AA74" s="242" t="b">
        <f t="shared" si="8"/>
        <v>0</v>
      </c>
      <c r="AB74" s="242" t="b">
        <f t="shared" si="9"/>
        <v>0</v>
      </c>
      <c r="AC74" s="267"/>
      <c r="AD74" s="265" t="str">
        <f>IF(AC74=Dropdowns!$B$44,"Emissions intensity required","")</f>
        <v/>
      </c>
      <c r="AE74" s="267"/>
      <c r="AF74" s="265" t="str">
        <f t="shared" si="3"/>
        <v/>
      </c>
      <c r="AG74" s="121" t="str">
        <f t="shared" si="4"/>
        <v/>
      </c>
      <c r="AH74" s="121" t="str">
        <f t="shared" si="5"/>
        <v/>
      </c>
    </row>
    <row r="75" spans="1:34" s="99" customFormat="1" x14ac:dyDescent="0.45">
      <c r="A75" s="429"/>
      <c r="B75" s="429"/>
      <c r="C75" s="429"/>
      <c r="D75" s="429"/>
      <c r="E75" s="429"/>
      <c r="F75" s="267"/>
      <c r="G75" s="267"/>
      <c r="H75" s="430"/>
      <c r="I75" s="430"/>
      <c r="J75" s="431"/>
      <c r="K75" s="430"/>
      <c r="L75" s="432"/>
      <c r="M75" s="429"/>
      <c r="N75" s="429"/>
      <c r="O75" s="429"/>
      <c r="P75" s="429"/>
      <c r="Q75" s="433">
        <f t="shared" si="0"/>
        <v>0</v>
      </c>
      <c r="R75" s="433"/>
      <c r="S75" s="429"/>
      <c r="T75" s="429"/>
      <c r="U75" s="434"/>
      <c r="V75" s="429"/>
      <c r="W75" s="429"/>
      <c r="X75" s="241" t="str">
        <f t="shared" si="10"/>
        <v/>
      </c>
      <c r="Y75" s="241" t="str">
        <f t="shared" si="6"/>
        <v/>
      </c>
      <c r="Z75" s="241" t="str">
        <f t="shared" si="7"/>
        <v/>
      </c>
      <c r="AA75" s="242" t="b">
        <f t="shared" si="8"/>
        <v>0</v>
      </c>
      <c r="AB75" s="242" t="b">
        <f t="shared" si="9"/>
        <v>0</v>
      </c>
      <c r="AC75" s="267"/>
      <c r="AD75" s="265" t="str">
        <f>IF(AC75=Dropdowns!$B$44,"Emissions intensity required","")</f>
        <v/>
      </c>
      <c r="AE75" s="267"/>
      <c r="AF75" s="265" t="str">
        <f t="shared" si="3"/>
        <v/>
      </c>
      <c r="AG75" s="121" t="str">
        <f t="shared" si="4"/>
        <v/>
      </c>
      <c r="AH75" s="121" t="str">
        <f t="shared" si="5"/>
        <v/>
      </c>
    </row>
    <row r="76" spans="1:34" s="99" customFormat="1" x14ac:dyDescent="0.45">
      <c r="A76" s="429"/>
      <c r="B76" s="429"/>
      <c r="C76" s="429"/>
      <c r="D76" s="429"/>
      <c r="E76" s="429"/>
      <c r="F76" s="267"/>
      <c r="G76" s="267"/>
      <c r="H76" s="430"/>
      <c r="I76" s="430"/>
      <c r="J76" s="431"/>
      <c r="K76" s="430"/>
      <c r="L76" s="432"/>
      <c r="M76" s="429"/>
      <c r="N76" s="429"/>
      <c r="O76" s="429"/>
      <c r="P76" s="429"/>
      <c r="Q76" s="433">
        <f t="shared" si="0"/>
        <v>0</v>
      </c>
      <c r="R76" s="433"/>
      <c r="S76" s="429"/>
      <c r="T76" s="429"/>
      <c r="U76" s="434"/>
      <c r="V76" s="429"/>
      <c r="W76" s="429"/>
      <c r="X76" s="241" t="str">
        <f t="shared" si="10"/>
        <v/>
      </c>
      <c r="Y76" s="241" t="str">
        <f t="shared" si="6"/>
        <v/>
      </c>
      <c r="Z76" s="241" t="str">
        <f t="shared" si="7"/>
        <v/>
      </c>
      <c r="AA76" s="242" t="b">
        <f t="shared" si="8"/>
        <v>0</v>
      </c>
      <c r="AB76" s="242" t="b">
        <f t="shared" si="9"/>
        <v>0</v>
      </c>
      <c r="AC76" s="267"/>
      <c r="AD76" s="265" t="str">
        <f>IF(AC76=Dropdowns!$B$44,"Emissions intensity required","")</f>
        <v/>
      </c>
      <c r="AE76" s="267"/>
      <c r="AF76" s="265" t="str">
        <f t="shared" si="3"/>
        <v/>
      </c>
      <c r="AG76" s="121" t="str">
        <f t="shared" si="4"/>
        <v/>
      </c>
      <c r="AH76" s="121" t="str">
        <f t="shared" si="5"/>
        <v/>
      </c>
    </row>
    <row r="77" spans="1:34" s="99" customFormat="1" x14ac:dyDescent="0.45">
      <c r="A77" s="429"/>
      <c r="B77" s="429"/>
      <c r="C77" s="429"/>
      <c r="D77" s="429"/>
      <c r="E77" s="429"/>
      <c r="F77" s="267"/>
      <c r="G77" s="267"/>
      <c r="H77" s="430"/>
      <c r="I77" s="430"/>
      <c r="J77" s="431"/>
      <c r="K77" s="430"/>
      <c r="L77" s="432"/>
      <c r="M77" s="429"/>
      <c r="N77" s="429"/>
      <c r="O77" s="429"/>
      <c r="P77" s="429"/>
      <c r="Q77" s="433">
        <f t="shared" si="0"/>
        <v>0</v>
      </c>
      <c r="R77" s="433"/>
      <c r="S77" s="429"/>
      <c r="T77" s="429"/>
      <c r="U77" s="434"/>
      <c r="V77" s="429"/>
      <c r="W77" s="429"/>
      <c r="X77" s="241" t="str">
        <f t="shared" si="10"/>
        <v/>
      </c>
      <c r="Y77" s="241" t="str">
        <f t="shared" si="6"/>
        <v/>
      </c>
      <c r="Z77" s="241" t="str">
        <f t="shared" si="7"/>
        <v/>
      </c>
      <c r="AA77" s="242" t="b">
        <f t="shared" si="8"/>
        <v>0</v>
      </c>
      <c r="AB77" s="242" t="b">
        <f t="shared" si="9"/>
        <v>0</v>
      </c>
      <c r="AC77" s="267"/>
      <c r="AD77" s="265" t="str">
        <f>IF(AC77=Dropdowns!$B$44,"Emissions intensity required","")</f>
        <v/>
      </c>
      <c r="AE77" s="267"/>
      <c r="AF77" s="265" t="str">
        <f t="shared" si="3"/>
        <v/>
      </c>
      <c r="AG77" s="121" t="str">
        <f t="shared" si="4"/>
        <v/>
      </c>
      <c r="AH77" s="121" t="str">
        <f t="shared" si="5"/>
        <v/>
      </c>
    </row>
    <row r="78" spans="1:34" s="99" customFormat="1" x14ac:dyDescent="0.45">
      <c r="A78" s="429"/>
      <c r="B78" s="429"/>
      <c r="C78" s="429"/>
      <c r="D78" s="429"/>
      <c r="E78" s="429"/>
      <c r="F78" s="267"/>
      <c r="G78" s="267"/>
      <c r="H78" s="430"/>
      <c r="I78" s="430"/>
      <c r="J78" s="431"/>
      <c r="K78" s="430"/>
      <c r="L78" s="432"/>
      <c r="M78" s="429"/>
      <c r="N78" s="429"/>
      <c r="O78" s="429"/>
      <c r="P78" s="429"/>
      <c r="Q78" s="433">
        <f t="shared" si="0"/>
        <v>0</v>
      </c>
      <c r="R78" s="433"/>
      <c r="S78" s="429"/>
      <c r="T78" s="429"/>
      <c r="U78" s="434"/>
      <c r="V78" s="429"/>
      <c r="W78" s="429"/>
      <c r="X78" s="241" t="str">
        <f t="shared" si="10"/>
        <v/>
      </c>
      <c r="Y78" s="241" t="str">
        <f t="shared" si="6"/>
        <v/>
      </c>
      <c r="Z78" s="241" t="str">
        <f t="shared" si="7"/>
        <v/>
      </c>
      <c r="AA78" s="242" t="b">
        <f t="shared" si="8"/>
        <v>0</v>
      </c>
      <c r="AB78" s="242" t="b">
        <f t="shared" si="9"/>
        <v>0</v>
      </c>
      <c r="AC78" s="267"/>
      <c r="AD78" s="265" t="str">
        <f>IF(AC78=Dropdowns!$B$44,"Emissions intensity required","")</f>
        <v/>
      </c>
      <c r="AE78" s="267"/>
      <c r="AF78" s="265" t="str">
        <f t="shared" si="3"/>
        <v/>
      </c>
      <c r="AG78" s="121" t="str">
        <f t="shared" si="4"/>
        <v/>
      </c>
      <c r="AH78" s="121" t="str">
        <f t="shared" si="5"/>
        <v/>
      </c>
    </row>
    <row r="79" spans="1:34" s="99" customFormat="1" x14ac:dyDescent="0.45">
      <c r="A79" s="429"/>
      <c r="B79" s="429"/>
      <c r="C79" s="429"/>
      <c r="D79" s="429"/>
      <c r="E79" s="429"/>
      <c r="F79" s="267"/>
      <c r="G79" s="267"/>
      <c r="H79" s="430"/>
      <c r="I79" s="430"/>
      <c r="J79" s="431"/>
      <c r="K79" s="430"/>
      <c r="L79" s="432"/>
      <c r="M79" s="429"/>
      <c r="N79" s="429"/>
      <c r="O79" s="429"/>
      <c r="P79" s="429"/>
      <c r="Q79" s="433">
        <f t="shared" ref="Q79:Q120" si="11">H79/NETWORKDAYS("1/1/1990","31/12/1990",11)</f>
        <v>0</v>
      </c>
      <c r="R79" s="433"/>
      <c r="S79" s="429"/>
      <c r="T79" s="429"/>
      <c r="U79" s="434"/>
      <c r="V79" s="429"/>
      <c r="W79" s="429"/>
      <c r="X79" s="241" t="str">
        <f t="shared" ref="X79:X110" si="12">IF(G79="","",(VLOOKUP(G79,GHGFActors, 3,)*(IF(K79="",I79,K79))/1000))</f>
        <v/>
      </c>
      <c r="Y79" s="241" t="str">
        <f t="shared" si="6"/>
        <v/>
      </c>
      <c r="Z79" s="241" t="str">
        <f t="shared" si="7"/>
        <v/>
      </c>
      <c r="AA79" s="242" t="b">
        <f t="shared" si="8"/>
        <v>0</v>
      </c>
      <c r="AB79" s="242" t="b">
        <f t="shared" si="9"/>
        <v>0</v>
      </c>
      <c r="AC79" s="267"/>
      <c r="AD79" s="265" t="str">
        <f>IF(AC79=Dropdowns!$B$44,"Emissions intensity required","")</f>
        <v/>
      </c>
      <c r="AE79" s="267"/>
      <c r="AF79" s="265" t="str">
        <f t="shared" ref="AF79:AF142" si="13">IF(AC79="Replace with EV",(AE79*H79)/1000000,"")</f>
        <v/>
      </c>
      <c r="AG79" s="121" t="str">
        <f t="shared" ref="AG79:AG142" si="14">IF(AC79="remove",0,IF(AC79="Replace with EV",AE79,IF(AC79="",Y79,"")))</f>
        <v/>
      </c>
      <c r="AH79" s="121" t="str">
        <f t="shared" ref="AH79:AH142" si="15">IF(AC79="remove",0,IF(AC79="Replace with EV",AF79,IF(AC79="",X79,"")))</f>
        <v/>
      </c>
    </row>
    <row r="80" spans="1:34" s="99" customFormat="1" x14ac:dyDescent="0.45">
      <c r="A80" s="429"/>
      <c r="B80" s="429"/>
      <c r="C80" s="429"/>
      <c r="D80" s="429"/>
      <c r="E80" s="429"/>
      <c r="F80" s="267"/>
      <c r="G80" s="267"/>
      <c r="H80" s="430"/>
      <c r="I80" s="430"/>
      <c r="J80" s="431"/>
      <c r="K80" s="430"/>
      <c r="L80" s="432"/>
      <c r="M80" s="429"/>
      <c r="N80" s="429"/>
      <c r="O80" s="429"/>
      <c r="P80" s="429"/>
      <c r="Q80" s="433">
        <f t="shared" si="11"/>
        <v>0</v>
      </c>
      <c r="R80" s="433"/>
      <c r="S80" s="429"/>
      <c r="T80" s="429"/>
      <c r="U80" s="434"/>
      <c r="V80" s="429"/>
      <c r="W80" s="429"/>
      <c r="X80" s="241" t="str">
        <f t="shared" si="12"/>
        <v/>
      </c>
      <c r="Y80" s="241" t="str">
        <f t="shared" ref="Y80:Y143" si="16">IFERROR(X80*1000000/H80,"")</f>
        <v/>
      </c>
      <c r="Z80" s="241" t="str">
        <f t="shared" ref="Z80:Z143" si="17">IF(G80="","",IF(K80="",I80/(H80/100),K80/H80))</f>
        <v/>
      </c>
      <c r="AA80" s="242" t="b">
        <f t="shared" ref="AA80:AA143" si="18">AND(Q80&lt;121,F80="passenger", O80="current",NOT(OR(S80="employee residence",S80="staff home location")))</f>
        <v>0</v>
      </c>
      <c r="AB80" s="242" t="b">
        <f t="shared" si="9"/>
        <v>0</v>
      </c>
      <c r="AC80" s="267"/>
      <c r="AD80" s="265" t="str">
        <f>IF(AC80=Dropdowns!$B$44,"Emissions intensity required","")</f>
        <v/>
      </c>
      <c r="AE80" s="267"/>
      <c r="AF80" s="265" t="str">
        <f t="shared" si="13"/>
        <v/>
      </c>
      <c r="AG80" s="121" t="str">
        <f t="shared" si="14"/>
        <v/>
      </c>
      <c r="AH80" s="121" t="str">
        <f t="shared" si="15"/>
        <v/>
      </c>
    </row>
    <row r="81" spans="1:34" s="99" customFormat="1" x14ac:dyDescent="0.45">
      <c r="A81" s="429"/>
      <c r="B81" s="429"/>
      <c r="C81" s="429"/>
      <c r="D81" s="429"/>
      <c r="E81" s="429"/>
      <c r="F81" s="267"/>
      <c r="G81" s="267"/>
      <c r="H81" s="430"/>
      <c r="I81" s="430"/>
      <c r="J81" s="431"/>
      <c r="K81" s="430"/>
      <c r="L81" s="432"/>
      <c r="M81" s="429"/>
      <c r="N81" s="429"/>
      <c r="O81" s="429"/>
      <c r="P81" s="429"/>
      <c r="Q81" s="433">
        <f t="shared" si="11"/>
        <v>0</v>
      </c>
      <c r="R81" s="433"/>
      <c r="S81" s="429"/>
      <c r="T81" s="429"/>
      <c r="U81" s="434"/>
      <c r="V81" s="429"/>
      <c r="W81" s="429"/>
      <c r="X81" s="241" t="str">
        <f t="shared" si="12"/>
        <v/>
      </c>
      <c r="Y81" s="241" t="str">
        <f t="shared" si="16"/>
        <v/>
      </c>
      <c r="Z81" s="241" t="str">
        <f t="shared" si="17"/>
        <v/>
      </c>
      <c r="AA81" s="242" t="b">
        <f t="shared" si="18"/>
        <v>0</v>
      </c>
      <c r="AB81" s="242" t="b">
        <f t="shared" si="9"/>
        <v>0</v>
      </c>
      <c r="AC81" s="267"/>
      <c r="AD81" s="265" t="str">
        <f>IF(AC81=Dropdowns!$B$44,"Emissions intensity required","")</f>
        <v/>
      </c>
      <c r="AE81" s="267"/>
      <c r="AF81" s="265" t="str">
        <f t="shared" si="13"/>
        <v/>
      </c>
      <c r="AG81" s="121" t="str">
        <f t="shared" si="14"/>
        <v/>
      </c>
      <c r="AH81" s="121" t="str">
        <f t="shared" si="15"/>
        <v/>
      </c>
    </row>
    <row r="82" spans="1:34" s="99" customFormat="1" x14ac:dyDescent="0.45">
      <c r="A82" s="429"/>
      <c r="B82" s="429"/>
      <c r="C82" s="429"/>
      <c r="D82" s="429"/>
      <c r="E82" s="429"/>
      <c r="F82" s="267"/>
      <c r="G82" s="267"/>
      <c r="H82" s="430"/>
      <c r="I82" s="430"/>
      <c r="J82" s="431"/>
      <c r="K82" s="430"/>
      <c r="L82" s="432"/>
      <c r="M82" s="429"/>
      <c r="N82" s="429"/>
      <c r="O82" s="429"/>
      <c r="P82" s="429"/>
      <c r="Q82" s="433">
        <f t="shared" si="11"/>
        <v>0</v>
      </c>
      <c r="R82" s="433"/>
      <c r="S82" s="429"/>
      <c r="T82" s="429"/>
      <c r="U82" s="434"/>
      <c r="V82" s="429"/>
      <c r="W82" s="429"/>
      <c r="X82" s="243" t="str">
        <f>IF(G82="","",(VLOOKUP(G82,GHGFActors, 3,)*(IF(K82="",I82,K82))/1000))</f>
        <v/>
      </c>
      <c r="Y82" s="241" t="str">
        <f t="shared" si="16"/>
        <v/>
      </c>
      <c r="Z82" s="241" t="str">
        <f t="shared" si="17"/>
        <v/>
      </c>
      <c r="AA82" s="242" t="b">
        <f t="shared" si="18"/>
        <v>0</v>
      </c>
      <c r="AB82" s="242" t="b">
        <f t="shared" ref="AB82:AB145" si="19">AND(H82&lt;10000,H82&gt;0)</f>
        <v>0</v>
      </c>
      <c r="AC82" s="267"/>
      <c r="AD82" s="265" t="str">
        <f>IF(AC82=Dropdowns!$B$44,"Emissions intensity required","")</f>
        <v/>
      </c>
      <c r="AE82" s="267"/>
      <c r="AF82" s="265" t="str">
        <f t="shared" si="13"/>
        <v/>
      </c>
      <c r="AG82" s="121" t="str">
        <f t="shared" si="14"/>
        <v/>
      </c>
      <c r="AH82" s="121" t="str">
        <f t="shared" si="15"/>
        <v/>
      </c>
    </row>
    <row r="83" spans="1:34" s="99" customFormat="1" x14ac:dyDescent="0.45">
      <c r="A83" s="429"/>
      <c r="B83" s="429"/>
      <c r="C83" s="429"/>
      <c r="D83" s="429"/>
      <c r="E83" s="429"/>
      <c r="F83" s="267"/>
      <c r="G83" s="267"/>
      <c r="H83" s="430"/>
      <c r="I83" s="430"/>
      <c r="J83" s="431"/>
      <c r="K83" s="430"/>
      <c r="L83" s="432"/>
      <c r="M83" s="429"/>
      <c r="N83" s="429"/>
      <c r="O83" s="429"/>
      <c r="P83" s="429"/>
      <c r="Q83" s="433">
        <f t="shared" si="11"/>
        <v>0</v>
      </c>
      <c r="R83" s="433"/>
      <c r="S83" s="429"/>
      <c r="T83" s="429"/>
      <c r="U83" s="434"/>
      <c r="V83" s="429"/>
      <c r="W83" s="429"/>
      <c r="X83" s="241" t="str">
        <f t="shared" si="12"/>
        <v/>
      </c>
      <c r="Y83" s="241" t="str">
        <f t="shared" si="16"/>
        <v/>
      </c>
      <c r="Z83" s="241" t="str">
        <f t="shared" si="17"/>
        <v/>
      </c>
      <c r="AA83" s="242" t="b">
        <f t="shared" si="18"/>
        <v>0</v>
      </c>
      <c r="AB83" s="242" t="b">
        <f t="shared" si="19"/>
        <v>0</v>
      </c>
      <c r="AC83" s="267"/>
      <c r="AD83" s="265" t="str">
        <f>IF(AC83=Dropdowns!$B$44,"Emissions intensity required","")</f>
        <v/>
      </c>
      <c r="AE83" s="267"/>
      <c r="AF83" s="265" t="str">
        <f t="shared" si="13"/>
        <v/>
      </c>
      <c r="AG83" s="121" t="str">
        <f t="shared" si="14"/>
        <v/>
      </c>
      <c r="AH83" s="121" t="str">
        <f t="shared" si="15"/>
        <v/>
      </c>
    </row>
    <row r="84" spans="1:34" s="99" customFormat="1" x14ac:dyDescent="0.45">
      <c r="A84" s="429"/>
      <c r="B84" s="429"/>
      <c r="C84" s="429"/>
      <c r="D84" s="429"/>
      <c r="E84" s="429"/>
      <c r="F84" s="267"/>
      <c r="G84" s="267"/>
      <c r="H84" s="430"/>
      <c r="I84" s="430"/>
      <c r="J84" s="431"/>
      <c r="K84" s="430"/>
      <c r="L84" s="432"/>
      <c r="M84" s="429"/>
      <c r="N84" s="429"/>
      <c r="O84" s="429"/>
      <c r="P84" s="429"/>
      <c r="Q84" s="433">
        <f t="shared" si="11"/>
        <v>0</v>
      </c>
      <c r="R84" s="433"/>
      <c r="S84" s="429"/>
      <c r="T84" s="429"/>
      <c r="U84" s="434"/>
      <c r="V84" s="429"/>
      <c r="W84" s="429"/>
      <c r="X84" s="241" t="str">
        <f t="shared" si="12"/>
        <v/>
      </c>
      <c r="Y84" s="241" t="str">
        <f t="shared" si="16"/>
        <v/>
      </c>
      <c r="Z84" s="241" t="str">
        <f t="shared" si="17"/>
        <v/>
      </c>
      <c r="AA84" s="242" t="b">
        <f t="shared" si="18"/>
        <v>0</v>
      </c>
      <c r="AB84" s="242" t="b">
        <f t="shared" si="19"/>
        <v>0</v>
      </c>
      <c r="AC84" s="267"/>
      <c r="AD84" s="265" t="str">
        <f>IF(AC84=Dropdowns!$B$44,"Emissions intensity required","")</f>
        <v/>
      </c>
      <c r="AE84" s="267"/>
      <c r="AF84" s="265" t="str">
        <f t="shared" si="13"/>
        <v/>
      </c>
      <c r="AG84" s="121" t="str">
        <f t="shared" si="14"/>
        <v/>
      </c>
      <c r="AH84" s="121" t="str">
        <f t="shared" si="15"/>
        <v/>
      </c>
    </row>
    <row r="85" spans="1:34" s="99" customFormat="1" x14ac:dyDescent="0.45">
      <c r="A85" s="429"/>
      <c r="B85" s="429"/>
      <c r="C85" s="429"/>
      <c r="D85" s="429"/>
      <c r="E85" s="429"/>
      <c r="F85" s="267"/>
      <c r="G85" s="267"/>
      <c r="H85" s="430"/>
      <c r="I85" s="430"/>
      <c r="J85" s="431"/>
      <c r="K85" s="430"/>
      <c r="L85" s="432"/>
      <c r="M85" s="429"/>
      <c r="N85" s="429"/>
      <c r="O85" s="429"/>
      <c r="P85" s="429"/>
      <c r="Q85" s="433">
        <f t="shared" si="11"/>
        <v>0</v>
      </c>
      <c r="R85" s="433"/>
      <c r="S85" s="429"/>
      <c r="T85" s="429"/>
      <c r="U85" s="434"/>
      <c r="V85" s="429"/>
      <c r="W85" s="429"/>
      <c r="X85" s="241" t="str">
        <f t="shared" si="12"/>
        <v/>
      </c>
      <c r="Y85" s="241" t="str">
        <f t="shared" si="16"/>
        <v/>
      </c>
      <c r="Z85" s="241" t="str">
        <f t="shared" si="17"/>
        <v/>
      </c>
      <c r="AA85" s="242" t="b">
        <f t="shared" si="18"/>
        <v>0</v>
      </c>
      <c r="AB85" s="242" t="b">
        <f t="shared" si="19"/>
        <v>0</v>
      </c>
      <c r="AC85" s="267"/>
      <c r="AD85" s="265" t="str">
        <f>IF(AC85=Dropdowns!$B$44,"Emissions intensity required","")</f>
        <v/>
      </c>
      <c r="AE85" s="267"/>
      <c r="AF85" s="265" t="str">
        <f t="shared" si="13"/>
        <v/>
      </c>
      <c r="AG85" s="121" t="str">
        <f t="shared" si="14"/>
        <v/>
      </c>
      <c r="AH85" s="121" t="str">
        <f t="shared" si="15"/>
        <v/>
      </c>
    </row>
    <row r="86" spans="1:34" s="99" customFormat="1" x14ac:dyDescent="0.45">
      <c r="A86" s="429"/>
      <c r="B86" s="429"/>
      <c r="C86" s="429"/>
      <c r="D86" s="429"/>
      <c r="E86" s="429"/>
      <c r="F86" s="267"/>
      <c r="G86" s="267"/>
      <c r="H86" s="430"/>
      <c r="I86" s="430"/>
      <c r="J86" s="431"/>
      <c r="K86" s="430"/>
      <c r="L86" s="432"/>
      <c r="M86" s="429"/>
      <c r="N86" s="429"/>
      <c r="O86" s="429"/>
      <c r="P86" s="429"/>
      <c r="Q86" s="433">
        <f t="shared" si="11"/>
        <v>0</v>
      </c>
      <c r="R86" s="433"/>
      <c r="S86" s="429"/>
      <c r="T86" s="429"/>
      <c r="U86" s="434"/>
      <c r="V86" s="429"/>
      <c r="W86" s="429"/>
      <c r="X86" s="241" t="str">
        <f t="shared" si="12"/>
        <v/>
      </c>
      <c r="Y86" s="241" t="str">
        <f t="shared" si="16"/>
        <v/>
      </c>
      <c r="Z86" s="241" t="str">
        <f t="shared" si="17"/>
        <v/>
      </c>
      <c r="AA86" s="242" t="b">
        <f t="shared" si="18"/>
        <v>0</v>
      </c>
      <c r="AB86" s="242" t="b">
        <f t="shared" si="19"/>
        <v>0</v>
      </c>
      <c r="AC86" s="267"/>
      <c r="AD86" s="265" t="str">
        <f>IF(AC86=Dropdowns!$B$44,"Emissions intensity required","")</f>
        <v/>
      </c>
      <c r="AE86" s="267"/>
      <c r="AF86" s="265" t="str">
        <f t="shared" si="13"/>
        <v/>
      </c>
      <c r="AG86" s="121" t="str">
        <f t="shared" si="14"/>
        <v/>
      </c>
      <c r="AH86" s="121" t="str">
        <f t="shared" si="15"/>
        <v/>
      </c>
    </row>
    <row r="87" spans="1:34" s="99" customFormat="1" x14ac:dyDescent="0.45">
      <c r="A87" s="429"/>
      <c r="B87" s="429"/>
      <c r="C87" s="429"/>
      <c r="D87" s="429"/>
      <c r="E87" s="429"/>
      <c r="F87" s="267"/>
      <c r="G87" s="267"/>
      <c r="H87" s="430"/>
      <c r="I87" s="430"/>
      <c r="J87" s="431"/>
      <c r="K87" s="430"/>
      <c r="L87" s="432"/>
      <c r="M87" s="429"/>
      <c r="N87" s="429"/>
      <c r="O87" s="429"/>
      <c r="P87" s="429"/>
      <c r="Q87" s="433">
        <f t="shared" si="11"/>
        <v>0</v>
      </c>
      <c r="R87" s="433"/>
      <c r="S87" s="429"/>
      <c r="T87" s="429"/>
      <c r="U87" s="434"/>
      <c r="V87" s="429"/>
      <c r="W87" s="429"/>
      <c r="X87" s="241" t="str">
        <f t="shared" si="12"/>
        <v/>
      </c>
      <c r="Y87" s="241" t="str">
        <f t="shared" si="16"/>
        <v/>
      </c>
      <c r="Z87" s="241" t="str">
        <f t="shared" si="17"/>
        <v/>
      </c>
      <c r="AA87" s="242" t="b">
        <f t="shared" si="18"/>
        <v>0</v>
      </c>
      <c r="AB87" s="242" t="b">
        <f t="shared" si="19"/>
        <v>0</v>
      </c>
      <c r="AC87" s="267"/>
      <c r="AD87" s="265" t="str">
        <f>IF(AC87=Dropdowns!$B$44,"Emissions intensity required","")</f>
        <v/>
      </c>
      <c r="AE87" s="267"/>
      <c r="AF87" s="265" t="str">
        <f t="shared" si="13"/>
        <v/>
      </c>
      <c r="AG87" s="121" t="str">
        <f t="shared" si="14"/>
        <v/>
      </c>
      <c r="AH87" s="121" t="str">
        <f t="shared" si="15"/>
        <v/>
      </c>
    </row>
    <row r="88" spans="1:34" s="99" customFormat="1" x14ac:dyDescent="0.45">
      <c r="A88" s="429"/>
      <c r="B88" s="429"/>
      <c r="C88" s="429"/>
      <c r="D88" s="429"/>
      <c r="E88" s="429"/>
      <c r="F88" s="267"/>
      <c r="G88" s="267"/>
      <c r="H88" s="430"/>
      <c r="I88" s="430"/>
      <c r="J88" s="431"/>
      <c r="K88" s="430"/>
      <c r="L88" s="432"/>
      <c r="M88" s="429"/>
      <c r="N88" s="429"/>
      <c r="O88" s="429"/>
      <c r="P88" s="429"/>
      <c r="Q88" s="433">
        <f t="shared" si="11"/>
        <v>0</v>
      </c>
      <c r="R88" s="433"/>
      <c r="S88" s="429"/>
      <c r="T88" s="429"/>
      <c r="U88" s="434"/>
      <c r="V88" s="429"/>
      <c r="W88" s="429"/>
      <c r="X88" s="241" t="str">
        <f t="shared" si="12"/>
        <v/>
      </c>
      <c r="Y88" s="241" t="str">
        <f t="shared" si="16"/>
        <v/>
      </c>
      <c r="Z88" s="241" t="str">
        <f t="shared" si="17"/>
        <v/>
      </c>
      <c r="AA88" s="242" t="b">
        <f t="shared" si="18"/>
        <v>0</v>
      </c>
      <c r="AB88" s="242" t="b">
        <f t="shared" si="19"/>
        <v>0</v>
      </c>
      <c r="AC88" s="267"/>
      <c r="AD88" s="265" t="str">
        <f>IF(AC88=Dropdowns!$B$44,"Emissions intensity required","")</f>
        <v/>
      </c>
      <c r="AE88" s="267"/>
      <c r="AF88" s="265" t="str">
        <f t="shared" si="13"/>
        <v/>
      </c>
      <c r="AG88" s="121" t="str">
        <f t="shared" si="14"/>
        <v/>
      </c>
      <c r="AH88" s="121" t="str">
        <f t="shared" si="15"/>
        <v/>
      </c>
    </row>
    <row r="89" spans="1:34" s="99" customFormat="1" x14ac:dyDescent="0.45">
      <c r="A89" s="429"/>
      <c r="B89" s="429"/>
      <c r="C89" s="429"/>
      <c r="D89" s="429"/>
      <c r="E89" s="429"/>
      <c r="F89" s="267"/>
      <c r="G89" s="267"/>
      <c r="H89" s="430"/>
      <c r="I89" s="430"/>
      <c r="J89" s="431"/>
      <c r="K89" s="430"/>
      <c r="L89" s="432"/>
      <c r="M89" s="429"/>
      <c r="N89" s="429"/>
      <c r="O89" s="429"/>
      <c r="P89" s="429"/>
      <c r="Q89" s="433">
        <f t="shared" si="11"/>
        <v>0</v>
      </c>
      <c r="R89" s="433"/>
      <c r="S89" s="429"/>
      <c r="T89" s="429"/>
      <c r="U89" s="434"/>
      <c r="V89" s="429"/>
      <c r="W89" s="429"/>
      <c r="X89" s="241" t="str">
        <f t="shared" si="12"/>
        <v/>
      </c>
      <c r="Y89" s="241" t="str">
        <f t="shared" si="16"/>
        <v/>
      </c>
      <c r="Z89" s="241" t="str">
        <f t="shared" si="17"/>
        <v/>
      </c>
      <c r="AA89" s="242" t="b">
        <f t="shared" si="18"/>
        <v>0</v>
      </c>
      <c r="AB89" s="242" t="b">
        <f t="shared" si="19"/>
        <v>0</v>
      </c>
      <c r="AC89" s="267"/>
      <c r="AD89" s="265" t="str">
        <f>IF(AC89=Dropdowns!$B$44,"Emissions intensity required","")</f>
        <v/>
      </c>
      <c r="AE89" s="267"/>
      <c r="AF89" s="265" t="str">
        <f t="shared" si="13"/>
        <v/>
      </c>
      <c r="AG89" s="121" t="str">
        <f t="shared" si="14"/>
        <v/>
      </c>
      <c r="AH89" s="121" t="str">
        <f t="shared" si="15"/>
        <v/>
      </c>
    </row>
    <row r="90" spans="1:34" s="99" customFormat="1" x14ac:dyDescent="0.45">
      <c r="A90" s="429"/>
      <c r="B90" s="429"/>
      <c r="C90" s="429"/>
      <c r="D90" s="429"/>
      <c r="E90" s="429"/>
      <c r="F90" s="267"/>
      <c r="G90" s="267"/>
      <c r="H90" s="430"/>
      <c r="I90" s="430"/>
      <c r="J90" s="431"/>
      <c r="K90" s="430"/>
      <c r="L90" s="432"/>
      <c r="M90" s="429"/>
      <c r="N90" s="429"/>
      <c r="O90" s="429"/>
      <c r="P90" s="429"/>
      <c r="Q90" s="433">
        <f t="shared" si="11"/>
        <v>0</v>
      </c>
      <c r="R90" s="433"/>
      <c r="S90" s="429"/>
      <c r="T90" s="429"/>
      <c r="U90" s="434"/>
      <c r="V90" s="429"/>
      <c r="W90" s="429"/>
      <c r="X90" s="241" t="str">
        <f t="shared" si="12"/>
        <v/>
      </c>
      <c r="Y90" s="241" t="str">
        <f t="shared" si="16"/>
        <v/>
      </c>
      <c r="Z90" s="241" t="str">
        <f t="shared" si="17"/>
        <v/>
      </c>
      <c r="AA90" s="242" t="b">
        <f t="shared" si="18"/>
        <v>0</v>
      </c>
      <c r="AB90" s="242" t="b">
        <f t="shared" si="19"/>
        <v>0</v>
      </c>
      <c r="AC90" s="267"/>
      <c r="AD90" s="265" t="str">
        <f>IF(AC90=Dropdowns!$B$44,"Emissions intensity required","")</f>
        <v/>
      </c>
      <c r="AE90" s="267"/>
      <c r="AF90" s="265" t="str">
        <f t="shared" si="13"/>
        <v/>
      </c>
      <c r="AG90" s="121" t="str">
        <f t="shared" si="14"/>
        <v/>
      </c>
      <c r="AH90" s="121" t="str">
        <f t="shared" si="15"/>
        <v/>
      </c>
    </row>
    <row r="91" spans="1:34" s="99" customFormat="1" x14ac:dyDescent="0.45">
      <c r="A91" s="429"/>
      <c r="B91" s="429"/>
      <c r="C91" s="429"/>
      <c r="D91" s="429"/>
      <c r="E91" s="429"/>
      <c r="F91" s="267"/>
      <c r="G91" s="267"/>
      <c r="H91" s="430"/>
      <c r="I91" s="430"/>
      <c r="J91" s="431"/>
      <c r="K91" s="430"/>
      <c r="L91" s="432"/>
      <c r="M91" s="429"/>
      <c r="N91" s="429"/>
      <c r="O91" s="429"/>
      <c r="P91" s="429"/>
      <c r="Q91" s="433">
        <f t="shared" si="11"/>
        <v>0</v>
      </c>
      <c r="R91" s="433"/>
      <c r="S91" s="429"/>
      <c r="T91" s="429"/>
      <c r="U91" s="434"/>
      <c r="V91" s="429"/>
      <c r="W91" s="429"/>
      <c r="X91" s="241" t="str">
        <f t="shared" si="12"/>
        <v/>
      </c>
      <c r="Y91" s="241" t="str">
        <f t="shared" si="16"/>
        <v/>
      </c>
      <c r="Z91" s="241" t="str">
        <f t="shared" si="17"/>
        <v/>
      </c>
      <c r="AA91" s="242" t="b">
        <f t="shared" si="18"/>
        <v>0</v>
      </c>
      <c r="AB91" s="242" t="b">
        <f t="shared" si="19"/>
        <v>0</v>
      </c>
      <c r="AC91" s="267"/>
      <c r="AD91" s="265" t="str">
        <f>IF(AC91=Dropdowns!$B$44,"Emissions intensity required","")</f>
        <v/>
      </c>
      <c r="AE91" s="267"/>
      <c r="AF91" s="265" t="str">
        <f t="shared" si="13"/>
        <v/>
      </c>
      <c r="AG91" s="121" t="str">
        <f t="shared" si="14"/>
        <v/>
      </c>
      <c r="AH91" s="121" t="str">
        <f t="shared" si="15"/>
        <v/>
      </c>
    </row>
    <row r="92" spans="1:34" s="99" customFormat="1" x14ac:dyDescent="0.45">
      <c r="A92" s="429"/>
      <c r="B92" s="429"/>
      <c r="C92" s="429"/>
      <c r="D92" s="429"/>
      <c r="E92" s="429"/>
      <c r="F92" s="267"/>
      <c r="G92" s="267"/>
      <c r="H92" s="430"/>
      <c r="I92" s="430"/>
      <c r="J92" s="431"/>
      <c r="K92" s="430"/>
      <c r="L92" s="432"/>
      <c r="M92" s="429"/>
      <c r="N92" s="429"/>
      <c r="O92" s="429"/>
      <c r="P92" s="429"/>
      <c r="Q92" s="433">
        <f t="shared" si="11"/>
        <v>0</v>
      </c>
      <c r="R92" s="433"/>
      <c r="S92" s="429"/>
      <c r="T92" s="429"/>
      <c r="U92" s="434"/>
      <c r="V92" s="429"/>
      <c r="W92" s="429"/>
      <c r="X92" s="241" t="str">
        <f t="shared" si="12"/>
        <v/>
      </c>
      <c r="Y92" s="241" t="str">
        <f t="shared" si="16"/>
        <v/>
      </c>
      <c r="Z92" s="241" t="str">
        <f t="shared" si="17"/>
        <v/>
      </c>
      <c r="AA92" s="242" t="b">
        <f t="shared" si="18"/>
        <v>0</v>
      </c>
      <c r="AB92" s="242" t="b">
        <f t="shared" si="19"/>
        <v>0</v>
      </c>
      <c r="AC92" s="267"/>
      <c r="AD92" s="265" t="str">
        <f>IF(AC92=Dropdowns!$B$44,"Emissions intensity required","")</f>
        <v/>
      </c>
      <c r="AE92" s="267"/>
      <c r="AF92" s="265" t="str">
        <f t="shared" si="13"/>
        <v/>
      </c>
      <c r="AG92" s="121" t="str">
        <f t="shared" si="14"/>
        <v/>
      </c>
      <c r="AH92" s="121" t="str">
        <f t="shared" si="15"/>
        <v/>
      </c>
    </row>
    <row r="93" spans="1:34" s="99" customFormat="1" x14ac:dyDescent="0.45">
      <c r="A93" s="429"/>
      <c r="B93" s="429"/>
      <c r="C93" s="429"/>
      <c r="D93" s="429"/>
      <c r="E93" s="429"/>
      <c r="F93" s="267"/>
      <c r="G93" s="267"/>
      <c r="H93" s="430"/>
      <c r="I93" s="430"/>
      <c r="J93" s="431"/>
      <c r="K93" s="430"/>
      <c r="L93" s="432"/>
      <c r="M93" s="429"/>
      <c r="N93" s="429"/>
      <c r="O93" s="429"/>
      <c r="P93" s="429"/>
      <c r="Q93" s="433">
        <f t="shared" si="11"/>
        <v>0</v>
      </c>
      <c r="R93" s="433"/>
      <c r="S93" s="429"/>
      <c r="T93" s="429"/>
      <c r="U93" s="434"/>
      <c r="V93" s="429"/>
      <c r="W93" s="429"/>
      <c r="X93" s="241" t="str">
        <f t="shared" si="12"/>
        <v/>
      </c>
      <c r="Y93" s="241" t="str">
        <f t="shared" si="16"/>
        <v/>
      </c>
      <c r="Z93" s="241" t="str">
        <f t="shared" si="17"/>
        <v/>
      </c>
      <c r="AA93" s="242" t="b">
        <f t="shared" si="18"/>
        <v>0</v>
      </c>
      <c r="AB93" s="242" t="b">
        <f t="shared" si="19"/>
        <v>0</v>
      </c>
      <c r="AC93" s="267"/>
      <c r="AD93" s="265" t="str">
        <f>IF(AC93=Dropdowns!$B$44,"Emissions intensity required","")</f>
        <v/>
      </c>
      <c r="AE93" s="267"/>
      <c r="AF93" s="265" t="str">
        <f t="shared" si="13"/>
        <v/>
      </c>
      <c r="AG93" s="121" t="str">
        <f t="shared" si="14"/>
        <v/>
      </c>
      <c r="AH93" s="121" t="str">
        <f t="shared" si="15"/>
        <v/>
      </c>
    </row>
    <row r="94" spans="1:34" s="99" customFormat="1" x14ac:dyDescent="0.45">
      <c r="A94" s="429"/>
      <c r="B94" s="429"/>
      <c r="C94" s="429"/>
      <c r="D94" s="429"/>
      <c r="E94" s="429"/>
      <c r="F94" s="267"/>
      <c r="G94" s="267"/>
      <c r="H94" s="430"/>
      <c r="I94" s="430"/>
      <c r="J94" s="431"/>
      <c r="K94" s="430"/>
      <c r="L94" s="432"/>
      <c r="M94" s="429"/>
      <c r="N94" s="429"/>
      <c r="O94" s="429"/>
      <c r="P94" s="429"/>
      <c r="Q94" s="433">
        <f t="shared" si="11"/>
        <v>0</v>
      </c>
      <c r="R94" s="433"/>
      <c r="S94" s="429"/>
      <c r="T94" s="429"/>
      <c r="U94" s="434"/>
      <c r="V94" s="429"/>
      <c r="W94" s="429"/>
      <c r="X94" s="241" t="str">
        <f t="shared" si="12"/>
        <v/>
      </c>
      <c r="Y94" s="241" t="str">
        <f t="shared" si="16"/>
        <v/>
      </c>
      <c r="Z94" s="241" t="str">
        <f t="shared" si="17"/>
        <v/>
      </c>
      <c r="AA94" s="242" t="b">
        <f t="shared" si="18"/>
        <v>0</v>
      </c>
      <c r="AB94" s="242" t="b">
        <f t="shared" si="19"/>
        <v>0</v>
      </c>
      <c r="AC94" s="267"/>
      <c r="AD94" s="265" t="str">
        <f>IF(AC94=Dropdowns!$B$44,"Emissions intensity required","")</f>
        <v/>
      </c>
      <c r="AE94" s="267"/>
      <c r="AF94" s="265" t="str">
        <f t="shared" si="13"/>
        <v/>
      </c>
      <c r="AG94" s="121" t="str">
        <f t="shared" si="14"/>
        <v/>
      </c>
      <c r="AH94" s="121" t="str">
        <f t="shared" si="15"/>
        <v/>
      </c>
    </row>
    <row r="95" spans="1:34" s="99" customFormat="1" x14ac:dyDescent="0.45">
      <c r="A95" s="429"/>
      <c r="B95" s="429"/>
      <c r="C95" s="429"/>
      <c r="D95" s="429"/>
      <c r="E95" s="429"/>
      <c r="F95" s="267"/>
      <c r="G95" s="267"/>
      <c r="H95" s="430"/>
      <c r="I95" s="430"/>
      <c r="J95" s="431"/>
      <c r="K95" s="430"/>
      <c r="L95" s="432"/>
      <c r="M95" s="429"/>
      <c r="N95" s="429"/>
      <c r="O95" s="429"/>
      <c r="P95" s="429"/>
      <c r="Q95" s="433">
        <f t="shared" si="11"/>
        <v>0</v>
      </c>
      <c r="R95" s="433"/>
      <c r="S95" s="429"/>
      <c r="T95" s="429"/>
      <c r="U95" s="434"/>
      <c r="V95" s="429"/>
      <c r="W95" s="429"/>
      <c r="X95" s="241" t="str">
        <f t="shared" si="12"/>
        <v/>
      </c>
      <c r="Y95" s="241" t="str">
        <f t="shared" si="16"/>
        <v/>
      </c>
      <c r="Z95" s="241" t="str">
        <f t="shared" si="17"/>
        <v/>
      </c>
      <c r="AA95" s="242" t="b">
        <f t="shared" si="18"/>
        <v>0</v>
      </c>
      <c r="AB95" s="242" t="b">
        <f t="shared" si="19"/>
        <v>0</v>
      </c>
      <c r="AC95" s="267"/>
      <c r="AD95" s="265" t="str">
        <f>IF(AC95=Dropdowns!$B$44,"Emissions intensity required","")</f>
        <v/>
      </c>
      <c r="AE95" s="267"/>
      <c r="AF95" s="265" t="str">
        <f t="shared" si="13"/>
        <v/>
      </c>
      <c r="AG95" s="121" t="str">
        <f t="shared" si="14"/>
        <v/>
      </c>
      <c r="AH95" s="121" t="str">
        <f t="shared" si="15"/>
        <v/>
      </c>
    </row>
    <row r="96" spans="1:34" s="99" customFormat="1" x14ac:dyDescent="0.45">
      <c r="A96" s="429"/>
      <c r="B96" s="429"/>
      <c r="C96" s="429"/>
      <c r="D96" s="429"/>
      <c r="E96" s="429"/>
      <c r="F96" s="267"/>
      <c r="G96" s="267"/>
      <c r="H96" s="430"/>
      <c r="I96" s="430"/>
      <c r="J96" s="431"/>
      <c r="K96" s="430"/>
      <c r="L96" s="432"/>
      <c r="M96" s="429"/>
      <c r="N96" s="429"/>
      <c r="O96" s="429"/>
      <c r="P96" s="429"/>
      <c r="Q96" s="433">
        <f t="shared" si="11"/>
        <v>0</v>
      </c>
      <c r="R96" s="433"/>
      <c r="S96" s="429"/>
      <c r="T96" s="429"/>
      <c r="U96" s="434"/>
      <c r="V96" s="429"/>
      <c r="W96" s="429"/>
      <c r="X96" s="241" t="str">
        <f t="shared" si="12"/>
        <v/>
      </c>
      <c r="Y96" s="241" t="str">
        <f t="shared" si="16"/>
        <v/>
      </c>
      <c r="Z96" s="241" t="str">
        <f t="shared" si="17"/>
        <v/>
      </c>
      <c r="AA96" s="242" t="b">
        <f t="shared" si="18"/>
        <v>0</v>
      </c>
      <c r="AB96" s="242" t="b">
        <f t="shared" si="19"/>
        <v>0</v>
      </c>
      <c r="AC96" s="267"/>
      <c r="AD96" s="265" t="str">
        <f>IF(AC96=Dropdowns!$B$44,"Emissions intensity required","")</f>
        <v/>
      </c>
      <c r="AE96" s="267"/>
      <c r="AF96" s="265" t="str">
        <f t="shared" si="13"/>
        <v/>
      </c>
      <c r="AG96" s="121" t="str">
        <f t="shared" si="14"/>
        <v/>
      </c>
      <c r="AH96" s="121" t="str">
        <f t="shared" si="15"/>
        <v/>
      </c>
    </row>
    <row r="97" spans="1:34" s="99" customFormat="1" x14ac:dyDescent="0.45">
      <c r="A97" s="429"/>
      <c r="B97" s="429"/>
      <c r="C97" s="429"/>
      <c r="D97" s="429"/>
      <c r="E97" s="429"/>
      <c r="F97" s="267"/>
      <c r="G97" s="267"/>
      <c r="H97" s="430"/>
      <c r="I97" s="430"/>
      <c r="J97" s="431"/>
      <c r="K97" s="430"/>
      <c r="L97" s="432"/>
      <c r="M97" s="429"/>
      <c r="N97" s="429"/>
      <c r="O97" s="429"/>
      <c r="P97" s="429"/>
      <c r="Q97" s="433">
        <f t="shared" si="11"/>
        <v>0</v>
      </c>
      <c r="R97" s="433"/>
      <c r="S97" s="429"/>
      <c r="T97" s="429"/>
      <c r="U97" s="434"/>
      <c r="V97" s="429"/>
      <c r="W97" s="429"/>
      <c r="X97" s="241" t="str">
        <f t="shared" si="12"/>
        <v/>
      </c>
      <c r="Y97" s="241" t="str">
        <f t="shared" si="16"/>
        <v/>
      </c>
      <c r="Z97" s="241" t="str">
        <f t="shared" si="17"/>
        <v/>
      </c>
      <c r="AA97" s="242" t="b">
        <f t="shared" si="18"/>
        <v>0</v>
      </c>
      <c r="AB97" s="242" t="b">
        <f t="shared" si="19"/>
        <v>0</v>
      </c>
      <c r="AC97" s="267"/>
      <c r="AD97" s="265" t="str">
        <f>IF(AC97=Dropdowns!$B$44,"Emissions intensity required","")</f>
        <v/>
      </c>
      <c r="AE97" s="267"/>
      <c r="AF97" s="265" t="str">
        <f t="shared" si="13"/>
        <v/>
      </c>
      <c r="AG97" s="121" t="str">
        <f t="shared" si="14"/>
        <v/>
      </c>
      <c r="AH97" s="121" t="str">
        <f t="shared" si="15"/>
        <v/>
      </c>
    </row>
    <row r="98" spans="1:34" s="99" customFormat="1" x14ac:dyDescent="0.45">
      <c r="A98" s="429"/>
      <c r="B98" s="429"/>
      <c r="C98" s="429"/>
      <c r="D98" s="429"/>
      <c r="E98" s="429"/>
      <c r="F98" s="267"/>
      <c r="G98" s="267"/>
      <c r="H98" s="430"/>
      <c r="I98" s="430"/>
      <c r="J98" s="431"/>
      <c r="K98" s="430"/>
      <c r="L98" s="432"/>
      <c r="M98" s="429"/>
      <c r="N98" s="429"/>
      <c r="O98" s="429"/>
      <c r="P98" s="429"/>
      <c r="Q98" s="433">
        <f t="shared" si="11"/>
        <v>0</v>
      </c>
      <c r="R98" s="433"/>
      <c r="S98" s="429"/>
      <c r="T98" s="429"/>
      <c r="U98" s="434"/>
      <c r="V98" s="429"/>
      <c r="W98" s="429"/>
      <c r="X98" s="241" t="str">
        <f t="shared" si="12"/>
        <v/>
      </c>
      <c r="Y98" s="241" t="str">
        <f t="shared" si="16"/>
        <v/>
      </c>
      <c r="Z98" s="241" t="str">
        <f t="shared" si="17"/>
        <v/>
      </c>
      <c r="AA98" s="242" t="b">
        <f t="shared" si="18"/>
        <v>0</v>
      </c>
      <c r="AB98" s="242" t="b">
        <f t="shared" si="19"/>
        <v>0</v>
      </c>
      <c r="AC98" s="267"/>
      <c r="AD98" s="265" t="str">
        <f>IF(AC98=Dropdowns!$B$44,"Emissions intensity required","")</f>
        <v/>
      </c>
      <c r="AE98" s="267"/>
      <c r="AF98" s="265" t="str">
        <f t="shared" si="13"/>
        <v/>
      </c>
      <c r="AG98" s="121" t="str">
        <f t="shared" si="14"/>
        <v/>
      </c>
      <c r="AH98" s="121" t="str">
        <f t="shared" si="15"/>
        <v/>
      </c>
    </row>
    <row r="99" spans="1:34" s="99" customFormat="1" x14ac:dyDescent="0.45">
      <c r="A99" s="429"/>
      <c r="B99" s="429"/>
      <c r="C99" s="429"/>
      <c r="D99" s="429"/>
      <c r="E99" s="429"/>
      <c r="F99" s="267"/>
      <c r="G99" s="267"/>
      <c r="H99" s="430"/>
      <c r="I99" s="430"/>
      <c r="J99" s="431"/>
      <c r="K99" s="430"/>
      <c r="L99" s="432"/>
      <c r="M99" s="429"/>
      <c r="N99" s="429"/>
      <c r="O99" s="429"/>
      <c r="P99" s="429"/>
      <c r="Q99" s="433">
        <f t="shared" si="11"/>
        <v>0</v>
      </c>
      <c r="R99" s="433"/>
      <c r="S99" s="429"/>
      <c r="T99" s="429"/>
      <c r="U99" s="434"/>
      <c r="V99" s="429"/>
      <c r="W99" s="429"/>
      <c r="X99" s="241" t="str">
        <f t="shared" si="12"/>
        <v/>
      </c>
      <c r="Y99" s="241" t="str">
        <f t="shared" si="16"/>
        <v/>
      </c>
      <c r="Z99" s="241" t="str">
        <f t="shared" si="17"/>
        <v/>
      </c>
      <c r="AA99" s="242" t="b">
        <f t="shared" si="18"/>
        <v>0</v>
      </c>
      <c r="AB99" s="242" t="b">
        <f t="shared" si="19"/>
        <v>0</v>
      </c>
      <c r="AC99" s="267"/>
      <c r="AD99" s="265" t="str">
        <f>IF(AC99=Dropdowns!$B$44,"Emissions intensity required","")</f>
        <v/>
      </c>
      <c r="AE99" s="267"/>
      <c r="AF99" s="265" t="str">
        <f t="shared" si="13"/>
        <v/>
      </c>
      <c r="AG99" s="121" t="str">
        <f t="shared" si="14"/>
        <v/>
      </c>
      <c r="AH99" s="121" t="str">
        <f t="shared" si="15"/>
        <v/>
      </c>
    </row>
    <row r="100" spans="1:34" s="99" customFormat="1" x14ac:dyDescent="0.45">
      <c r="A100" s="429"/>
      <c r="B100" s="429"/>
      <c r="C100" s="429"/>
      <c r="D100" s="429"/>
      <c r="E100" s="429"/>
      <c r="F100" s="267"/>
      <c r="G100" s="267"/>
      <c r="H100" s="430"/>
      <c r="I100" s="430"/>
      <c r="J100" s="431"/>
      <c r="K100" s="430"/>
      <c r="L100" s="432"/>
      <c r="M100" s="429"/>
      <c r="N100" s="429"/>
      <c r="O100" s="429"/>
      <c r="P100" s="429"/>
      <c r="Q100" s="433">
        <f t="shared" si="11"/>
        <v>0</v>
      </c>
      <c r="R100" s="433"/>
      <c r="S100" s="429"/>
      <c r="T100" s="429"/>
      <c r="U100" s="434"/>
      <c r="V100" s="429"/>
      <c r="W100" s="429"/>
      <c r="X100" s="241" t="str">
        <f t="shared" si="12"/>
        <v/>
      </c>
      <c r="Y100" s="241" t="str">
        <f t="shared" si="16"/>
        <v/>
      </c>
      <c r="Z100" s="241" t="str">
        <f t="shared" si="17"/>
        <v/>
      </c>
      <c r="AA100" s="242" t="b">
        <f t="shared" si="18"/>
        <v>0</v>
      </c>
      <c r="AB100" s="242" t="b">
        <f t="shared" si="19"/>
        <v>0</v>
      </c>
      <c r="AC100" s="267"/>
      <c r="AD100" s="265" t="str">
        <f>IF(AC100=Dropdowns!$B$44,"Emissions intensity required","")</f>
        <v/>
      </c>
      <c r="AE100" s="267"/>
      <c r="AF100" s="265" t="str">
        <f t="shared" si="13"/>
        <v/>
      </c>
      <c r="AG100" s="121" t="str">
        <f t="shared" si="14"/>
        <v/>
      </c>
      <c r="AH100" s="121" t="str">
        <f t="shared" si="15"/>
        <v/>
      </c>
    </row>
    <row r="101" spans="1:34" s="99" customFormat="1" x14ac:dyDescent="0.45">
      <c r="A101" s="429"/>
      <c r="B101" s="429"/>
      <c r="C101" s="429"/>
      <c r="D101" s="429"/>
      <c r="E101" s="429"/>
      <c r="F101" s="267"/>
      <c r="G101" s="267"/>
      <c r="H101" s="430"/>
      <c r="I101" s="430"/>
      <c r="J101" s="431"/>
      <c r="K101" s="430"/>
      <c r="L101" s="432"/>
      <c r="M101" s="429"/>
      <c r="N101" s="429"/>
      <c r="O101" s="429"/>
      <c r="P101" s="429"/>
      <c r="Q101" s="433">
        <f t="shared" si="11"/>
        <v>0</v>
      </c>
      <c r="R101" s="433"/>
      <c r="S101" s="429"/>
      <c r="T101" s="429"/>
      <c r="U101" s="434"/>
      <c r="V101" s="429"/>
      <c r="W101" s="429"/>
      <c r="X101" s="241" t="str">
        <f t="shared" si="12"/>
        <v/>
      </c>
      <c r="Y101" s="241" t="str">
        <f t="shared" si="16"/>
        <v/>
      </c>
      <c r="Z101" s="241" t="str">
        <f t="shared" si="17"/>
        <v/>
      </c>
      <c r="AA101" s="242" t="b">
        <f t="shared" si="18"/>
        <v>0</v>
      </c>
      <c r="AB101" s="242" t="b">
        <f t="shared" si="19"/>
        <v>0</v>
      </c>
      <c r="AC101" s="267"/>
      <c r="AD101" s="265" t="str">
        <f>IF(AC101=Dropdowns!$B$44,"Emissions intensity required","")</f>
        <v/>
      </c>
      <c r="AE101" s="267"/>
      <c r="AF101" s="265" t="str">
        <f t="shared" si="13"/>
        <v/>
      </c>
      <c r="AG101" s="121" t="str">
        <f t="shared" si="14"/>
        <v/>
      </c>
      <c r="AH101" s="121" t="str">
        <f t="shared" si="15"/>
        <v/>
      </c>
    </row>
    <row r="102" spans="1:34" s="99" customFormat="1" x14ac:dyDescent="0.45">
      <c r="A102" s="429"/>
      <c r="B102" s="429"/>
      <c r="C102" s="429"/>
      <c r="D102" s="429"/>
      <c r="E102" s="429"/>
      <c r="F102" s="267"/>
      <c r="G102" s="267"/>
      <c r="H102" s="430"/>
      <c r="I102" s="430"/>
      <c r="J102" s="431"/>
      <c r="K102" s="430"/>
      <c r="L102" s="432"/>
      <c r="M102" s="429"/>
      <c r="N102" s="429"/>
      <c r="O102" s="429"/>
      <c r="P102" s="429"/>
      <c r="Q102" s="433">
        <f t="shared" si="11"/>
        <v>0</v>
      </c>
      <c r="R102" s="433"/>
      <c r="S102" s="429"/>
      <c r="T102" s="429"/>
      <c r="U102" s="434"/>
      <c r="V102" s="429"/>
      <c r="W102" s="429"/>
      <c r="X102" s="241" t="str">
        <f t="shared" si="12"/>
        <v/>
      </c>
      <c r="Y102" s="241" t="str">
        <f t="shared" si="16"/>
        <v/>
      </c>
      <c r="Z102" s="241" t="str">
        <f t="shared" si="17"/>
        <v/>
      </c>
      <c r="AA102" s="242" t="b">
        <f t="shared" si="18"/>
        <v>0</v>
      </c>
      <c r="AB102" s="242" t="b">
        <f t="shared" si="19"/>
        <v>0</v>
      </c>
      <c r="AC102" s="267"/>
      <c r="AD102" s="265" t="str">
        <f>IF(AC102=Dropdowns!$B$44,"Emissions intensity required","")</f>
        <v/>
      </c>
      <c r="AE102" s="267"/>
      <c r="AF102" s="265" t="str">
        <f t="shared" si="13"/>
        <v/>
      </c>
      <c r="AG102" s="121" t="str">
        <f t="shared" si="14"/>
        <v/>
      </c>
      <c r="AH102" s="121" t="str">
        <f t="shared" si="15"/>
        <v/>
      </c>
    </row>
    <row r="103" spans="1:34" s="99" customFormat="1" x14ac:dyDescent="0.45">
      <c r="A103" s="429"/>
      <c r="B103" s="429"/>
      <c r="C103" s="429"/>
      <c r="D103" s="429"/>
      <c r="E103" s="429"/>
      <c r="F103" s="267"/>
      <c r="G103" s="267"/>
      <c r="H103" s="430"/>
      <c r="I103" s="430"/>
      <c r="J103" s="431"/>
      <c r="K103" s="430"/>
      <c r="L103" s="432"/>
      <c r="M103" s="429"/>
      <c r="N103" s="429"/>
      <c r="O103" s="429"/>
      <c r="P103" s="429"/>
      <c r="Q103" s="433">
        <f t="shared" si="11"/>
        <v>0</v>
      </c>
      <c r="R103" s="433"/>
      <c r="S103" s="429"/>
      <c r="T103" s="429"/>
      <c r="U103" s="434"/>
      <c r="V103" s="429"/>
      <c r="W103" s="429"/>
      <c r="X103" s="241" t="str">
        <f t="shared" si="12"/>
        <v/>
      </c>
      <c r="Y103" s="241" t="str">
        <f t="shared" si="16"/>
        <v/>
      </c>
      <c r="Z103" s="241" t="str">
        <f t="shared" si="17"/>
        <v/>
      </c>
      <c r="AA103" s="242" t="b">
        <f t="shared" si="18"/>
        <v>0</v>
      </c>
      <c r="AB103" s="242" t="b">
        <f t="shared" si="19"/>
        <v>0</v>
      </c>
      <c r="AC103" s="267"/>
      <c r="AD103" s="265" t="str">
        <f>IF(AC103=Dropdowns!$B$44,"Emissions intensity required","")</f>
        <v/>
      </c>
      <c r="AE103" s="267"/>
      <c r="AF103" s="265" t="str">
        <f t="shared" si="13"/>
        <v/>
      </c>
      <c r="AG103" s="121" t="str">
        <f t="shared" si="14"/>
        <v/>
      </c>
      <c r="AH103" s="121" t="str">
        <f t="shared" si="15"/>
        <v/>
      </c>
    </row>
    <row r="104" spans="1:34" s="99" customFormat="1" x14ac:dyDescent="0.45">
      <c r="A104" s="429"/>
      <c r="B104" s="429"/>
      <c r="C104" s="429"/>
      <c r="D104" s="429"/>
      <c r="E104" s="429"/>
      <c r="F104" s="267"/>
      <c r="G104" s="267"/>
      <c r="H104" s="430"/>
      <c r="I104" s="430"/>
      <c r="J104" s="431"/>
      <c r="K104" s="430"/>
      <c r="L104" s="432"/>
      <c r="M104" s="429"/>
      <c r="N104" s="429"/>
      <c r="O104" s="429"/>
      <c r="P104" s="429"/>
      <c r="Q104" s="433">
        <f t="shared" si="11"/>
        <v>0</v>
      </c>
      <c r="R104" s="433"/>
      <c r="S104" s="429"/>
      <c r="T104" s="429"/>
      <c r="U104" s="434"/>
      <c r="V104" s="429"/>
      <c r="W104" s="429"/>
      <c r="X104" s="241" t="str">
        <f t="shared" si="12"/>
        <v/>
      </c>
      <c r="Y104" s="241" t="str">
        <f t="shared" si="16"/>
        <v/>
      </c>
      <c r="Z104" s="241" t="str">
        <f t="shared" si="17"/>
        <v/>
      </c>
      <c r="AA104" s="242" t="b">
        <f t="shared" si="18"/>
        <v>0</v>
      </c>
      <c r="AB104" s="242" t="b">
        <f t="shared" si="19"/>
        <v>0</v>
      </c>
      <c r="AC104" s="267"/>
      <c r="AD104" s="265" t="str">
        <f>IF(AC104=Dropdowns!$B$44,"Emissions intensity required","")</f>
        <v/>
      </c>
      <c r="AE104" s="267"/>
      <c r="AF104" s="265" t="str">
        <f t="shared" si="13"/>
        <v/>
      </c>
      <c r="AG104" s="121" t="str">
        <f t="shared" si="14"/>
        <v/>
      </c>
      <c r="AH104" s="121" t="str">
        <f t="shared" si="15"/>
        <v/>
      </c>
    </row>
    <row r="105" spans="1:34" s="99" customFormat="1" x14ac:dyDescent="0.45">
      <c r="A105" s="429"/>
      <c r="B105" s="429"/>
      <c r="C105" s="429"/>
      <c r="D105" s="429"/>
      <c r="E105" s="429"/>
      <c r="F105" s="267"/>
      <c r="G105" s="267"/>
      <c r="H105" s="430"/>
      <c r="I105" s="430"/>
      <c r="J105" s="431"/>
      <c r="K105" s="430"/>
      <c r="L105" s="432"/>
      <c r="M105" s="429"/>
      <c r="N105" s="429"/>
      <c r="O105" s="429"/>
      <c r="P105" s="429"/>
      <c r="Q105" s="433">
        <f t="shared" si="11"/>
        <v>0</v>
      </c>
      <c r="R105" s="433"/>
      <c r="S105" s="429"/>
      <c r="T105" s="429"/>
      <c r="U105" s="434"/>
      <c r="V105" s="429"/>
      <c r="W105" s="429"/>
      <c r="X105" s="241" t="str">
        <f t="shared" si="12"/>
        <v/>
      </c>
      <c r="Y105" s="241" t="str">
        <f t="shared" si="16"/>
        <v/>
      </c>
      <c r="Z105" s="241" t="str">
        <f t="shared" si="17"/>
        <v/>
      </c>
      <c r="AA105" s="242" t="b">
        <f t="shared" si="18"/>
        <v>0</v>
      </c>
      <c r="AB105" s="242" t="b">
        <f t="shared" si="19"/>
        <v>0</v>
      </c>
      <c r="AC105" s="267"/>
      <c r="AD105" s="265" t="str">
        <f>IF(AC105=Dropdowns!$B$44,"Emissions intensity required","")</f>
        <v/>
      </c>
      <c r="AE105" s="267"/>
      <c r="AF105" s="265" t="str">
        <f t="shared" si="13"/>
        <v/>
      </c>
      <c r="AG105" s="121" t="str">
        <f t="shared" si="14"/>
        <v/>
      </c>
      <c r="AH105" s="121" t="str">
        <f t="shared" si="15"/>
        <v/>
      </c>
    </row>
    <row r="106" spans="1:34" s="99" customFormat="1" x14ac:dyDescent="0.45">
      <c r="A106" s="429"/>
      <c r="B106" s="429"/>
      <c r="C106" s="429"/>
      <c r="D106" s="429"/>
      <c r="E106" s="429"/>
      <c r="F106" s="267"/>
      <c r="G106" s="267"/>
      <c r="H106" s="430"/>
      <c r="I106" s="430"/>
      <c r="J106" s="431"/>
      <c r="K106" s="430"/>
      <c r="L106" s="432"/>
      <c r="M106" s="429"/>
      <c r="N106" s="429"/>
      <c r="O106" s="429"/>
      <c r="P106" s="429"/>
      <c r="Q106" s="433">
        <f t="shared" si="11"/>
        <v>0</v>
      </c>
      <c r="R106" s="433"/>
      <c r="S106" s="429"/>
      <c r="T106" s="429"/>
      <c r="U106" s="434"/>
      <c r="V106" s="429"/>
      <c r="W106" s="429"/>
      <c r="X106" s="241" t="str">
        <f t="shared" si="12"/>
        <v/>
      </c>
      <c r="Y106" s="241" t="str">
        <f t="shared" si="16"/>
        <v/>
      </c>
      <c r="Z106" s="241" t="str">
        <f t="shared" si="17"/>
        <v/>
      </c>
      <c r="AA106" s="242" t="b">
        <f t="shared" si="18"/>
        <v>0</v>
      </c>
      <c r="AB106" s="242" t="b">
        <f t="shared" si="19"/>
        <v>0</v>
      </c>
      <c r="AC106" s="267"/>
      <c r="AD106" s="265" t="str">
        <f>IF(AC106=Dropdowns!$B$44,"Emissions intensity required","")</f>
        <v/>
      </c>
      <c r="AE106" s="267"/>
      <c r="AF106" s="265" t="str">
        <f t="shared" si="13"/>
        <v/>
      </c>
      <c r="AG106" s="121" t="str">
        <f t="shared" si="14"/>
        <v/>
      </c>
      <c r="AH106" s="121" t="str">
        <f t="shared" si="15"/>
        <v/>
      </c>
    </row>
    <row r="107" spans="1:34" s="99" customFormat="1" x14ac:dyDescent="0.45">
      <c r="A107" s="429"/>
      <c r="B107" s="429"/>
      <c r="C107" s="429"/>
      <c r="D107" s="429"/>
      <c r="E107" s="429"/>
      <c r="F107" s="267"/>
      <c r="G107" s="267"/>
      <c r="H107" s="430"/>
      <c r="I107" s="430"/>
      <c r="J107" s="431"/>
      <c r="K107" s="430"/>
      <c r="L107" s="432"/>
      <c r="M107" s="429"/>
      <c r="N107" s="429"/>
      <c r="O107" s="429"/>
      <c r="P107" s="429"/>
      <c r="Q107" s="433">
        <f t="shared" si="11"/>
        <v>0</v>
      </c>
      <c r="R107" s="433"/>
      <c r="S107" s="429"/>
      <c r="T107" s="429"/>
      <c r="U107" s="434"/>
      <c r="V107" s="429"/>
      <c r="W107" s="429"/>
      <c r="X107" s="241" t="str">
        <f t="shared" si="12"/>
        <v/>
      </c>
      <c r="Y107" s="241" t="str">
        <f t="shared" si="16"/>
        <v/>
      </c>
      <c r="Z107" s="241" t="str">
        <f t="shared" si="17"/>
        <v/>
      </c>
      <c r="AA107" s="242" t="b">
        <f t="shared" si="18"/>
        <v>0</v>
      </c>
      <c r="AB107" s="242" t="b">
        <f t="shared" si="19"/>
        <v>0</v>
      </c>
      <c r="AC107" s="267"/>
      <c r="AD107" s="265" t="str">
        <f>IF(AC107=Dropdowns!$B$44,"Emissions intensity required","")</f>
        <v/>
      </c>
      <c r="AE107" s="267"/>
      <c r="AF107" s="265" t="str">
        <f t="shared" si="13"/>
        <v/>
      </c>
      <c r="AG107" s="121" t="str">
        <f t="shared" si="14"/>
        <v/>
      </c>
      <c r="AH107" s="121" t="str">
        <f t="shared" si="15"/>
        <v/>
      </c>
    </row>
    <row r="108" spans="1:34" s="99" customFormat="1" x14ac:dyDescent="0.45">
      <c r="A108" s="429"/>
      <c r="B108" s="429"/>
      <c r="C108" s="429"/>
      <c r="D108" s="429"/>
      <c r="E108" s="429"/>
      <c r="F108" s="267"/>
      <c r="G108" s="267"/>
      <c r="H108" s="430"/>
      <c r="I108" s="430"/>
      <c r="J108" s="431"/>
      <c r="K108" s="430"/>
      <c r="L108" s="432"/>
      <c r="M108" s="429"/>
      <c r="N108" s="429"/>
      <c r="O108" s="429"/>
      <c r="P108" s="429"/>
      <c r="Q108" s="433">
        <f t="shared" si="11"/>
        <v>0</v>
      </c>
      <c r="R108" s="433"/>
      <c r="S108" s="429"/>
      <c r="T108" s="429"/>
      <c r="U108" s="434"/>
      <c r="V108" s="429"/>
      <c r="W108" s="429"/>
      <c r="X108" s="241" t="str">
        <f t="shared" si="12"/>
        <v/>
      </c>
      <c r="Y108" s="241" t="str">
        <f t="shared" si="16"/>
        <v/>
      </c>
      <c r="Z108" s="241" t="str">
        <f t="shared" si="17"/>
        <v/>
      </c>
      <c r="AA108" s="242" t="b">
        <f t="shared" si="18"/>
        <v>0</v>
      </c>
      <c r="AB108" s="242" t="b">
        <f t="shared" si="19"/>
        <v>0</v>
      </c>
      <c r="AC108" s="267"/>
      <c r="AD108" s="265" t="str">
        <f>IF(AC108=Dropdowns!$B$44,"Emissions intensity required","")</f>
        <v/>
      </c>
      <c r="AE108" s="267"/>
      <c r="AF108" s="265" t="str">
        <f t="shared" si="13"/>
        <v/>
      </c>
      <c r="AG108" s="121" t="str">
        <f t="shared" si="14"/>
        <v/>
      </c>
      <c r="AH108" s="121" t="str">
        <f t="shared" si="15"/>
        <v/>
      </c>
    </row>
    <row r="109" spans="1:34" s="99" customFormat="1" x14ac:dyDescent="0.45">
      <c r="A109" s="429"/>
      <c r="B109" s="429"/>
      <c r="C109" s="429"/>
      <c r="D109" s="429"/>
      <c r="E109" s="429"/>
      <c r="F109" s="267"/>
      <c r="G109" s="267"/>
      <c r="H109" s="430"/>
      <c r="I109" s="430"/>
      <c r="J109" s="431"/>
      <c r="K109" s="430"/>
      <c r="L109" s="432"/>
      <c r="M109" s="429"/>
      <c r="N109" s="429"/>
      <c r="O109" s="429"/>
      <c r="P109" s="429"/>
      <c r="Q109" s="433">
        <f t="shared" si="11"/>
        <v>0</v>
      </c>
      <c r="R109" s="433"/>
      <c r="S109" s="429"/>
      <c r="T109" s="429"/>
      <c r="U109" s="434"/>
      <c r="V109" s="429"/>
      <c r="W109" s="429"/>
      <c r="X109" s="241" t="str">
        <f t="shared" si="12"/>
        <v/>
      </c>
      <c r="Y109" s="241" t="str">
        <f t="shared" si="16"/>
        <v/>
      </c>
      <c r="Z109" s="241" t="str">
        <f t="shared" si="17"/>
        <v/>
      </c>
      <c r="AA109" s="242" t="b">
        <f t="shared" si="18"/>
        <v>0</v>
      </c>
      <c r="AB109" s="242" t="b">
        <f t="shared" si="19"/>
        <v>0</v>
      </c>
      <c r="AC109" s="267"/>
      <c r="AD109" s="265" t="str">
        <f>IF(AC109=Dropdowns!$B$44,"Emissions intensity required","")</f>
        <v/>
      </c>
      <c r="AE109" s="267"/>
      <c r="AF109" s="265" t="str">
        <f t="shared" si="13"/>
        <v/>
      </c>
      <c r="AG109" s="121" t="str">
        <f t="shared" si="14"/>
        <v/>
      </c>
      <c r="AH109" s="121" t="str">
        <f t="shared" si="15"/>
        <v/>
      </c>
    </row>
    <row r="110" spans="1:34" s="99" customFormat="1" x14ac:dyDescent="0.45">
      <c r="A110" s="429"/>
      <c r="B110" s="429"/>
      <c r="C110" s="429"/>
      <c r="D110" s="429"/>
      <c r="E110" s="429"/>
      <c r="F110" s="267"/>
      <c r="G110" s="267"/>
      <c r="H110" s="430"/>
      <c r="I110" s="430"/>
      <c r="J110" s="431"/>
      <c r="K110" s="430"/>
      <c r="L110" s="432"/>
      <c r="M110" s="429"/>
      <c r="N110" s="429"/>
      <c r="O110" s="429"/>
      <c r="P110" s="429"/>
      <c r="Q110" s="433">
        <f t="shared" si="11"/>
        <v>0</v>
      </c>
      <c r="R110" s="433"/>
      <c r="S110" s="429"/>
      <c r="T110" s="429"/>
      <c r="U110" s="434"/>
      <c r="V110" s="429"/>
      <c r="W110" s="429"/>
      <c r="X110" s="241" t="str">
        <f t="shared" si="12"/>
        <v/>
      </c>
      <c r="Y110" s="241" t="str">
        <f t="shared" si="16"/>
        <v/>
      </c>
      <c r="Z110" s="241" t="str">
        <f t="shared" si="17"/>
        <v/>
      </c>
      <c r="AA110" s="242" t="b">
        <f t="shared" si="18"/>
        <v>0</v>
      </c>
      <c r="AB110" s="242" t="b">
        <f t="shared" si="19"/>
        <v>0</v>
      </c>
      <c r="AC110" s="267"/>
      <c r="AD110" s="265" t="str">
        <f>IF(AC110=Dropdowns!$B$44,"Emissions intensity required","")</f>
        <v/>
      </c>
      <c r="AE110" s="267"/>
      <c r="AF110" s="265" t="str">
        <f t="shared" si="13"/>
        <v/>
      </c>
      <c r="AG110" s="121" t="str">
        <f t="shared" si="14"/>
        <v/>
      </c>
      <c r="AH110" s="121" t="str">
        <f t="shared" si="15"/>
        <v/>
      </c>
    </row>
    <row r="111" spans="1:34" s="99" customFormat="1" x14ac:dyDescent="0.45">
      <c r="A111" s="429"/>
      <c r="B111" s="429"/>
      <c r="C111" s="429"/>
      <c r="D111" s="429"/>
      <c r="E111" s="429"/>
      <c r="F111" s="267"/>
      <c r="G111" s="267"/>
      <c r="H111" s="430"/>
      <c r="I111" s="430"/>
      <c r="J111" s="431"/>
      <c r="K111" s="430"/>
      <c r="L111" s="432"/>
      <c r="M111" s="429"/>
      <c r="N111" s="429"/>
      <c r="O111" s="429"/>
      <c r="P111" s="429"/>
      <c r="Q111" s="433">
        <f t="shared" si="11"/>
        <v>0</v>
      </c>
      <c r="R111" s="433"/>
      <c r="S111" s="429"/>
      <c r="T111" s="429"/>
      <c r="U111" s="434"/>
      <c r="V111" s="429"/>
      <c r="W111" s="429"/>
      <c r="X111" s="241" t="str">
        <f t="shared" ref="X111:X142" si="20">IF(G111="","",(VLOOKUP(G111,GHGFActors, 3,)*(IF(K111="",I111,K111))/1000))</f>
        <v/>
      </c>
      <c r="Y111" s="241" t="str">
        <f t="shared" si="16"/>
        <v/>
      </c>
      <c r="Z111" s="241" t="str">
        <f t="shared" si="17"/>
        <v/>
      </c>
      <c r="AA111" s="242" t="b">
        <f t="shared" si="18"/>
        <v>0</v>
      </c>
      <c r="AB111" s="242" t="b">
        <f t="shared" si="19"/>
        <v>0</v>
      </c>
      <c r="AC111" s="267"/>
      <c r="AD111" s="265" t="str">
        <f>IF(AC111=Dropdowns!$B$44,"Emissions intensity required","")</f>
        <v/>
      </c>
      <c r="AE111" s="267"/>
      <c r="AF111" s="265" t="str">
        <f t="shared" si="13"/>
        <v/>
      </c>
      <c r="AG111" s="121" t="str">
        <f t="shared" si="14"/>
        <v/>
      </c>
      <c r="AH111" s="121" t="str">
        <f t="shared" si="15"/>
        <v/>
      </c>
    </row>
    <row r="112" spans="1:34" s="99" customFormat="1" x14ac:dyDescent="0.45">
      <c r="A112" s="429"/>
      <c r="B112" s="429"/>
      <c r="C112" s="429"/>
      <c r="D112" s="429"/>
      <c r="E112" s="429"/>
      <c r="F112" s="267"/>
      <c r="G112" s="267"/>
      <c r="H112" s="430"/>
      <c r="I112" s="430"/>
      <c r="J112" s="431"/>
      <c r="K112" s="430"/>
      <c r="L112" s="432"/>
      <c r="M112" s="429"/>
      <c r="N112" s="429"/>
      <c r="O112" s="429"/>
      <c r="P112" s="429"/>
      <c r="Q112" s="433">
        <f t="shared" si="11"/>
        <v>0</v>
      </c>
      <c r="R112" s="433"/>
      <c r="S112" s="429"/>
      <c r="T112" s="429"/>
      <c r="U112" s="434"/>
      <c r="V112" s="429"/>
      <c r="W112" s="429"/>
      <c r="X112" s="241" t="str">
        <f t="shared" si="20"/>
        <v/>
      </c>
      <c r="Y112" s="241" t="str">
        <f t="shared" si="16"/>
        <v/>
      </c>
      <c r="Z112" s="241" t="str">
        <f t="shared" si="17"/>
        <v/>
      </c>
      <c r="AA112" s="242" t="b">
        <f t="shared" si="18"/>
        <v>0</v>
      </c>
      <c r="AB112" s="242" t="b">
        <f t="shared" si="19"/>
        <v>0</v>
      </c>
      <c r="AC112" s="267"/>
      <c r="AD112" s="265" t="str">
        <f>IF(AC112=Dropdowns!$B$44,"Emissions intensity required","")</f>
        <v/>
      </c>
      <c r="AE112" s="267"/>
      <c r="AF112" s="265" t="str">
        <f t="shared" si="13"/>
        <v/>
      </c>
      <c r="AG112" s="121" t="str">
        <f t="shared" si="14"/>
        <v/>
      </c>
      <c r="AH112" s="121" t="str">
        <f t="shared" si="15"/>
        <v/>
      </c>
    </row>
    <row r="113" spans="1:34" s="99" customFormat="1" x14ac:dyDescent="0.45">
      <c r="A113" s="429"/>
      <c r="B113" s="429"/>
      <c r="C113" s="429"/>
      <c r="D113" s="429"/>
      <c r="E113" s="429"/>
      <c r="F113" s="267"/>
      <c r="G113" s="267"/>
      <c r="H113" s="430"/>
      <c r="I113" s="430"/>
      <c r="J113" s="431"/>
      <c r="K113" s="430"/>
      <c r="L113" s="432"/>
      <c r="M113" s="429"/>
      <c r="N113" s="429"/>
      <c r="O113" s="429"/>
      <c r="P113" s="429"/>
      <c r="Q113" s="433">
        <f t="shared" si="11"/>
        <v>0</v>
      </c>
      <c r="R113" s="433"/>
      <c r="S113" s="429"/>
      <c r="T113" s="429"/>
      <c r="U113" s="434"/>
      <c r="V113" s="429"/>
      <c r="W113" s="429"/>
      <c r="X113" s="241" t="str">
        <f t="shared" si="20"/>
        <v/>
      </c>
      <c r="Y113" s="241" t="str">
        <f t="shared" si="16"/>
        <v/>
      </c>
      <c r="Z113" s="241" t="str">
        <f t="shared" si="17"/>
        <v/>
      </c>
      <c r="AA113" s="242" t="b">
        <f t="shared" si="18"/>
        <v>0</v>
      </c>
      <c r="AB113" s="242" t="b">
        <f t="shared" si="19"/>
        <v>0</v>
      </c>
      <c r="AC113" s="267"/>
      <c r="AD113" s="265" t="str">
        <f>IF(AC113=Dropdowns!$B$44,"Emissions intensity required","")</f>
        <v/>
      </c>
      <c r="AE113" s="267"/>
      <c r="AF113" s="265" t="str">
        <f t="shared" si="13"/>
        <v/>
      </c>
      <c r="AG113" s="121" t="str">
        <f t="shared" si="14"/>
        <v/>
      </c>
      <c r="AH113" s="121" t="str">
        <f t="shared" si="15"/>
        <v/>
      </c>
    </row>
    <row r="114" spans="1:34" s="99" customFormat="1" x14ac:dyDescent="0.45">
      <c r="A114" s="429"/>
      <c r="B114" s="429"/>
      <c r="C114" s="429"/>
      <c r="D114" s="429"/>
      <c r="E114" s="429"/>
      <c r="F114" s="267"/>
      <c r="G114" s="267"/>
      <c r="H114" s="430"/>
      <c r="I114" s="430"/>
      <c r="J114" s="431"/>
      <c r="K114" s="430"/>
      <c r="L114" s="432"/>
      <c r="M114" s="429"/>
      <c r="N114" s="429"/>
      <c r="O114" s="429"/>
      <c r="P114" s="429"/>
      <c r="Q114" s="433">
        <f t="shared" si="11"/>
        <v>0</v>
      </c>
      <c r="R114" s="433"/>
      <c r="S114" s="429"/>
      <c r="T114" s="429"/>
      <c r="U114" s="434"/>
      <c r="V114" s="429"/>
      <c r="W114" s="429"/>
      <c r="X114" s="241" t="str">
        <f t="shared" si="20"/>
        <v/>
      </c>
      <c r="Y114" s="241" t="str">
        <f t="shared" si="16"/>
        <v/>
      </c>
      <c r="Z114" s="241" t="str">
        <f t="shared" si="17"/>
        <v/>
      </c>
      <c r="AA114" s="242" t="b">
        <f t="shared" si="18"/>
        <v>0</v>
      </c>
      <c r="AB114" s="242" t="b">
        <f t="shared" si="19"/>
        <v>0</v>
      </c>
      <c r="AC114" s="267"/>
      <c r="AD114" s="265" t="str">
        <f>IF(AC114=Dropdowns!$B$44,"Emissions intensity required","")</f>
        <v/>
      </c>
      <c r="AE114" s="267"/>
      <c r="AF114" s="265" t="str">
        <f t="shared" si="13"/>
        <v/>
      </c>
      <c r="AG114" s="121" t="str">
        <f t="shared" si="14"/>
        <v/>
      </c>
      <c r="AH114" s="121" t="str">
        <f t="shared" si="15"/>
        <v/>
      </c>
    </row>
    <row r="115" spans="1:34" s="99" customFormat="1" x14ac:dyDescent="0.45">
      <c r="A115" s="429"/>
      <c r="B115" s="429"/>
      <c r="C115" s="429"/>
      <c r="D115" s="429"/>
      <c r="E115" s="429"/>
      <c r="F115" s="267"/>
      <c r="G115" s="267"/>
      <c r="H115" s="430"/>
      <c r="I115" s="430"/>
      <c r="J115" s="431"/>
      <c r="K115" s="430"/>
      <c r="L115" s="432"/>
      <c r="M115" s="429"/>
      <c r="N115" s="429"/>
      <c r="O115" s="429"/>
      <c r="P115" s="429"/>
      <c r="Q115" s="433">
        <f t="shared" si="11"/>
        <v>0</v>
      </c>
      <c r="R115" s="433"/>
      <c r="S115" s="429"/>
      <c r="T115" s="429"/>
      <c r="U115" s="434"/>
      <c r="V115" s="429"/>
      <c r="W115" s="429"/>
      <c r="X115" s="241" t="str">
        <f t="shared" si="20"/>
        <v/>
      </c>
      <c r="Y115" s="241" t="str">
        <f t="shared" si="16"/>
        <v/>
      </c>
      <c r="Z115" s="241" t="str">
        <f t="shared" si="17"/>
        <v/>
      </c>
      <c r="AA115" s="242" t="b">
        <f t="shared" si="18"/>
        <v>0</v>
      </c>
      <c r="AB115" s="242" t="b">
        <f t="shared" si="19"/>
        <v>0</v>
      </c>
      <c r="AC115" s="267"/>
      <c r="AD115" s="265" t="str">
        <f>IF(AC115=Dropdowns!$B$44,"Emissions intensity required","")</f>
        <v/>
      </c>
      <c r="AE115" s="267"/>
      <c r="AF115" s="265" t="str">
        <f t="shared" si="13"/>
        <v/>
      </c>
      <c r="AG115" s="121" t="str">
        <f t="shared" si="14"/>
        <v/>
      </c>
      <c r="AH115" s="121" t="str">
        <f t="shared" si="15"/>
        <v/>
      </c>
    </row>
    <row r="116" spans="1:34" s="99" customFormat="1" x14ac:dyDescent="0.45">
      <c r="A116" s="429"/>
      <c r="B116" s="429"/>
      <c r="C116" s="429"/>
      <c r="D116" s="429"/>
      <c r="E116" s="429"/>
      <c r="F116" s="267"/>
      <c r="G116" s="267"/>
      <c r="H116" s="430"/>
      <c r="I116" s="430"/>
      <c r="J116" s="431"/>
      <c r="K116" s="430"/>
      <c r="L116" s="432"/>
      <c r="M116" s="429"/>
      <c r="N116" s="429"/>
      <c r="O116" s="429"/>
      <c r="P116" s="429"/>
      <c r="Q116" s="433">
        <f t="shared" si="11"/>
        <v>0</v>
      </c>
      <c r="R116" s="433"/>
      <c r="S116" s="429"/>
      <c r="T116" s="429"/>
      <c r="U116" s="434"/>
      <c r="V116" s="429"/>
      <c r="W116" s="429"/>
      <c r="X116" s="241" t="str">
        <f t="shared" si="20"/>
        <v/>
      </c>
      <c r="Y116" s="241" t="str">
        <f t="shared" si="16"/>
        <v/>
      </c>
      <c r="Z116" s="241" t="str">
        <f t="shared" si="17"/>
        <v/>
      </c>
      <c r="AA116" s="242" t="b">
        <f t="shared" si="18"/>
        <v>0</v>
      </c>
      <c r="AB116" s="242" t="b">
        <f t="shared" si="19"/>
        <v>0</v>
      </c>
      <c r="AC116" s="267"/>
      <c r="AD116" s="265" t="str">
        <f>IF(AC116=Dropdowns!$B$44,"Emissions intensity required","")</f>
        <v/>
      </c>
      <c r="AE116" s="267"/>
      <c r="AF116" s="265" t="str">
        <f t="shared" si="13"/>
        <v/>
      </c>
      <c r="AG116" s="121" t="str">
        <f t="shared" si="14"/>
        <v/>
      </c>
      <c r="AH116" s="121" t="str">
        <f t="shared" si="15"/>
        <v/>
      </c>
    </row>
    <row r="117" spans="1:34" s="99" customFormat="1" x14ac:dyDescent="0.45">
      <c r="A117" s="429"/>
      <c r="B117" s="429"/>
      <c r="C117" s="429"/>
      <c r="D117" s="429"/>
      <c r="E117" s="429"/>
      <c r="F117" s="267"/>
      <c r="G117" s="267"/>
      <c r="H117" s="430"/>
      <c r="I117" s="430"/>
      <c r="J117" s="431"/>
      <c r="K117" s="430"/>
      <c r="L117" s="432"/>
      <c r="M117" s="429"/>
      <c r="N117" s="429"/>
      <c r="O117" s="429"/>
      <c r="P117" s="429"/>
      <c r="Q117" s="433">
        <f t="shared" si="11"/>
        <v>0</v>
      </c>
      <c r="R117" s="433"/>
      <c r="S117" s="429"/>
      <c r="T117" s="429"/>
      <c r="U117" s="434"/>
      <c r="V117" s="429"/>
      <c r="W117" s="429"/>
      <c r="X117" s="241" t="str">
        <f t="shared" si="20"/>
        <v/>
      </c>
      <c r="Y117" s="241" t="str">
        <f t="shared" si="16"/>
        <v/>
      </c>
      <c r="Z117" s="241" t="str">
        <f t="shared" si="17"/>
        <v/>
      </c>
      <c r="AA117" s="242" t="b">
        <f t="shared" si="18"/>
        <v>0</v>
      </c>
      <c r="AB117" s="242" t="b">
        <f t="shared" si="19"/>
        <v>0</v>
      </c>
      <c r="AC117" s="267"/>
      <c r="AD117" s="265" t="str">
        <f>IF(AC117=Dropdowns!$B$44,"Emissions intensity required","")</f>
        <v/>
      </c>
      <c r="AE117" s="267"/>
      <c r="AF117" s="265" t="str">
        <f t="shared" si="13"/>
        <v/>
      </c>
      <c r="AG117" s="121" t="str">
        <f t="shared" si="14"/>
        <v/>
      </c>
      <c r="AH117" s="121" t="str">
        <f t="shared" si="15"/>
        <v/>
      </c>
    </row>
    <row r="118" spans="1:34" s="99" customFormat="1" x14ac:dyDescent="0.45">
      <c r="A118" s="429"/>
      <c r="B118" s="429"/>
      <c r="C118" s="429"/>
      <c r="D118" s="429"/>
      <c r="E118" s="429"/>
      <c r="F118" s="267"/>
      <c r="G118" s="267"/>
      <c r="H118" s="430"/>
      <c r="I118" s="430"/>
      <c r="J118" s="431"/>
      <c r="K118" s="430"/>
      <c r="L118" s="432"/>
      <c r="M118" s="429"/>
      <c r="N118" s="429"/>
      <c r="O118" s="429"/>
      <c r="P118" s="429"/>
      <c r="Q118" s="433">
        <f t="shared" si="11"/>
        <v>0</v>
      </c>
      <c r="R118" s="433"/>
      <c r="S118" s="429"/>
      <c r="T118" s="429"/>
      <c r="U118" s="434"/>
      <c r="V118" s="429"/>
      <c r="W118" s="429"/>
      <c r="X118" s="241" t="str">
        <f t="shared" si="20"/>
        <v/>
      </c>
      <c r="Y118" s="241" t="str">
        <f t="shared" si="16"/>
        <v/>
      </c>
      <c r="Z118" s="241" t="str">
        <f t="shared" si="17"/>
        <v/>
      </c>
      <c r="AA118" s="242" t="b">
        <f t="shared" si="18"/>
        <v>0</v>
      </c>
      <c r="AB118" s="242" t="b">
        <f t="shared" si="19"/>
        <v>0</v>
      </c>
      <c r="AC118" s="267"/>
      <c r="AD118" s="265" t="str">
        <f>IF(AC118=Dropdowns!$B$44,"Emissions intensity required","")</f>
        <v/>
      </c>
      <c r="AE118" s="267"/>
      <c r="AF118" s="265" t="str">
        <f t="shared" si="13"/>
        <v/>
      </c>
      <c r="AG118" s="121" t="str">
        <f t="shared" si="14"/>
        <v/>
      </c>
      <c r="AH118" s="121" t="str">
        <f t="shared" si="15"/>
        <v/>
      </c>
    </row>
    <row r="119" spans="1:34" s="99" customFormat="1" x14ac:dyDescent="0.45">
      <c r="A119" s="429"/>
      <c r="B119" s="429"/>
      <c r="C119" s="429"/>
      <c r="D119" s="429"/>
      <c r="E119" s="429"/>
      <c r="F119" s="267"/>
      <c r="G119" s="267"/>
      <c r="H119" s="430"/>
      <c r="I119" s="430"/>
      <c r="J119" s="431"/>
      <c r="K119" s="430"/>
      <c r="L119" s="432"/>
      <c r="M119" s="429"/>
      <c r="N119" s="429"/>
      <c r="O119" s="429"/>
      <c r="P119" s="429"/>
      <c r="Q119" s="433">
        <f t="shared" si="11"/>
        <v>0</v>
      </c>
      <c r="R119" s="433"/>
      <c r="S119" s="429"/>
      <c r="T119" s="429"/>
      <c r="U119" s="434"/>
      <c r="V119" s="429"/>
      <c r="W119" s="429"/>
      <c r="X119" s="241" t="str">
        <f t="shared" si="20"/>
        <v/>
      </c>
      <c r="Y119" s="241" t="str">
        <f t="shared" si="16"/>
        <v/>
      </c>
      <c r="Z119" s="241" t="str">
        <f t="shared" si="17"/>
        <v/>
      </c>
      <c r="AA119" s="242" t="b">
        <f t="shared" si="18"/>
        <v>0</v>
      </c>
      <c r="AB119" s="242" t="b">
        <f t="shared" si="19"/>
        <v>0</v>
      </c>
      <c r="AC119" s="267"/>
      <c r="AD119" s="265" t="str">
        <f>IF(AC119=Dropdowns!$B$44,"Emissions intensity required","")</f>
        <v/>
      </c>
      <c r="AE119" s="267"/>
      <c r="AF119" s="265" t="str">
        <f t="shared" si="13"/>
        <v/>
      </c>
      <c r="AG119" s="121" t="str">
        <f t="shared" si="14"/>
        <v/>
      </c>
      <c r="AH119" s="121" t="str">
        <f t="shared" si="15"/>
        <v/>
      </c>
    </row>
    <row r="120" spans="1:34" s="99" customFormat="1" x14ac:dyDescent="0.45">
      <c r="A120" s="429"/>
      <c r="B120" s="429"/>
      <c r="C120" s="429"/>
      <c r="D120" s="429"/>
      <c r="E120" s="429"/>
      <c r="F120" s="267"/>
      <c r="G120" s="267"/>
      <c r="H120" s="430"/>
      <c r="I120" s="430"/>
      <c r="J120" s="431"/>
      <c r="K120" s="430"/>
      <c r="L120" s="432"/>
      <c r="M120" s="429"/>
      <c r="N120" s="429"/>
      <c r="O120" s="429"/>
      <c r="P120" s="429"/>
      <c r="Q120" s="433">
        <f t="shared" si="11"/>
        <v>0</v>
      </c>
      <c r="R120" s="433"/>
      <c r="S120" s="429"/>
      <c r="T120" s="429"/>
      <c r="U120" s="434"/>
      <c r="V120" s="429"/>
      <c r="W120" s="429"/>
      <c r="X120" s="241" t="str">
        <f t="shared" si="20"/>
        <v/>
      </c>
      <c r="Y120" s="241" t="str">
        <f t="shared" si="16"/>
        <v/>
      </c>
      <c r="Z120" s="241" t="str">
        <f t="shared" si="17"/>
        <v/>
      </c>
      <c r="AA120" s="242" t="b">
        <f t="shared" si="18"/>
        <v>0</v>
      </c>
      <c r="AB120" s="242" t="b">
        <f t="shared" si="19"/>
        <v>0</v>
      </c>
      <c r="AC120" s="267"/>
      <c r="AD120" s="265" t="str">
        <f>IF(AC120=Dropdowns!$B$44,"Emissions intensity required","")</f>
        <v/>
      </c>
      <c r="AE120" s="267"/>
      <c r="AF120" s="265" t="str">
        <f t="shared" si="13"/>
        <v/>
      </c>
      <c r="AG120" s="121" t="str">
        <f t="shared" si="14"/>
        <v/>
      </c>
      <c r="AH120" s="121" t="str">
        <f t="shared" si="15"/>
        <v/>
      </c>
    </row>
    <row r="121" spans="1:34" s="99" customFormat="1" x14ac:dyDescent="0.45">
      <c r="A121" s="429"/>
      <c r="B121" s="429"/>
      <c r="C121" s="429"/>
      <c r="D121" s="429"/>
      <c r="E121" s="429"/>
      <c r="F121" s="267"/>
      <c r="G121" s="267"/>
      <c r="H121" s="430"/>
      <c r="I121" s="430"/>
      <c r="J121" s="431"/>
      <c r="K121" s="430"/>
      <c r="L121" s="432"/>
      <c r="M121" s="429"/>
      <c r="N121" s="429"/>
      <c r="O121" s="429"/>
      <c r="P121" s="429"/>
      <c r="Q121" s="433">
        <f t="shared" ref="Q80:Q143" si="21">H121/NETWORKDAYS("1/1/1990","31/12/1990",11)</f>
        <v>0</v>
      </c>
      <c r="R121" s="433"/>
      <c r="S121" s="429"/>
      <c r="T121" s="429"/>
      <c r="U121" s="434"/>
      <c r="V121" s="429"/>
      <c r="W121" s="429"/>
      <c r="X121" s="241" t="str">
        <f t="shared" si="20"/>
        <v/>
      </c>
      <c r="Y121" s="241" t="str">
        <f t="shared" si="16"/>
        <v/>
      </c>
      <c r="Z121" s="241" t="str">
        <f t="shared" si="17"/>
        <v/>
      </c>
      <c r="AA121" s="242" t="b">
        <f t="shared" si="18"/>
        <v>0</v>
      </c>
      <c r="AB121" s="242" t="b">
        <f t="shared" si="19"/>
        <v>0</v>
      </c>
      <c r="AC121" s="267"/>
      <c r="AD121" s="265" t="str">
        <f>IF(AC121=Dropdowns!$B$44,"Emissions intensity required","")</f>
        <v/>
      </c>
      <c r="AE121" s="267"/>
      <c r="AF121" s="265" t="str">
        <f t="shared" si="13"/>
        <v/>
      </c>
      <c r="AG121" s="121" t="str">
        <f t="shared" si="14"/>
        <v/>
      </c>
      <c r="AH121" s="121" t="str">
        <f t="shared" si="15"/>
        <v/>
      </c>
    </row>
    <row r="122" spans="1:34" s="99" customFormat="1" x14ac:dyDescent="0.45">
      <c r="A122" s="429"/>
      <c r="B122" s="429"/>
      <c r="C122" s="429"/>
      <c r="D122" s="429"/>
      <c r="E122" s="429"/>
      <c r="F122" s="267"/>
      <c r="G122" s="267"/>
      <c r="H122" s="430"/>
      <c r="I122" s="430"/>
      <c r="J122" s="431"/>
      <c r="K122" s="430"/>
      <c r="L122" s="432"/>
      <c r="M122" s="429"/>
      <c r="N122" s="429"/>
      <c r="O122" s="429"/>
      <c r="P122" s="429"/>
      <c r="Q122" s="433">
        <f t="shared" si="21"/>
        <v>0</v>
      </c>
      <c r="R122" s="433"/>
      <c r="S122" s="429"/>
      <c r="T122" s="429"/>
      <c r="U122" s="434"/>
      <c r="V122" s="429"/>
      <c r="W122" s="429"/>
      <c r="X122" s="241" t="str">
        <f t="shared" si="20"/>
        <v/>
      </c>
      <c r="Y122" s="241" t="str">
        <f t="shared" si="16"/>
        <v/>
      </c>
      <c r="Z122" s="241" t="str">
        <f t="shared" si="17"/>
        <v/>
      </c>
      <c r="AA122" s="242" t="b">
        <f t="shared" si="18"/>
        <v>0</v>
      </c>
      <c r="AB122" s="242" t="b">
        <f t="shared" si="19"/>
        <v>0</v>
      </c>
      <c r="AC122" s="267"/>
      <c r="AD122" s="265" t="str">
        <f>IF(AC122=Dropdowns!$B$44,"Emissions intensity required","")</f>
        <v/>
      </c>
      <c r="AE122" s="267"/>
      <c r="AF122" s="265" t="str">
        <f t="shared" si="13"/>
        <v/>
      </c>
      <c r="AG122" s="121" t="str">
        <f t="shared" si="14"/>
        <v/>
      </c>
      <c r="AH122" s="121" t="str">
        <f t="shared" si="15"/>
        <v/>
      </c>
    </row>
    <row r="123" spans="1:34" s="99" customFormat="1" x14ac:dyDescent="0.45">
      <c r="A123" s="429"/>
      <c r="B123" s="429"/>
      <c r="C123" s="429"/>
      <c r="D123" s="429"/>
      <c r="E123" s="429"/>
      <c r="F123" s="267"/>
      <c r="G123" s="267"/>
      <c r="H123" s="430"/>
      <c r="I123" s="430"/>
      <c r="J123" s="431"/>
      <c r="K123" s="430"/>
      <c r="L123" s="432"/>
      <c r="M123" s="429"/>
      <c r="N123" s="429"/>
      <c r="O123" s="429"/>
      <c r="P123" s="429"/>
      <c r="Q123" s="433">
        <f t="shared" si="21"/>
        <v>0</v>
      </c>
      <c r="R123" s="433"/>
      <c r="S123" s="429"/>
      <c r="T123" s="429"/>
      <c r="U123" s="434"/>
      <c r="V123" s="429"/>
      <c r="W123" s="429"/>
      <c r="X123" s="241" t="str">
        <f t="shared" si="20"/>
        <v/>
      </c>
      <c r="Y123" s="241" t="str">
        <f t="shared" si="16"/>
        <v/>
      </c>
      <c r="Z123" s="241" t="str">
        <f t="shared" si="17"/>
        <v/>
      </c>
      <c r="AA123" s="242" t="b">
        <f t="shared" si="18"/>
        <v>0</v>
      </c>
      <c r="AB123" s="242" t="b">
        <f t="shared" si="19"/>
        <v>0</v>
      </c>
      <c r="AC123" s="267"/>
      <c r="AD123" s="265" t="str">
        <f>IF(AC123=Dropdowns!$B$44,"Emissions intensity required","")</f>
        <v/>
      </c>
      <c r="AE123" s="267"/>
      <c r="AF123" s="265" t="str">
        <f t="shared" si="13"/>
        <v/>
      </c>
      <c r="AG123" s="121" t="str">
        <f t="shared" si="14"/>
        <v/>
      </c>
      <c r="AH123" s="121" t="str">
        <f t="shared" si="15"/>
        <v/>
      </c>
    </row>
    <row r="124" spans="1:34" s="99" customFormat="1" x14ac:dyDescent="0.45">
      <c r="A124" s="429"/>
      <c r="B124" s="429"/>
      <c r="C124" s="429"/>
      <c r="D124" s="429"/>
      <c r="E124" s="429"/>
      <c r="F124" s="267"/>
      <c r="G124" s="267"/>
      <c r="H124" s="430"/>
      <c r="I124" s="430"/>
      <c r="J124" s="431"/>
      <c r="K124" s="430"/>
      <c r="L124" s="432"/>
      <c r="M124" s="429"/>
      <c r="N124" s="429"/>
      <c r="O124" s="429"/>
      <c r="P124" s="429"/>
      <c r="Q124" s="433">
        <f t="shared" si="21"/>
        <v>0</v>
      </c>
      <c r="R124" s="433"/>
      <c r="S124" s="429"/>
      <c r="T124" s="429"/>
      <c r="U124" s="434"/>
      <c r="V124" s="429"/>
      <c r="W124" s="429"/>
      <c r="X124" s="241" t="str">
        <f t="shared" si="20"/>
        <v/>
      </c>
      <c r="Y124" s="241" t="str">
        <f t="shared" si="16"/>
        <v/>
      </c>
      <c r="Z124" s="241" t="str">
        <f t="shared" si="17"/>
        <v/>
      </c>
      <c r="AA124" s="242" t="b">
        <f t="shared" si="18"/>
        <v>0</v>
      </c>
      <c r="AB124" s="242" t="b">
        <f t="shared" si="19"/>
        <v>0</v>
      </c>
      <c r="AC124" s="267"/>
      <c r="AD124" s="265" t="str">
        <f>IF(AC124=Dropdowns!$B$44,"Emissions intensity required","")</f>
        <v/>
      </c>
      <c r="AE124" s="267"/>
      <c r="AF124" s="265" t="str">
        <f t="shared" si="13"/>
        <v/>
      </c>
      <c r="AG124" s="121" t="str">
        <f t="shared" si="14"/>
        <v/>
      </c>
      <c r="AH124" s="121" t="str">
        <f t="shared" si="15"/>
        <v/>
      </c>
    </row>
    <row r="125" spans="1:34" s="99" customFormat="1" x14ac:dyDescent="0.45">
      <c r="A125" s="429"/>
      <c r="B125" s="429"/>
      <c r="C125" s="429"/>
      <c r="D125" s="429"/>
      <c r="E125" s="429"/>
      <c r="F125" s="267"/>
      <c r="G125" s="267"/>
      <c r="H125" s="430"/>
      <c r="I125" s="430"/>
      <c r="J125" s="431"/>
      <c r="K125" s="430"/>
      <c r="L125" s="432"/>
      <c r="M125" s="429"/>
      <c r="N125" s="429"/>
      <c r="O125" s="429"/>
      <c r="P125" s="429"/>
      <c r="Q125" s="433">
        <f t="shared" si="21"/>
        <v>0</v>
      </c>
      <c r="R125" s="433"/>
      <c r="S125" s="429"/>
      <c r="T125" s="429"/>
      <c r="U125" s="434"/>
      <c r="V125" s="429"/>
      <c r="W125" s="429"/>
      <c r="X125" s="241" t="str">
        <f t="shared" si="20"/>
        <v/>
      </c>
      <c r="Y125" s="241" t="str">
        <f t="shared" si="16"/>
        <v/>
      </c>
      <c r="Z125" s="241" t="str">
        <f t="shared" si="17"/>
        <v/>
      </c>
      <c r="AA125" s="242" t="b">
        <f t="shared" si="18"/>
        <v>0</v>
      </c>
      <c r="AB125" s="242" t="b">
        <f t="shared" si="19"/>
        <v>0</v>
      </c>
      <c r="AC125" s="267"/>
      <c r="AD125" s="265" t="str">
        <f>IF(AC125=Dropdowns!$B$44,"Emissions intensity required","")</f>
        <v/>
      </c>
      <c r="AE125" s="267"/>
      <c r="AF125" s="265" t="str">
        <f t="shared" si="13"/>
        <v/>
      </c>
      <c r="AG125" s="121" t="str">
        <f t="shared" si="14"/>
        <v/>
      </c>
      <c r="AH125" s="121" t="str">
        <f t="shared" si="15"/>
        <v/>
      </c>
    </row>
    <row r="126" spans="1:34" s="99" customFormat="1" x14ac:dyDescent="0.45">
      <c r="A126" s="429"/>
      <c r="B126" s="429"/>
      <c r="C126" s="429"/>
      <c r="D126" s="429"/>
      <c r="E126" s="429"/>
      <c r="F126" s="267"/>
      <c r="G126" s="267"/>
      <c r="H126" s="430"/>
      <c r="I126" s="430"/>
      <c r="J126" s="431"/>
      <c r="K126" s="430"/>
      <c r="L126" s="432"/>
      <c r="M126" s="429"/>
      <c r="N126" s="429"/>
      <c r="O126" s="429"/>
      <c r="P126" s="429"/>
      <c r="Q126" s="433">
        <f t="shared" si="21"/>
        <v>0</v>
      </c>
      <c r="R126" s="433"/>
      <c r="S126" s="429"/>
      <c r="T126" s="429"/>
      <c r="U126" s="434"/>
      <c r="V126" s="429"/>
      <c r="W126" s="429"/>
      <c r="X126" s="241" t="str">
        <f t="shared" si="20"/>
        <v/>
      </c>
      <c r="Y126" s="241" t="str">
        <f t="shared" si="16"/>
        <v/>
      </c>
      <c r="Z126" s="241" t="str">
        <f t="shared" si="17"/>
        <v/>
      </c>
      <c r="AA126" s="242" t="b">
        <f t="shared" si="18"/>
        <v>0</v>
      </c>
      <c r="AB126" s="242" t="b">
        <f t="shared" si="19"/>
        <v>0</v>
      </c>
      <c r="AC126" s="267"/>
      <c r="AD126" s="265" t="str">
        <f>IF(AC126=Dropdowns!$B$44,"Emissions intensity required","")</f>
        <v/>
      </c>
      <c r="AE126" s="267"/>
      <c r="AF126" s="265" t="str">
        <f t="shared" si="13"/>
        <v/>
      </c>
      <c r="AG126" s="121" t="str">
        <f t="shared" si="14"/>
        <v/>
      </c>
      <c r="AH126" s="121" t="str">
        <f t="shared" si="15"/>
        <v/>
      </c>
    </row>
    <row r="127" spans="1:34" s="99" customFormat="1" x14ac:dyDescent="0.45">
      <c r="A127" s="429"/>
      <c r="B127" s="429"/>
      <c r="C127" s="429"/>
      <c r="D127" s="429"/>
      <c r="E127" s="429"/>
      <c r="F127" s="267"/>
      <c r="G127" s="267"/>
      <c r="H127" s="430"/>
      <c r="I127" s="430"/>
      <c r="J127" s="431"/>
      <c r="K127" s="430"/>
      <c r="L127" s="432"/>
      <c r="M127" s="429"/>
      <c r="N127" s="429"/>
      <c r="O127" s="429"/>
      <c r="P127" s="429"/>
      <c r="Q127" s="433">
        <f t="shared" si="21"/>
        <v>0</v>
      </c>
      <c r="R127" s="433"/>
      <c r="S127" s="429"/>
      <c r="T127" s="429"/>
      <c r="U127" s="434"/>
      <c r="V127" s="429"/>
      <c r="W127" s="429"/>
      <c r="X127" s="241" t="str">
        <f t="shared" si="20"/>
        <v/>
      </c>
      <c r="Y127" s="241" t="str">
        <f t="shared" si="16"/>
        <v/>
      </c>
      <c r="Z127" s="241" t="str">
        <f t="shared" si="17"/>
        <v/>
      </c>
      <c r="AA127" s="242" t="b">
        <f t="shared" si="18"/>
        <v>0</v>
      </c>
      <c r="AB127" s="242" t="b">
        <f t="shared" si="19"/>
        <v>0</v>
      </c>
      <c r="AC127" s="267"/>
      <c r="AD127" s="265" t="str">
        <f>IF(AC127=Dropdowns!$B$44,"Emissions intensity required","")</f>
        <v/>
      </c>
      <c r="AE127" s="267"/>
      <c r="AF127" s="265" t="str">
        <f t="shared" si="13"/>
        <v/>
      </c>
      <c r="AG127" s="121" t="str">
        <f t="shared" si="14"/>
        <v/>
      </c>
      <c r="AH127" s="121" t="str">
        <f t="shared" si="15"/>
        <v/>
      </c>
    </row>
    <row r="128" spans="1:34" s="99" customFormat="1" x14ac:dyDescent="0.45">
      <c r="A128" s="429"/>
      <c r="B128" s="429"/>
      <c r="C128" s="429"/>
      <c r="D128" s="429"/>
      <c r="E128" s="429"/>
      <c r="F128" s="267"/>
      <c r="G128" s="267"/>
      <c r="H128" s="430"/>
      <c r="I128" s="430"/>
      <c r="J128" s="431"/>
      <c r="K128" s="430"/>
      <c r="L128" s="432"/>
      <c r="M128" s="429"/>
      <c r="N128" s="429"/>
      <c r="O128" s="429"/>
      <c r="P128" s="429"/>
      <c r="Q128" s="433">
        <f t="shared" si="21"/>
        <v>0</v>
      </c>
      <c r="R128" s="433"/>
      <c r="S128" s="429"/>
      <c r="T128" s="429"/>
      <c r="U128" s="434"/>
      <c r="V128" s="429"/>
      <c r="W128" s="429"/>
      <c r="X128" s="241" t="str">
        <f t="shared" si="20"/>
        <v/>
      </c>
      <c r="Y128" s="241" t="str">
        <f t="shared" si="16"/>
        <v/>
      </c>
      <c r="Z128" s="241" t="str">
        <f t="shared" si="17"/>
        <v/>
      </c>
      <c r="AA128" s="242" t="b">
        <f t="shared" si="18"/>
        <v>0</v>
      </c>
      <c r="AB128" s="242" t="b">
        <f t="shared" si="19"/>
        <v>0</v>
      </c>
      <c r="AC128" s="267"/>
      <c r="AD128" s="265" t="str">
        <f>IF(AC128=Dropdowns!$B$44,"Emissions intensity required","")</f>
        <v/>
      </c>
      <c r="AE128" s="267"/>
      <c r="AF128" s="265" t="str">
        <f t="shared" si="13"/>
        <v/>
      </c>
      <c r="AG128" s="121" t="str">
        <f t="shared" si="14"/>
        <v/>
      </c>
      <c r="AH128" s="121" t="str">
        <f t="shared" si="15"/>
        <v/>
      </c>
    </row>
    <row r="129" spans="1:34" s="99" customFormat="1" x14ac:dyDescent="0.45">
      <c r="A129" s="429"/>
      <c r="B129" s="429"/>
      <c r="C129" s="429"/>
      <c r="D129" s="429"/>
      <c r="E129" s="429"/>
      <c r="F129" s="267"/>
      <c r="G129" s="267"/>
      <c r="H129" s="430"/>
      <c r="I129" s="430"/>
      <c r="J129" s="431"/>
      <c r="K129" s="430"/>
      <c r="L129" s="432"/>
      <c r="M129" s="429"/>
      <c r="N129" s="429"/>
      <c r="O129" s="429"/>
      <c r="P129" s="429"/>
      <c r="Q129" s="433">
        <f t="shared" si="21"/>
        <v>0</v>
      </c>
      <c r="R129" s="433"/>
      <c r="S129" s="429"/>
      <c r="T129" s="429"/>
      <c r="U129" s="434"/>
      <c r="V129" s="429"/>
      <c r="W129" s="429"/>
      <c r="X129" s="241" t="str">
        <f t="shared" si="20"/>
        <v/>
      </c>
      <c r="Y129" s="241" t="str">
        <f t="shared" si="16"/>
        <v/>
      </c>
      <c r="Z129" s="241" t="str">
        <f t="shared" si="17"/>
        <v/>
      </c>
      <c r="AA129" s="242" t="b">
        <f t="shared" si="18"/>
        <v>0</v>
      </c>
      <c r="AB129" s="242" t="b">
        <f t="shared" si="19"/>
        <v>0</v>
      </c>
      <c r="AC129" s="267"/>
      <c r="AD129" s="265" t="str">
        <f>IF(AC129=Dropdowns!$B$44,"Emissions intensity required","")</f>
        <v/>
      </c>
      <c r="AE129" s="267"/>
      <c r="AF129" s="265" t="str">
        <f t="shared" si="13"/>
        <v/>
      </c>
      <c r="AG129" s="121" t="str">
        <f t="shared" si="14"/>
        <v/>
      </c>
      <c r="AH129" s="121" t="str">
        <f t="shared" si="15"/>
        <v/>
      </c>
    </row>
    <row r="130" spans="1:34" s="99" customFormat="1" x14ac:dyDescent="0.45">
      <c r="A130" s="429"/>
      <c r="B130" s="429"/>
      <c r="C130" s="429"/>
      <c r="D130" s="429"/>
      <c r="E130" s="429"/>
      <c r="F130" s="267"/>
      <c r="G130" s="267"/>
      <c r="H130" s="430"/>
      <c r="I130" s="430"/>
      <c r="J130" s="431"/>
      <c r="K130" s="430"/>
      <c r="L130" s="432"/>
      <c r="M130" s="429"/>
      <c r="N130" s="429"/>
      <c r="O130" s="429"/>
      <c r="P130" s="429"/>
      <c r="Q130" s="433">
        <f t="shared" si="21"/>
        <v>0</v>
      </c>
      <c r="R130" s="433"/>
      <c r="S130" s="429"/>
      <c r="T130" s="429"/>
      <c r="U130" s="434"/>
      <c r="V130" s="429"/>
      <c r="W130" s="429"/>
      <c r="X130" s="241" t="str">
        <f t="shared" si="20"/>
        <v/>
      </c>
      <c r="Y130" s="241" t="str">
        <f t="shared" si="16"/>
        <v/>
      </c>
      <c r="Z130" s="241" t="str">
        <f t="shared" si="17"/>
        <v/>
      </c>
      <c r="AA130" s="242" t="b">
        <f t="shared" si="18"/>
        <v>0</v>
      </c>
      <c r="AB130" s="242" t="b">
        <f t="shared" si="19"/>
        <v>0</v>
      </c>
      <c r="AC130" s="267"/>
      <c r="AD130" s="265" t="str">
        <f>IF(AC130=Dropdowns!$B$44,"Emissions intensity required","")</f>
        <v/>
      </c>
      <c r="AE130" s="267"/>
      <c r="AF130" s="265" t="str">
        <f t="shared" si="13"/>
        <v/>
      </c>
      <c r="AG130" s="121" t="str">
        <f t="shared" si="14"/>
        <v/>
      </c>
      <c r="AH130" s="121" t="str">
        <f t="shared" si="15"/>
        <v/>
      </c>
    </row>
    <row r="131" spans="1:34" s="99" customFormat="1" x14ac:dyDescent="0.45">
      <c r="A131" s="429"/>
      <c r="B131" s="429"/>
      <c r="C131" s="429"/>
      <c r="D131" s="429"/>
      <c r="E131" s="429"/>
      <c r="F131" s="267"/>
      <c r="G131" s="267"/>
      <c r="H131" s="430"/>
      <c r="I131" s="430"/>
      <c r="J131" s="431"/>
      <c r="K131" s="430"/>
      <c r="L131" s="432"/>
      <c r="M131" s="429"/>
      <c r="N131" s="429"/>
      <c r="O131" s="429"/>
      <c r="P131" s="429"/>
      <c r="Q131" s="433">
        <f t="shared" si="21"/>
        <v>0</v>
      </c>
      <c r="R131" s="433"/>
      <c r="S131" s="429"/>
      <c r="T131" s="429"/>
      <c r="U131" s="434"/>
      <c r="V131" s="429"/>
      <c r="W131" s="429"/>
      <c r="X131" s="241" t="str">
        <f t="shared" si="20"/>
        <v/>
      </c>
      <c r="Y131" s="241" t="str">
        <f t="shared" si="16"/>
        <v/>
      </c>
      <c r="Z131" s="241" t="str">
        <f t="shared" si="17"/>
        <v/>
      </c>
      <c r="AA131" s="242" t="b">
        <f t="shared" si="18"/>
        <v>0</v>
      </c>
      <c r="AB131" s="242" t="b">
        <f t="shared" si="19"/>
        <v>0</v>
      </c>
      <c r="AC131" s="267"/>
      <c r="AD131" s="265" t="str">
        <f>IF(AC131=Dropdowns!$B$44,"Emissions intensity required","")</f>
        <v/>
      </c>
      <c r="AE131" s="267"/>
      <c r="AF131" s="265" t="str">
        <f t="shared" si="13"/>
        <v/>
      </c>
      <c r="AG131" s="121" t="str">
        <f t="shared" si="14"/>
        <v/>
      </c>
      <c r="AH131" s="121" t="str">
        <f t="shared" si="15"/>
        <v/>
      </c>
    </row>
    <row r="132" spans="1:34" s="99" customFormat="1" x14ac:dyDescent="0.45">
      <c r="A132" s="429"/>
      <c r="B132" s="429"/>
      <c r="C132" s="429"/>
      <c r="D132" s="429"/>
      <c r="E132" s="429"/>
      <c r="F132" s="267"/>
      <c r="G132" s="267"/>
      <c r="H132" s="430"/>
      <c r="I132" s="430"/>
      <c r="J132" s="431"/>
      <c r="K132" s="430"/>
      <c r="L132" s="432"/>
      <c r="M132" s="429"/>
      <c r="N132" s="429"/>
      <c r="O132" s="429"/>
      <c r="P132" s="429"/>
      <c r="Q132" s="433">
        <f t="shared" si="21"/>
        <v>0</v>
      </c>
      <c r="R132" s="433"/>
      <c r="S132" s="429"/>
      <c r="T132" s="429"/>
      <c r="U132" s="434"/>
      <c r="V132" s="429"/>
      <c r="W132" s="429"/>
      <c r="X132" s="241" t="str">
        <f t="shared" si="20"/>
        <v/>
      </c>
      <c r="Y132" s="241" t="str">
        <f t="shared" si="16"/>
        <v/>
      </c>
      <c r="Z132" s="241" t="str">
        <f t="shared" si="17"/>
        <v/>
      </c>
      <c r="AA132" s="242" t="b">
        <f t="shared" si="18"/>
        <v>0</v>
      </c>
      <c r="AB132" s="242" t="b">
        <f t="shared" si="19"/>
        <v>0</v>
      </c>
      <c r="AC132" s="267"/>
      <c r="AD132" s="265" t="str">
        <f>IF(AC132=Dropdowns!$B$44,"Emissions intensity required","")</f>
        <v/>
      </c>
      <c r="AE132" s="267"/>
      <c r="AF132" s="265" t="str">
        <f t="shared" si="13"/>
        <v/>
      </c>
      <c r="AG132" s="121" t="str">
        <f t="shared" si="14"/>
        <v/>
      </c>
      <c r="AH132" s="121" t="str">
        <f t="shared" si="15"/>
        <v/>
      </c>
    </row>
    <row r="133" spans="1:34" s="99" customFormat="1" x14ac:dyDescent="0.45">
      <c r="A133" s="429"/>
      <c r="B133" s="429"/>
      <c r="C133" s="429"/>
      <c r="D133" s="429"/>
      <c r="E133" s="429"/>
      <c r="F133" s="267"/>
      <c r="G133" s="267"/>
      <c r="H133" s="430"/>
      <c r="I133" s="430"/>
      <c r="J133" s="431"/>
      <c r="K133" s="430"/>
      <c r="L133" s="432"/>
      <c r="M133" s="429"/>
      <c r="N133" s="429"/>
      <c r="O133" s="429"/>
      <c r="P133" s="429"/>
      <c r="Q133" s="433">
        <f t="shared" si="21"/>
        <v>0</v>
      </c>
      <c r="R133" s="433"/>
      <c r="S133" s="429"/>
      <c r="T133" s="429"/>
      <c r="U133" s="434"/>
      <c r="V133" s="429"/>
      <c r="W133" s="429"/>
      <c r="X133" s="241" t="str">
        <f t="shared" si="20"/>
        <v/>
      </c>
      <c r="Y133" s="241" t="str">
        <f t="shared" si="16"/>
        <v/>
      </c>
      <c r="Z133" s="241" t="str">
        <f t="shared" si="17"/>
        <v/>
      </c>
      <c r="AA133" s="242" t="b">
        <f t="shared" si="18"/>
        <v>0</v>
      </c>
      <c r="AB133" s="242" t="b">
        <f t="shared" si="19"/>
        <v>0</v>
      </c>
      <c r="AC133" s="267"/>
      <c r="AD133" s="265" t="str">
        <f>IF(AC133=Dropdowns!$B$44,"Emissions intensity required","")</f>
        <v/>
      </c>
      <c r="AE133" s="267"/>
      <c r="AF133" s="265" t="str">
        <f t="shared" si="13"/>
        <v/>
      </c>
      <c r="AG133" s="121" t="str">
        <f t="shared" si="14"/>
        <v/>
      </c>
      <c r="AH133" s="121" t="str">
        <f t="shared" si="15"/>
        <v/>
      </c>
    </row>
    <row r="134" spans="1:34" s="99" customFormat="1" x14ac:dyDescent="0.45">
      <c r="A134" s="429"/>
      <c r="B134" s="429"/>
      <c r="C134" s="429"/>
      <c r="D134" s="429"/>
      <c r="E134" s="429"/>
      <c r="F134" s="267"/>
      <c r="G134" s="267"/>
      <c r="H134" s="430"/>
      <c r="I134" s="430"/>
      <c r="J134" s="431"/>
      <c r="K134" s="430"/>
      <c r="L134" s="432"/>
      <c r="M134" s="429"/>
      <c r="N134" s="429"/>
      <c r="O134" s="429"/>
      <c r="P134" s="429"/>
      <c r="Q134" s="433">
        <f t="shared" si="21"/>
        <v>0</v>
      </c>
      <c r="R134" s="433"/>
      <c r="S134" s="429"/>
      <c r="T134" s="429"/>
      <c r="U134" s="434"/>
      <c r="V134" s="429"/>
      <c r="W134" s="429"/>
      <c r="X134" s="241" t="str">
        <f t="shared" si="20"/>
        <v/>
      </c>
      <c r="Y134" s="241" t="str">
        <f t="shared" si="16"/>
        <v/>
      </c>
      <c r="Z134" s="241" t="str">
        <f t="shared" si="17"/>
        <v/>
      </c>
      <c r="AA134" s="242" t="b">
        <f t="shared" si="18"/>
        <v>0</v>
      </c>
      <c r="AB134" s="242" t="b">
        <f t="shared" si="19"/>
        <v>0</v>
      </c>
      <c r="AC134" s="267"/>
      <c r="AD134" s="265" t="str">
        <f>IF(AC134=Dropdowns!$B$44,"Emissions intensity required","")</f>
        <v/>
      </c>
      <c r="AE134" s="267"/>
      <c r="AF134" s="265" t="str">
        <f t="shared" si="13"/>
        <v/>
      </c>
      <c r="AG134" s="121" t="str">
        <f t="shared" si="14"/>
        <v/>
      </c>
      <c r="AH134" s="121" t="str">
        <f t="shared" si="15"/>
        <v/>
      </c>
    </row>
    <row r="135" spans="1:34" s="99" customFormat="1" x14ac:dyDescent="0.45">
      <c r="A135" s="429"/>
      <c r="B135" s="429"/>
      <c r="C135" s="429"/>
      <c r="D135" s="429"/>
      <c r="E135" s="429"/>
      <c r="F135" s="267"/>
      <c r="G135" s="267"/>
      <c r="H135" s="430"/>
      <c r="I135" s="430"/>
      <c r="J135" s="431"/>
      <c r="K135" s="430"/>
      <c r="L135" s="432"/>
      <c r="M135" s="429"/>
      <c r="N135" s="429"/>
      <c r="O135" s="429"/>
      <c r="P135" s="429"/>
      <c r="Q135" s="433">
        <f t="shared" si="21"/>
        <v>0</v>
      </c>
      <c r="R135" s="433"/>
      <c r="S135" s="429"/>
      <c r="T135" s="429"/>
      <c r="U135" s="434"/>
      <c r="V135" s="429"/>
      <c r="W135" s="429"/>
      <c r="X135" s="241" t="str">
        <f t="shared" si="20"/>
        <v/>
      </c>
      <c r="Y135" s="241" t="str">
        <f t="shared" si="16"/>
        <v/>
      </c>
      <c r="Z135" s="241" t="str">
        <f t="shared" si="17"/>
        <v/>
      </c>
      <c r="AA135" s="242" t="b">
        <f t="shared" si="18"/>
        <v>0</v>
      </c>
      <c r="AB135" s="242" t="b">
        <f t="shared" si="19"/>
        <v>0</v>
      </c>
      <c r="AC135" s="267"/>
      <c r="AD135" s="265" t="str">
        <f>IF(AC135=Dropdowns!$B$44,"Emissions intensity required","")</f>
        <v/>
      </c>
      <c r="AE135" s="267"/>
      <c r="AF135" s="265" t="str">
        <f t="shared" si="13"/>
        <v/>
      </c>
      <c r="AG135" s="121" t="str">
        <f t="shared" si="14"/>
        <v/>
      </c>
      <c r="AH135" s="121" t="str">
        <f t="shared" si="15"/>
        <v/>
      </c>
    </row>
    <row r="136" spans="1:34" s="99" customFormat="1" x14ac:dyDescent="0.45">
      <c r="A136" s="429"/>
      <c r="B136" s="429"/>
      <c r="C136" s="429"/>
      <c r="D136" s="429"/>
      <c r="E136" s="429"/>
      <c r="F136" s="267"/>
      <c r="G136" s="267"/>
      <c r="H136" s="430"/>
      <c r="I136" s="430"/>
      <c r="J136" s="431"/>
      <c r="K136" s="430"/>
      <c r="L136" s="432"/>
      <c r="M136" s="429"/>
      <c r="N136" s="429"/>
      <c r="O136" s="429"/>
      <c r="P136" s="429"/>
      <c r="Q136" s="433">
        <f t="shared" si="21"/>
        <v>0</v>
      </c>
      <c r="R136" s="433"/>
      <c r="S136" s="429"/>
      <c r="T136" s="429"/>
      <c r="U136" s="434"/>
      <c r="V136" s="429"/>
      <c r="W136" s="429"/>
      <c r="X136" s="241" t="str">
        <f t="shared" si="20"/>
        <v/>
      </c>
      <c r="Y136" s="241" t="str">
        <f t="shared" si="16"/>
        <v/>
      </c>
      <c r="Z136" s="241" t="str">
        <f t="shared" si="17"/>
        <v/>
      </c>
      <c r="AA136" s="242" t="b">
        <f t="shared" si="18"/>
        <v>0</v>
      </c>
      <c r="AB136" s="242" t="b">
        <f t="shared" si="19"/>
        <v>0</v>
      </c>
      <c r="AC136" s="267"/>
      <c r="AD136" s="265" t="str">
        <f>IF(AC136=Dropdowns!$B$44,"Emissions intensity required","")</f>
        <v/>
      </c>
      <c r="AE136" s="267"/>
      <c r="AF136" s="265" t="str">
        <f t="shared" si="13"/>
        <v/>
      </c>
      <c r="AG136" s="121" t="str">
        <f t="shared" si="14"/>
        <v/>
      </c>
      <c r="AH136" s="121" t="str">
        <f t="shared" si="15"/>
        <v/>
      </c>
    </row>
    <row r="137" spans="1:34" s="99" customFormat="1" x14ac:dyDescent="0.45">
      <c r="A137" s="429"/>
      <c r="B137" s="429"/>
      <c r="C137" s="429"/>
      <c r="D137" s="429"/>
      <c r="E137" s="429"/>
      <c r="F137" s="267"/>
      <c r="G137" s="267"/>
      <c r="H137" s="430"/>
      <c r="I137" s="430"/>
      <c r="J137" s="431"/>
      <c r="K137" s="430"/>
      <c r="L137" s="432"/>
      <c r="M137" s="429"/>
      <c r="N137" s="429"/>
      <c r="O137" s="429"/>
      <c r="P137" s="429"/>
      <c r="Q137" s="433">
        <f t="shared" si="21"/>
        <v>0</v>
      </c>
      <c r="R137" s="433"/>
      <c r="S137" s="429"/>
      <c r="T137" s="429"/>
      <c r="U137" s="434"/>
      <c r="V137" s="429"/>
      <c r="W137" s="429"/>
      <c r="X137" s="241" t="str">
        <f t="shared" si="20"/>
        <v/>
      </c>
      <c r="Y137" s="241" t="str">
        <f t="shared" si="16"/>
        <v/>
      </c>
      <c r="Z137" s="241" t="str">
        <f t="shared" si="17"/>
        <v/>
      </c>
      <c r="AA137" s="242" t="b">
        <f t="shared" si="18"/>
        <v>0</v>
      </c>
      <c r="AB137" s="242" t="b">
        <f t="shared" si="19"/>
        <v>0</v>
      </c>
      <c r="AC137" s="267"/>
      <c r="AD137" s="265" t="str">
        <f>IF(AC137=Dropdowns!$B$44,"Emissions intensity required","")</f>
        <v/>
      </c>
      <c r="AE137" s="267"/>
      <c r="AF137" s="265" t="str">
        <f t="shared" si="13"/>
        <v/>
      </c>
      <c r="AG137" s="121" t="str">
        <f t="shared" si="14"/>
        <v/>
      </c>
      <c r="AH137" s="121" t="str">
        <f t="shared" si="15"/>
        <v/>
      </c>
    </row>
    <row r="138" spans="1:34" s="99" customFormat="1" x14ac:dyDescent="0.45">
      <c r="A138" s="429"/>
      <c r="B138" s="429"/>
      <c r="C138" s="429"/>
      <c r="D138" s="429"/>
      <c r="E138" s="429"/>
      <c r="F138" s="267"/>
      <c r="G138" s="267"/>
      <c r="H138" s="430"/>
      <c r="I138" s="430"/>
      <c r="J138" s="431"/>
      <c r="K138" s="430"/>
      <c r="L138" s="432"/>
      <c r="M138" s="429"/>
      <c r="N138" s="429"/>
      <c r="O138" s="429"/>
      <c r="P138" s="429"/>
      <c r="Q138" s="433">
        <f t="shared" si="21"/>
        <v>0</v>
      </c>
      <c r="R138" s="433"/>
      <c r="S138" s="429"/>
      <c r="T138" s="429"/>
      <c r="U138" s="434"/>
      <c r="V138" s="429"/>
      <c r="W138" s="429"/>
      <c r="X138" s="241" t="str">
        <f t="shared" si="20"/>
        <v/>
      </c>
      <c r="Y138" s="241" t="str">
        <f t="shared" si="16"/>
        <v/>
      </c>
      <c r="Z138" s="241" t="str">
        <f t="shared" si="17"/>
        <v/>
      </c>
      <c r="AA138" s="242" t="b">
        <f t="shared" si="18"/>
        <v>0</v>
      </c>
      <c r="AB138" s="242" t="b">
        <f t="shared" si="19"/>
        <v>0</v>
      </c>
      <c r="AC138" s="267"/>
      <c r="AD138" s="265" t="str">
        <f>IF(AC138=Dropdowns!$B$44,"Emissions intensity required","")</f>
        <v/>
      </c>
      <c r="AE138" s="267"/>
      <c r="AF138" s="265" t="str">
        <f t="shared" si="13"/>
        <v/>
      </c>
      <c r="AG138" s="121" t="str">
        <f t="shared" si="14"/>
        <v/>
      </c>
      <c r="AH138" s="121" t="str">
        <f t="shared" si="15"/>
        <v/>
      </c>
    </row>
    <row r="139" spans="1:34" s="99" customFormat="1" x14ac:dyDescent="0.45">
      <c r="A139" s="429"/>
      <c r="B139" s="429"/>
      <c r="C139" s="429"/>
      <c r="D139" s="429"/>
      <c r="E139" s="429"/>
      <c r="F139" s="267"/>
      <c r="G139" s="267"/>
      <c r="H139" s="430"/>
      <c r="I139" s="430"/>
      <c r="J139" s="431"/>
      <c r="K139" s="430"/>
      <c r="L139" s="432"/>
      <c r="M139" s="429"/>
      <c r="N139" s="429"/>
      <c r="O139" s="429"/>
      <c r="P139" s="429"/>
      <c r="Q139" s="433">
        <f t="shared" si="21"/>
        <v>0</v>
      </c>
      <c r="R139" s="433"/>
      <c r="S139" s="429"/>
      <c r="T139" s="429"/>
      <c r="U139" s="434"/>
      <c r="V139" s="429"/>
      <c r="W139" s="429"/>
      <c r="X139" s="241" t="str">
        <f t="shared" si="20"/>
        <v/>
      </c>
      <c r="Y139" s="241" t="str">
        <f t="shared" si="16"/>
        <v/>
      </c>
      <c r="Z139" s="241" t="str">
        <f t="shared" si="17"/>
        <v/>
      </c>
      <c r="AA139" s="242" t="b">
        <f t="shared" si="18"/>
        <v>0</v>
      </c>
      <c r="AB139" s="242" t="b">
        <f t="shared" si="19"/>
        <v>0</v>
      </c>
      <c r="AC139" s="267"/>
      <c r="AD139" s="265" t="str">
        <f>IF(AC139=Dropdowns!$B$44,"Emissions intensity required","")</f>
        <v/>
      </c>
      <c r="AE139" s="267"/>
      <c r="AF139" s="265" t="str">
        <f t="shared" si="13"/>
        <v/>
      </c>
      <c r="AG139" s="121" t="str">
        <f t="shared" si="14"/>
        <v/>
      </c>
      <c r="AH139" s="121" t="str">
        <f t="shared" si="15"/>
        <v/>
      </c>
    </row>
    <row r="140" spans="1:34" s="99" customFormat="1" x14ac:dyDescent="0.45">
      <c r="A140" s="429"/>
      <c r="B140" s="429"/>
      <c r="C140" s="429"/>
      <c r="D140" s="429"/>
      <c r="E140" s="429"/>
      <c r="F140" s="267"/>
      <c r="G140" s="267"/>
      <c r="H140" s="430"/>
      <c r="I140" s="430"/>
      <c r="J140" s="431"/>
      <c r="K140" s="430"/>
      <c r="L140" s="432"/>
      <c r="M140" s="429"/>
      <c r="N140" s="429"/>
      <c r="O140" s="429"/>
      <c r="P140" s="429"/>
      <c r="Q140" s="433">
        <f t="shared" si="21"/>
        <v>0</v>
      </c>
      <c r="R140" s="433"/>
      <c r="S140" s="429"/>
      <c r="T140" s="429"/>
      <c r="U140" s="434"/>
      <c r="V140" s="429"/>
      <c r="W140" s="429"/>
      <c r="X140" s="241" t="str">
        <f t="shared" si="20"/>
        <v/>
      </c>
      <c r="Y140" s="241" t="str">
        <f t="shared" si="16"/>
        <v/>
      </c>
      <c r="Z140" s="241" t="str">
        <f t="shared" si="17"/>
        <v/>
      </c>
      <c r="AA140" s="242" t="b">
        <f t="shared" si="18"/>
        <v>0</v>
      </c>
      <c r="AB140" s="242" t="b">
        <f t="shared" si="19"/>
        <v>0</v>
      </c>
      <c r="AC140" s="267"/>
      <c r="AD140" s="265" t="str">
        <f>IF(AC140=Dropdowns!$B$44,"Emissions intensity required","")</f>
        <v/>
      </c>
      <c r="AE140" s="267"/>
      <c r="AF140" s="265" t="str">
        <f t="shared" si="13"/>
        <v/>
      </c>
      <c r="AG140" s="121" t="str">
        <f t="shared" si="14"/>
        <v/>
      </c>
      <c r="AH140" s="121" t="str">
        <f t="shared" si="15"/>
        <v/>
      </c>
    </row>
    <row r="141" spans="1:34" s="99" customFormat="1" x14ac:dyDescent="0.45">
      <c r="A141" s="429"/>
      <c r="B141" s="429"/>
      <c r="C141" s="429"/>
      <c r="D141" s="429"/>
      <c r="E141" s="429"/>
      <c r="F141" s="267"/>
      <c r="G141" s="267"/>
      <c r="H141" s="430"/>
      <c r="I141" s="430"/>
      <c r="J141" s="431"/>
      <c r="K141" s="430"/>
      <c r="L141" s="432"/>
      <c r="M141" s="429"/>
      <c r="N141" s="429"/>
      <c r="O141" s="429"/>
      <c r="P141" s="429"/>
      <c r="Q141" s="433">
        <f t="shared" si="21"/>
        <v>0</v>
      </c>
      <c r="R141" s="433"/>
      <c r="S141" s="429"/>
      <c r="T141" s="429"/>
      <c r="U141" s="434"/>
      <c r="V141" s="429"/>
      <c r="W141" s="429"/>
      <c r="X141" s="241" t="str">
        <f t="shared" si="20"/>
        <v/>
      </c>
      <c r="Y141" s="241" t="str">
        <f t="shared" si="16"/>
        <v/>
      </c>
      <c r="Z141" s="241" t="str">
        <f t="shared" si="17"/>
        <v/>
      </c>
      <c r="AA141" s="242" t="b">
        <f t="shared" si="18"/>
        <v>0</v>
      </c>
      <c r="AB141" s="242" t="b">
        <f t="shared" si="19"/>
        <v>0</v>
      </c>
      <c r="AC141" s="267"/>
      <c r="AD141" s="265" t="str">
        <f>IF(AC141=Dropdowns!$B$44,"Emissions intensity required","")</f>
        <v/>
      </c>
      <c r="AE141" s="267"/>
      <c r="AF141" s="265" t="str">
        <f t="shared" si="13"/>
        <v/>
      </c>
      <c r="AG141" s="121" t="str">
        <f t="shared" si="14"/>
        <v/>
      </c>
      <c r="AH141" s="121" t="str">
        <f t="shared" si="15"/>
        <v/>
      </c>
    </row>
    <row r="142" spans="1:34" s="99" customFormat="1" x14ac:dyDescent="0.45">
      <c r="A142" s="429"/>
      <c r="B142" s="429"/>
      <c r="C142" s="429"/>
      <c r="D142" s="429"/>
      <c r="E142" s="429"/>
      <c r="F142" s="267"/>
      <c r="G142" s="267"/>
      <c r="H142" s="430"/>
      <c r="I142" s="430"/>
      <c r="J142" s="431"/>
      <c r="K142" s="430"/>
      <c r="L142" s="432"/>
      <c r="M142" s="429"/>
      <c r="N142" s="429"/>
      <c r="O142" s="429"/>
      <c r="P142" s="429"/>
      <c r="Q142" s="433">
        <f t="shared" si="21"/>
        <v>0</v>
      </c>
      <c r="R142" s="433"/>
      <c r="S142" s="429"/>
      <c r="T142" s="429"/>
      <c r="U142" s="434"/>
      <c r="V142" s="429"/>
      <c r="W142" s="429"/>
      <c r="X142" s="241" t="str">
        <f t="shared" si="20"/>
        <v/>
      </c>
      <c r="Y142" s="241" t="str">
        <f t="shared" si="16"/>
        <v/>
      </c>
      <c r="Z142" s="241" t="str">
        <f t="shared" si="17"/>
        <v/>
      </c>
      <c r="AA142" s="242" t="b">
        <f t="shared" si="18"/>
        <v>0</v>
      </c>
      <c r="AB142" s="242" t="b">
        <f t="shared" si="19"/>
        <v>0</v>
      </c>
      <c r="AC142" s="267"/>
      <c r="AD142" s="265" t="str">
        <f>IF(AC142=Dropdowns!$B$44,"Emissions intensity required","")</f>
        <v/>
      </c>
      <c r="AE142" s="267"/>
      <c r="AF142" s="265" t="str">
        <f t="shared" si="13"/>
        <v/>
      </c>
      <c r="AG142" s="121" t="str">
        <f t="shared" si="14"/>
        <v/>
      </c>
      <c r="AH142" s="121" t="str">
        <f t="shared" si="15"/>
        <v/>
      </c>
    </row>
    <row r="143" spans="1:34" s="99" customFormat="1" x14ac:dyDescent="0.45">
      <c r="A143" s="429"/>
      <c r="B143" s="429"/>
      <c r="C143" s="429"/>
      <c r="D143" s="429"/>
      <c r="E143" s="429"/>
      <c r="F143" s="267"/>
      <c r="G143" s="267"/>
      <c r="H143" s="430"/>
      <c r="I143" s="430"/>
      <c r="J143" s="431"/>
      <c r="K143" s="430"/>
      <c r="L143" s="432"/>
      <c r="M143" s="429"/>
      <c r="N143" s="429"/>
      <c r="O143" s="429"/>
      <c r="P143" s="429"/>
      <c r="Q143" s="433">
        <f t="shared" si="21"/>
        <v>0</v>
      </c>
      <c r="R143" s="433"/>
      <c r="S143" s="429"/>
      <c r="T143" s="429"/>
      <c r="U143" s="434"/>
      <c r="V143" s="429"/>
      <c r="W143" s="429"/>
      <c r="X143" s="241" t="str">
        <f t="shared" ref="X143:X206" si="22">IF(G143="","",(VLOOKUP(G143,GHGFActors, 3,)*(IF(K143="",I143,K143))/1000))</f>
        <v/>
      </c>
      <c r="Y143" s="241" t="str">
        <f t="shared" si="16"/>
        <v/>
      </c>
      <c r="Z143" s="241" t="str">
        <f t="shared" si="17"/>
        <v/>
      </c>
      <c r="AA143" s="242" t="b">
        <f t="shared" si="18"/>
        <v>0</v>
      </c>
      <c r="AB143" s="242" t="b">
        <f t="shared" si="19"/>
        <v>0</v>
      </c>
      <c r="AC143" s="267"/>
      <c r="AD143" s="265" t="str">
        <f>IF(AC143=Dropdowns!$B$44,"Emissions intensity required","")</f>
        <v/>
      </c>
      <c r="AE143" s="267"/>
      <c r="AF143" s="265" t="str">
        <f t="shared" ref="AF143:AF206" si="23">IF(AC143="Replace with EV",(AE143*H143)/1000000,"")</f>
        <v/>
      </c>
      <c r="AG143" s="121" t="str">
        <f t="shared" ref="AG143:AG206" si="24">IF(AC143="remove",0,IF(AC143="Replace with EV",AE143,IF(AC143="",Y143,"")))</f>
        <v/>
      </c>
      <c r="AH143" s="121" t="str">
        <f t="shared" ref="AH143:AH206" si="25">IF(AC143="remove",0,IF(AC143="Replace with EV",AF143,IF(AC143="",X143,"")))</f>
        <v/>
      </c>
    </row>
    <row r="144" spans="1:34" s="99" customFormat="1" x14ac:dyDescent="0.45">
      <c r="A144" s="429"/>
      <c r="B144" s="429"/>
      <c r="C144" s="429"/>
      <c r="D144" s="429"/>
      <c r="E144" s="429"/>
      <c r="F144" s="267"/>
      <c r="G144" s="267"/>
      <c r="H144" s="430"/>
      <c r="I144" s="430"/>
      <c r="J144" s="431"/>
      <c r="K144" s="430"/>
      <c r="L144" s="432"/>
      <c r="M144" s="429"/>
      <c r="N144" s="429"/>
      <c r="O144" s="429"/>
      <c r="P144" s="429"/>
      <c r="Q144" s="433">
        <f t="shared" ref="Q144:Q207" si="26">H144/NETWORKDAYS("1/1/1990","31/12/1990",11)</f>
        <v>0</v>
      </c>
      <c r="R144" s="433"/>
      <c r="S144" s="429"/>
      <c r="T144" s="429"/>
      <c r="U144" s="434"/>
      <c r="V144" s="429"/>
      <c r="W144" s="429"/>
      <c r="X144" s="241" t="str">
        <f t="shared" si="22"/>
        <v/>
      </c>
      <c r="Y144" s="241" t="str">
        <f t="shared" ref="Y144:Y207" si="27">IFERROR(X144*1000000/H144,"")</f>
        <v/>
      </c>
      <c r="Z144" s="241" t="str">
        <f t="shared" ref="Z144:Z207" si="28">IF(G144="","",IF(K144="",I144/(H144/100),K144/H144))</f>
        <v/>
      </c>
      <c r="AA144" s="242" t="b">
        <f t="shared" ref="AA144:AA207" si="29">AND(Q144&lt;121,F144="passenger", O144="current",NOT(OR(S144="employee residence",S144="staff home location")))</f>
        <v>0</v>
      </c>
      <c r="AB144" s="242" t="b">
        <f t="shared" si="19"/>
        <v>0</v>
      </c>
      <c r="AC144" s="267"/>
      <c r="AD144" s="265" t="str">
        <f>IF(AC144=Dropdowns!$B$44,"Emissions intensity required","")</f>
        <v/>
      </c>
      <c r="AE144" s="267"/>
      <c r="AF144" s="265" t="str">
        <f t="shared" si="23"/>
        <v/>
      </c>
      <c r="AG144" s="121" t="str">
        <f t="shared" si="24"/>
        <v/>
      </c>
      <c r="AH144" s="121" t="str">
        <f t="shared" si="25"/>
        <v/>
      </c>
    </row>
    <row r="145" spans="1:34" s="99" customFormat="1" x14ac:dyDescent="0.45">
      <c r="A145" s="429"/>
      <c r="B145" s="429"/>
      <c r="C145" s="429"/>
      <c r="D145" s="429"/>
      <c r="E145" s="429"/>
      <c r="F145" s="267"/>
      <c r="G145" s="267"/>
      <c r="H145" s="430"/>
      <c r="I145" s="430"/>
      <c r="J145" s="431"/>
      <c r="K145" s="430"/>
      <c r="L145" s="432"/>
      <c r="M145" s="429"/>
      <c r="N145" s="429"/>
      <c r="O145" s="429"/>
      <c r="P145" s="429"/>
      <c r="Q145" s="433">
        <f t="shared" si="26"/>
        <v>0</v>
      </c>
      <c r="R145" s="433"/>
      <c r="S145" s="429"/>
      <c r="T145" s="429"/>
      <c r="U145" s="434"/>
      <c r="V145" s="429"/>
      <c r="W145" s="429"/>
      <c r="X145" s="241" t="str">
        <f t="shared" si="22"/>
        <v/>
      </c>
      <c r="Y145" s="241" t="str">
        <f t="shared" si="27"/>
        <v/>
      </c>
      <c r="Z145" s="241" t="str">
        <f t="shared" si="28"/>
        <v/>
      </c>
      <c r="AA145" s="242" t="b">
        <f t="shared" si="29"/>
        <v>0</v>
      </c>
      <c r="AB145" s="242" t="b">
        <f t="shared" si="19"/>
        <v>0</v>
      </c>
      <c r="AC145" s="267"/>
      <c r="AD145" s="265" t="str">
        <f>IF(AC145=Dropdowns!$B$44,"Emissions intensity required","")</f>
        <v/>
      </c>
      <c r="AE145" s="267"/>
      <c r="AF145" s="265" t="str">
        <f t="shared" si="23"/>
        <v/>
      </c>
      <c r="AG145" s="121" t="str">
        <f t="shared" si="24"/>
        <v/>
      </c>
      <c r="AH145" s="121" t="str">
        <f t="shared" si="25"/>
        <v/>
      </c>
    </row>
    <row r="146" spans="1:34" s="99" customFormat="1" x14ac:dyDescent="0.45">
      <c r="A146" s="429"/>
      <c r="B146" s="429"/>
      <c r="C146" s="429"/>
      <c r="D146" s="429"/>
      <c r="E146" s="429"/>
      <c r="F146" s="267"/>
      <c r="G146" s="267"/>
      <c r="H146" s="430"/>
      <c r="I146" s="430"/>
      <c r="J146" s="431"/>
      <c r="K146" s="430"/>
      <c r="L146" s="432"/>
      <c r="M146" s="429"/>
      <c r="N146" s="429"/>
      <c r="O146" s="429"/>
      <c r="P146" s="429"/>
      <c r="Q146" s="433">
        <f t="shared" si="26"/>
        <v>0</v>
      </c>
      <c r="R146" s="433"/>
      <c r="S146" s="429"/>
      <c r="T146" s="429"/>
      <c r="U146" s="434"/>
      <c r="V146" s="429"/>
      <c r="W146" s="429"/>
      <c r="X146" s="241" t="str">
        <f t="shared" si="22"/>
        <v/>
      </c>
      <c r="Y146" s="241" t="str">
        <f t="shared" si="27"/>
        <v/>
      </c>
      <c r="Z146" s="241" t="str">
        <f t="shared" si="28"/>
        <v/>
      </c>
      <c r="AA146" s="242" t="b">
        <f t="shared" si="29"/>
        <v>0</v>
      </c>
      <c r="AB146" s="242" t="b">
        <f t="shared" ref="AB146:AB209" si="30">AND(H146&lt;10000,H146&gt;0)</f>
        <v>0</v>
      </c>
      <c r="AC146" s="267"/>
      <c r="AD146" s="265" t="str">
        <f>IF(AC146=Dropdowns!$B$44,"Emissions intensity required","")</f>
        <v/>
      </c>
      <c r="AE146" s="267"/>
      <c r="AF146" s="265" t="str">
        <f t="shared" si="23"/>
        <v/>
      </c>
      <c r="AG146" s="121" t="str">
        <f t="shared" si="24"/>
        <v/>
      </c>
      <c r="AH146" s="121" t="str">
        <f t="shared" si="25"/>
        <v/>
      </c>
    </row>
    <row r="147" spans="1:34" s="99" customFormat="1" x14ac:dyDescent="0.45">
      <c r="A147" s="429"/>
      <c r="B147" s="429"/>
      <c r="C147" s="429"/>
      <c r="D147" s="429"/>
      <c r="E147" s="429"/>
      <c r="F147" s="267"/>
      <c r="G147" s="267"/>
      <c r="H147" s="430"/>
      <c r="I147" s="430"/>
      <c r="J147" s="431"/>
      <c r="K147" s="430"/>
      <c r="L147" s="432"/>
      <c r="M147" s="429"/>
      <c r="N147" s="429"/>
      <c r="O147" s="429"/>
      <c r="P147" s="429"/>
      <c r="Q147" s="433">
        <f t="shared" si="26"/>
        <v>0</v>
      </c>
      <c r="R147" s="433"/>
      <c r="S147" s="429"/>
      <c r="T147" s="429"/>
      <c r="U147" s="434"/>
      <c r="V147" s="429"/>
      <c r="W147" s="429"/>
      <c r="X147" s="241" t="str">
        <f t="shared" si="22"/>
        <v/>
      </c>
      <c r="Y147" s="241" t="str">
        <f t="shared" si="27"/>
        <v/>
      </c>
      <c r="Z147" s="241" t="str">
        <f t="shared" si="28"/>
        <v/>
      </c>
      <c r="AA147" s="242" t="b">
        <f t="shared" si="29"/>
        <v>0</v>
      </c>
      <c r="AB147" s="242" t="b">
        <f t="shared" si="30"/>
        <v>0</v>
      </c>
      <c r="AC147" s="267"/>
      <c r="AD147" s="265" t="str">
        <f>IF(AC147=Dropdowns!$B$44,"Emissions intensity required","")</f>
        <v/>
      </c>
      <c r="AE147" s="267"/>
      <c r="AF147" s="265" t="str">
        <f t="shared" si="23"/>
        <v/>
      </c>
      <c r="AG147" s="121" t="str">
        <f t="shared" si="24"/>
        <v/>
      </c>
      <c r="AH147" s="121" t="str">
        <f t="shared" si="25"/>
        <v/>
      </c>
    </row>
    <row r="148" spans="1:34" s="99" customFormat="1" x14ac:dyDescent="0.45">
      <c r="A148" s="429"/>
      <c r="B148" s="429"/>
      <c r="C148" s="429"/>
      <c r="D148" s="429"/>
      <c r="E148" s="429"/>
      <c r="F148" s="267"/>
      <c r="G148" s="267"/>
      <c r="H148" s="430"/>
      <c r="I148" s="430"/>
      <c r="J148" s="431"/>
      <c r="K148" s="430"/>
      <c r="L148" s="432"/>
      <c r="M148" s="429"/>
      <c r="N148" s="429"/>
      <c r="O148" s="429"/>
      <c r="P148" s="429"/>
      <c r="Q148" s="433">
        <f t="shared" si="26"/>
        <v>0</v>
      </c>
      <c r="R148" s="433"/>
      <c r="S148" s="429"/>
      <c r="T148" s="429"/>
      <c r="U148" s="434"/>
      <c r="V148" s="429"/>
      <c r="W148" s="429"/>
      <c r="X148" s="241" t="str">
        <f t="shared" si="22"/>
        <v/>
      </c>
      <c r="Y148" s="241" t="str">
        <f t="shared" si="27"/>
        <v/>
      </c>
      <c r="Z148" s="241" t="str">
        <f t="shared" si="28"/>
        <v/>
      </c>
      <c r="AA148" s="242" t="b">
        <f t="shared" si="29"/>
        <v>0</v>
      </c>
      <c r="AB148" s="242" t="b">
        <f t="shared" si="30"/>
        <v>0</v>
      </c>
      <c r="AC148" s="267"/>
      <c r="AD148" s="265" t="str">
        <f>IF(AC148=Dropdowns!$B$44,"Emissions intensity required","")</f>
        <v/>
      </c>
      <c r="AE148" s="267"/>
      <c r="AF148" s="265" t="str">
        <f t="shared" si="23"/>
        <v/>
      </c>
      <c r="AG148" s="121" t="str">
        <f t="shared" si="24"/>
        <v/>
      </c>
      <c r="AH148" s="121" t="str">
        <f t="shared" si="25"/>
        <v/>
      </c>
    </row>
    <row r="149" spans="1:34" s="99" customFormat="1" x14ac:dyDescent="0.45">
      <c r="A149" s="429"/>
      <c r="B149" s="429"/>
      <c r="C149" s="429"/>
      <c r="D149" s="429"/>
      <c r="E149" s="429"/>
      <c r="F149" s="267"/>
      <c r="G149" s="267"/>
      <c r="H149" s="430"/>
      <c r="I149" s="430"/>
      <c r="J149" s="431"/>
      <c r="K149" s="430"/>
      <c r="L149" s="432"/>
      <c r="M149" s="429"/>
      <c r="N149" s="429"/>
      <c r="O149" s="429"/>
      <c r="P149" s="429"/>
      <c r="Q149" s="433">
        <f t="shared" si="26"/>
        <v>0</v>
      </c>
      <c r="R149" s="433"/>
      <c r="S149" s="429"/>
      <c r="T149" s="429"/>
      <c r="U149" s="434"/>
      <c r="V149" s="429"/>
      <c r="W149" s="429"/>
      <c r="X149" s="241" t="str">
        <f t="shared" si="22"/>
        <v/>
      </c>
      <c r="Y149" s="241" t="str">
        <f t="shared" si="27"/>
        <v/>
      </c>
      <c r="Z149" s="241" t="str">
        <f t="shared" si="28"/>
        <v/>
      </c>
      <c r="AA149" s="242" t="b">
        <f t="shared" si="29"/>
        <v>0</v>
      </c>
      <c r="AB149" s="242" t="b">
        <f t="shared" si="30"/>
        <v>0</v>
      </c>
      <c r="AC149" s="267"/>
      <c r="AD149" s="265" t="str">
        <f>IF(AC149=Dropdowns!$B$44,"Emissions intensity required","")</f>
        <v/>
      </c>
      <c r="AE149" s="267"/>
      <c r="AF149" s="265" t="str">
        <f t="shared" si="23"/>
        <v/>
      </c>
      <c r="AG149" s="121" t="str">
        <f t="shared" si="24"/>
        <v/>
      </c>
      <c r="AH149" s="121" t="str">
        <f t="shared" si="25"/>
        <v/>
      </c>
    </row>
    <row r="150" spans="1:34" s="99" customFormat="1" x14ac:dyDescent="0.45">
      <c r="A150" s="429"/>
      <c r="B150" s="429"/>
      <c r="C150" s="429"/>
      <c r="D150" s="429"/>
      <c r="E150" s="429"/>
      <c r="F150" s="267"/>
      <c r="G150" s="267"/>
      <c r="H150" s="430"/>
      <c r="I150" s="430"/>
      <c r="J150" s="431"/>
      <c r="K150" s="430"/>
      <c r="L150" s="432"/>
      <c r="M150" s="429"/>
      <c r="N150" s="429"/>
      <c r="O150" s="429"/>
      <c r="P150" s="429"/>
      <c r="Q150" s="433">
        <f t="shared" si="26"/>
        <v>0</v>
      </c>
      <c r="R150" s="433"/>
      <c r="S150" s="429"/>
      <c r="T150" s="429"/>
      <c r="U150" s="434"/>
      <c r="V150" s="429"/>
      <c r="W150" s="429"/>
      <c r="X150" s="241" t="str">
        <f t="shared" si="22"/>
        <v/>
      </c>
      <c r="Y150" s="241" t="str">
        <f t="shared" si="27"/>
        <v/>
      </c>
      <c r="Z150" s="241" t="str">
        <f t="shared" si="28"/>
        <v/>
      </c>
      <c r="AA150" s="242" t="b">
        <f t="shared" si="29"/>
        <v>0</v>
      </c>
      <c r="AB150" s="242" t="b">
        <f t="shared" si="30"/>
        <v>0</v>
      </c>
      <c r="AC150" s="267"/>
      <c r="AD150" s="265" t="str">
        <f>IF(AC150=Dropdowns!$B$44,"Emissions intensity required","")</f>
        <v/>
      </c>
      <c r="AE150" s="267"/>
      <c r="AF150" s="265" t="str">
        <f t="shared" si="23"/>
        <v/>
      </c>
      <c r="AG150" s="121" t="str">
        <f t="shared" si="24"/>
        <v/>
      </c>
      <c r="AH150" s="121" t="str">
        <f t="shared" si="25"/>
        <v/>
      </c>
    </row>
    <row r="151" spans="1:34" s="99" customFormat="1" x14ac:dyDescent="0.45">
      <c r="A151" s="429"/>
      <c r="B151" s="429"/>
      <c r="C151" s="429"/>
      <c r="D151" s="429"/>
      <c r="E151" s="429"/>
      <c r="F151" s="267"/>
      <c r="G151" s="267"/>
      <c r="H151" s="430"/>
      <c r="I151" s="430"/>
      <c r="J151" s="431"/>
      <c r="K151" s="430"/>
      <c r="L151" s="432"/>
      <c r="M151" s="429"/>
      <c r="N151" s="429"/>
      <c r="O151" s="429"/>
      <c r="P151" s="429"/>
      <c r="Q151" s="433">
        <f t="shared" si="26"/>
        <v>0</v>
      </c>
      <c r="R151" s="433"/>
      <c r="S151" s="429"/>
      <c r="T151" s="429"/>
      <c r="U151" s="434"/>
      <c r="V151" s="429"/>
      <c r="W151" s="429"/>
      <c r="X151" s="241" t="str">
        <f t="shared" si="22"/>
        <v/>
      </c>
      <c r="Y151" s="241" t="str">
        <f t="shared" si="27"/>
        <v/>
      </c>
      <c r="Z151" s="241" t="str">
        <f t="shared" si="28"/>
        <v/>
      </c>
      <c r="AA151" s="242" t="b">
        <f t="shared" si="29"/>
        <v>0</v>
      </c>
      <c r="AB151" s="242" t="b">
        <f t="shared" si="30"/>
        <v>0</v>
      </c>
      <c r="AC151" s="267"/>
      <c r="AD151" s="265" t="str">
        <f>IF(AC151=Dropdowns!$B$44,"Emissions intensity required","")</f>
        <v/>
      </c>
      <c r="AE151" s="267"/>
      <c r="AF151" s="265" t="str">
        <f t="shared" si="23"/>
        <v/>
      </c>
      <c r="AG151" s="121" t="str">
        <f t="shared" si="24"/>
        <v/>
      </c>
      <c r="AH151" s="121" t="str">
        <f t="shared" si="25"/>
        <v/>
      </c>
    </row>
    <row r="152" spans="1:34" s="99" customFormat="1" x14ac:dyDescent="0.45">
      <c r="A152" s="429"/>
      <c r="B152" s="429"/>
      <c r="C152" s="429"/>
      <c r="D152" s="429"/>
      <c r="E152" s="429"/>
      <c r="F152" s="267"/>
      <c r="G152" s="267"/>
      <c r="H152" s="430"/>
      <c r="I152" s="430"/>
      <c r="J152" s="431"/>
      <c r="K152" s="430"/>
      <c r="L152" s="432"/>
      <c r="M152" s="429"/>
      <c r="N152" s="429"/>
      <c r="O152" s="429"/>
      <c r="P152" s="429"/>
      <c r="Q152" s="433">
        <f t="shared" si="26"/>
        <v>0</v>
      </c>
      <c r="R152" s="433"/>
      <c r="S152" s="429"/>
      <c r="T152" s="429"/>
      <c r="U152" s="434"/>
      <c r="V152" s="429"/>
      <c r="W152" s="429"/>
      <c r="X152" s="241" t="str">
        <f t="shared" si="22"/>
        <v/>
      </c>
      <c r="Y152" s="241" t="str">
        <f t="shared" si="27"/>
        <v/>
      </c>
      <c r="Z152" s="241" t="str">
        <f t="shared" si="28"/>
        <v/>
      </c>
      <c r="AA152" s="242" t="b">
        <f t="shared" si="29"/>
        <v>0</v>
      </c>
      <c r="AB152" s="242" t="b">
        <f t="shared" si="30"/>
        <v>0</v>
      </c>
      <c r="AC152" s="267"/>
      <c r="AD152" s="265" t="str">
        <f>IF(AC152=Dropdowns!$B$44,"Emissions intensity required","")</f>
        <v/>
      </c>
      <c r="AE152" s="267"/>
      <c r="AF152" s="265" t="str">
        <f t="shared" si="23"/>
        <v/>
      </c>
      <c r="AG152" s="121" t="str">
        <f t="shared" si="24"/>
        <v/>
      </c>
      <c r="AH152" s="121" t="str">
        <f t="shared" si="25"/>
        <v/>
      </c>
    </row>
    <row r="153" spans="1:34" s="99" customFormat="1" x14ac:dyDescent="0.45">
      <c r="A153" s="429"/>
      <c r="B153" s="429"/>
      <c r="C153" s="429"/>
      <c r="D153" s="429"/>
      <c r="E153" s="429"/>
      <c r="F153" s="267"/>
      <c r="G153" s="267"/>
      <c r="H153" s="430"/>
      <c r="I153" s="430"/>
      <c r="J153" s="431"/>
      <c r="K153" s="430"/>
      <c r="L153" s="432"/>
      <c r="M153" s="429"/>
      <c r="N153" s="429"/>
      <c r="O153" s="429"/>
      <c r="P153" s="429"/>
      <c r="Q153" s="433">
        <f t="shared" si="26"/>
        <v>0</v>
      </c>
      <c r="R153" s="433"/>
      <c r="S153" s="429"/>
      <c r="T153" s="429"/>
      <c r="U153" s="434"/>
      <c r="V153" s="429"/>
      <c r="W153" s="429"/>
      <c r="X153" s="241" t="str">
        <f t="shared" si="22"/>
        <v/>
      </c>
      <c r="Y153" s="241" t="str">
        <f t="shared" si="27"/>
        <v/>
      </c>
      <c r="Z153" s="241" t="str">
        <f t="shared" si="28"/>
        <v/>
      </c>
      <c r="AA153" s="242" t="b">
        <f t="shared" si="29"/>
        <v>0</v>
      </c>
      <c r="AB153" s="242" t="b">
        <f t="shared" si="30"/>
        <v>0</v>
      </c>
      <c r="AC153" s="267"/>
      <c r="AD153" s="265" t="str">
        <f>IF(AC153=Dropdowns!$B$44,"Emissions intensity required","")</f>
        <v/>
      </c>
      <c r="AE153" s="267"/>
      <c r="AF153" s="265" t="str">
        <f t="shared" si="23"/>
        <v/>
      </c>
      <c r="AG153" s="121" t="str">
        <f t="shared" si="24"/>
        <v/>
      </c>
      <c r="AH153" s="121" t="str">
        <f t="shared" si="25"/>
        <v/>
      </c>
    </row>
    <row r="154" spans="1:34" s="99" customFormat="1" x14ac:dyDescent="0.45">
      <c r="A154" s="429"/>
      <c r="B154" s="429"/>
      <c r="C154" s="429"/>
      <c r="D154" s="429"/>
      <c r="E154" s="429"/>
      <c r="F154" s="267"/>
      <c r="G154" s="267"/>
      <c r="H154" s="430"/>
      <c r="I154" s="430"/>
      <c r="J154" s="431"/>
      <c r="K154" s="430"/>
      <c r="L154" s="432"/>
      <c r="M154" s="429"/>
      <c r="N154" s="429"/>
      <c r="O154" s="429"/>
      <c r="P154" s="429"/>
      <c r="Q154" s="433">
        <f t="shared" si="26"/>
        <v>0</v>
      </c>
      <c r="R154" s="433"/>
      <c r="S154" s="429"/>
      <c r="T154" s="429"/>
      <c r="U154" s="434"/>
      <c r="V154" s="429"/>
      <c r="W154" s="429"/>
      <c r="X154" s="241" t="str">
        <f t="shared" si="22"/>
        <v/>
      </c>
      <c r="Y154" s="241" t="str">
        <f t="shared" si="27"/>
        <v/>
      </c>
      <c r="Z154" s="241" t="str">
        <f t="shared" si="28"/>
        <v/>
      </c>
      <c r="AA154" s="242" t="b">
        <f t="shared" si="29"/>
        <v>0</v>
      </c>
      <c r="AB154" s="242" t="b">
        <f t="shared" si="30"/>
        <v>0</v>
      </c>
      <c r="AC154" s="267"/>
      <c r="AD154" s="265" t="str">
        <f>IF(AC154=Dropdowns!$B$44,"Emissions intensity required","")</f>
        <v/>
      </c>
      <c r="AE154" s="267"/>
      <c r="AF154" s="265" t="str">
        <f t="shared" si="23"/>
        <v/>
      </c>
      <c r="AG154" s="121" t="str">
        <f t="shared" si="24"/>
        <v/>
      </c>
      <c r="AH154" s="121" t="str">
        <f t="shared" si="25"/>
        <v/>
      </c>
    </row>
    <row r="155" spans="1:34" s="99" customFormat="1" x14ac:dyDescent="0.45">
      <c r="A155" s="429"/>
      <c r="B155" s="429"/>
      <c r="C155" s="429"/>
      <c r="D155" s="429"/>
      <c r="E155" s="429"/>
      <c r="F155" s="267"/>
      <c r="G155" s="267"/>
      <c r="H155" s="430"/>
      <c r="I155" s="430"/>
      <c r="J155" s="431"/>
      <c r="K155" s="430"/>
      <c r="L155" s="432"/>
      <c r="M155" s="429"/>
      <c r="N155" s="429"/>
      <c r="O155" s="429"/>
      <c r="P155" s="429"/>
      <c r="Q155" s="433">
        <f t="shared" si="26"/>
        <v>0</v>
      </c>
      <c r="R155" s="433"/>
      <c r="S155" s="429"/>
      <c r="T155" s="429"/>
      <c r="U155" s="434"/>
      <c r="V155" s="429"/>
      <c r="W155" s="429"/>
      <c r="X155" s="241" t="str">
        <f t="shared" si="22"/>
        <v/>
      </c>
      <c r="Y155" s="241" t="str">
        <f t="shared" si="27"/>
        <v/>
      </c>
      <c r="Z155" s="241" t="str">
        <f t="shared" si="28"/>
        <v/>
      </c>
      <c r="AA155" s="242" t="b">
        <f t="shared" si="29"/>
        <v>0</v>
      </c>
      <c r="AB155" s="242" t="b">
        <f t="shared" si="30"/>
        <v>0</v>
      </c>
      <c r="AC155" s="267"/>
      <c r="AD155" s="265" t="str">
        <f>IF(AC155=Dropdowns!$B$44,"Emissions intensity required","")</f>
        <v/>
      </c>
      <c r="AE155" s="267"/>
      <c r="AF155" s="265" t="str">
        <f t="shared" si="23"/>
        <v/>
      </c>
      <c r="AG155" s="121" t="str">
        <f t="shared" si="24"/>
        <v/>
      </c>
      <c r="AH155" s="121" t="str">
        <f t="shared" si="25"/>
        <v/>
      </c>
    </row>
    <row r="156" spans="1:34" s="99" customFormat="1" x14ac:dyDescent="0.45">
      <c r="A156" s="429"/>
      <c r="B156" s="429"/>
      <c r="C156" s="429"/>
      <c r="D156" s="429"/>
      <c r="E156" s="429"/>
      <c r="F156" s="267"/>
      <c r="G156" s="267"/>
      <c r="H156" s="430"/>
      <c r="I156" s="430"/>
      <c r="J156" s="431"/>
      <c r="K156" s="430"/>
      <c r="L156" s="432"/>
      <c r="M156" s="429"/>
      <c r="N156" s="429"/>
      <c r="O156" s="429"/>
      <c r="P156" s="429"/>
      <c r="Q156" s="433">
        <f t="shared" si="26"/>
        <v>0</v>
      </c>
      <c r="R156" s="433"/>
      <c r="S156" s="429"/>
      <c r="T156" s="429"/>
      <c r="U156" s="434"/>
      <c r="V156" s="429"/>
      <c r="W156" s="429"/>
      <c r="X156" s="241" t="str">
        <f t="shared" si="22"/>
        <v/>
      </c>
      <c r="Y156" s="241" t="str">
        <f t="shared" si="27"/>
        <v/>
      </c>
      <c r="Z156" s="241" t="str">
        <f t="shared" si="28"/>
        <v/>
      </c>
      <c r="AA156" s="242" t="b">
        <f t="shared" si="29"/>
        <v>0</v>
      </c>
      <c r="AB156" s="242" t="b">
        <f t="shared" si="30"/>
        <v>0</v>
      </c>
      <c r="AC156" s="267"/>
      <c r="AD156" s="265" t="str">
        <f>IF(AC156=Dropdowns!$B$44,"Emissions intensity required","")</f>
        <v/>
      </c>
      <c r="AE156" s="267"/>
      <c r="AF156" s="265" t="str">
        <f t="shared" si="23"/>
        <v/>
      </c>
      <c r="AG156" s="121" t="str">
        <f t="shared" si="24"/>
        <v/>
      </c>
      <c r="AH156" s="121" t="str">
        <f t="shared" si="25"/>
        <v/>
      </c>
    </row>
    <row r="157" spans="1:34" s="99" customFormat="1" x14ac:dyDescent="0.45">
      <c r="A157" s="429"/>
      <c r="B157" s="429"/>
      <c r="C157" s="429"/>
      <c r="D157" s="429"/>
      <c r="E157" s="429"/>
      <c r="F157" s="267"/>
      <c r="G157" s="267"/>
      <c r="H157" s="430"/>
      <c r="I157" s="430"/>
      <c r="J157" s="431"/>
      <c r="K157" s="430"/>
      <c r="L157" s="432"/>
      <c r="M157" s="429"/>
      <c r="N157" s="429"/>
      <c r="O157" s="429"/>
      <c r="P157" s="429"/>
      <c r="Q157" s="433">
        <f t="shared" si="26"/>
        <v>0</v>
      </c>
      <c r="R157" s="433"/>
      <c r="S157" s="429"/>
      <c r="T157" s="429"/>
      <c r="U157" s="434"/>
      <c r="V157" s="429"/>
      <c r="W157" s="429"/>
      <c r="X157" s="241" t="str">
        <f t="shared" si="22"/>
        <v/>
      </c>
      <c r="Y157" s="241" t="str">
        <f t="shared" si="27"/>
        <v/>
      </c>
      <c r="Z157" s="241" t="str">
        <f t="shared" si="28"/>
        <v/>
      </c>
      <c r="AA157" s="242" t="b">
        <f t="shared" si="29"/>
        <v>0</v>
      </c>
      <c r="AB157" s="242" t="b">
        <f t="shared" si="30"/>
        <v>0</v>
      </c>
      <c r="AC157" s="267"/>
      <c r="AD157" s="265" t="str">
        <f>IF(AC157=Dropdowns!$B$44,"Emissions intensity required","")</f>
        <v/>
      </c>
      <c r="AE157" s="267"/>
      <c r="AF157" s="265" t="str">
        <f t="shared" si="23"/>
        <v/>
      </c>
      <c r="AG157" s="121" t="str">
        <f t="shared" si="24"/>
        <v/>
      </c>
      <c r="AH157" s="121" t="str">
        <f t="shared" si="25"/>
        <v/>
      </c>
    </row>
    <row r="158" spans="1:34" s="99" customFormat="1" x14ac:dyDescent="0.45">
      <c r="A158" s="429"/>
      <c r="B158" s="429"/>
      <c r="C158" s="429"/>
      <c r="D158" s="429"/>
      <c r="E158" s="429"/>
      <c r="F158" s="267"/>
      <c r="G158" s="267"/>
      <c r="H158" s="430"/>
      <c r="I158" s="430"/>
      <c r="J158" s="431"/>
      <c r="K158" s="430"/>
      <c r="L158" s="432"/>
      <c r="M158" s="429"/>
      <c r="N158" s="429"/>
      <c r="O158" s="429"/>
      <c r="P158" s="429"/>
      <c r="Q158" s="433">
        <f t="shared" si="26"/>
        <v>0</v>
      </c>
      <c r="R158" s="433"/>
      <c r="S158" s="429"/>
      <c r="T158" s="429"/>
      <c r="U158" s="434"/>
      <c r="V158" s="429"/>
      <c r="W158" s="429"/>
      <c r="X158" s="241" t="str">
        <f t="shared" si="22"/>
        <v/>
      </c>
      <c r="Y158" s="241" t="str">
        <f t="shared" si="27"/>
        <v/>
      </c>
      <c r="Z158" s="241" t="str">
        <f t="shared" si="28"/>
        <v/>
      </c>
      <c r="AA158" s="242" t="b">
        <f t="shared" si="29"/>
        <v>0</v>
      </c>
      <c r="AB158" s="242" t="b">
        <f t="shared" si="30"/>
        <v>0</v>
      </c>
      <c r="AC158" s="267"/>
      <c r="AD158" s="265" t="str">
        <f>IF(AC158=Dropdowns!$B$44,"Emissions intensity required","")</f>
        <v/>
      </c>
      <c r="AE158" s="267"/>
      <c r="AF158" s="265" t="str">
        <f t="shared" si="23"/>
        <v/>
      </c>
      <c r="AG158" s="121" t="str">
        <f t="shared" si="24"/>
        <v/>
      </c>
      <c r="AH158" s="121" t="str">
        <f t="shared" si="25"/>
        <v/>
      </c>
    </row>
    <row r="159" spans="1:34" s="99" customFormat="1" x14ac:dyDescent="0.45">
      <c r="A159" s="429"/>
      <c r="B159" s="429"/>
      <c r="C159" s="429"/>
      <c r="D159" s="429"/>
      <c r="E159" s="429"/>
      <c r="F159" s="267"/>
      <c r="G159" s="267"/>
      <c r="H159" s="430"/>
      <c r="I159" s="430"/>
      <c r="J159" s="431"/>
      <c r="K159" s="430"/>
      <c r="L159" s="432"/>
      <c r="M159" s="429"/>
      <c r="N159" s="429"/>
      <c r="O159" s="429"/>
      <c r="P159" s="429"/>
      <c r="Q159" s="433">
        <f t="shared" si="26"/>
        <v>0</v>
      </c>
      <c r="R159" s="433"/>
      <c r="S159" s="429"/>
      <c r="T159" s="429"/>
      <c r="U159" s="434"/>
      <c r="V159" s="429"/>
      <c r="W159" s="429"/>
      <c r="X159" s="241" t="str">
        <f t="shared" si="22"/>
        <v/>
      </c>
      <c r="Y159" s="241" t="str">
        <f t="shared" si="27"/>
        <v/>
      </c>
      <c r="Z159" s="241" t="str">
        <f t="shared" si="28"/>
        <v/>
      </c>
      <c r="AA159" s="242" t="b">
        <f t="shared" si="29"/>
        <v>0</v>
      </c>
      <c r="AB159" s="242" t="b">
        <f t="shared" si="30"/>
        <v>0</v>
      </c>
      <c r="AC159" s="267"/>
      <c r="AD159" s="265" t="str">
        <f>IF(AC159=Dropdowns!$B$44,"Emissions intensity required","")</f>
        <v/>
      </c>
      <c r="AE159" s="267"/>
      <c r="AF159" s="265" t="str">
        <f t="shared" si="23"/>
        <v/>
      </c>
      <c r="AG159" s="121" t="str">
        <f t="shared" si="24"/>
        <v/>
      </c>
      <c r="AH159" s="121" t="str">
        <f t="shared" si="25"/>
        <v/>
      </c>
    </row>
    <row r="160" spans="1:34" s="99" customFormat="1" x14ac:dyDescent="0.45">
      <c r="A160" s="429"/>
      <c r="B160" s="429"/>
      <c r="C160" s="429"/>
      <c r="D160" s="429"/>
      <c r="E160" s="429"/>
      <c r="F160" s="267"/>
      <c r="G160" s="267"/>
      <c r="H160" s="430"/>
      <c r="I160" s="430"/>
      <c r="J160" s="431"/>
      <c r="K160" s="430"/>
      <c r="L160" s="432"/>
      <c r="M160" s="429"/>
      <c r="N160" s="429"/>
      <c r="O160" s="429"/>
      <c r="P160" s="429"/>
      <c r="Q160" s="433">
        <f t="shared" si="26"/>
        <v>0</v>
      </c>
      <c r="R160" s="433"/>
      <c r="S160" s="429"/>
      <c r="T160" s="429"/>
      <c r="U160" s="434"/>
      <c r="V160" s="429"/>
      <c r="W160" s="429"/>
      <c r="X160" s="241" t="str">
        <f t="shared" si="22"/>
        <v/>
      </c>
      <c r="Y160" s="241" t="str">
        <f t="shared" si="27"/>
        <v/>
      </c>
      <c r="Z160" s="241" t="str">
        <f t="shared" si="28"/>
        <v/>
      </c>
      <c r="AA160" s="242" t="b">
        <f t="shared" si="29"/>
        <v>0</v>
      </c>
      <c r="AB160" s="242" t="b">
        <f t="shared" si="30"/>
        <v>0</v>
      </c>
      <c r="AC160" s="267"/>
      <c r="AD160" s="265" t="str">
        <f>IF(AC160=Dropdowns!$B$44,"Emissions intensity required","")</f>
        <v/>
      </c>
      <c r="AE160" s="267"/>
      <c r="AF160" s="265" t="str">
        <f t="shared" si="23"/>
        <v/>
      </c>
      <c r="AG160" s="121" t="str">
        <f t="shared" si="24"/>
        <v/>
      </c>
      <c r="AH160" s="121" t="str">
        <f t="shared" si="25"/>
        <v/>
      </c>
    </row>
    <row r="161" spans="1:34" s="99" customFormat="1" x14ac:dyDescent="0.45">
      <c r="A161" s="429"/>
      <c r="B161" s="429"/>
      <c r="C161" s="429"/>
      <c r="D161" s="429"/>
      <c r="E161" s="429"/>
      <c r="F161" s="267"/>
      <c r="G161" s="267"/>
      <c r="H161" s="430"/>
      <c r="I161" s="430"/>
      <c r="J161" s="431"/>
      <c r="K161" s="430"/>
      <c r="L161" s="432"/>
      <c r="M161" s="429"/>
      <c r="N161" s="429"/>
      <c r="O161" s="429"/>
      <c r="P161" s="429"/>
      <c r="Q161" s="433">
        <f t="shared" si="26"/>
        <v>0</v>
      </c>
      <c r="R161" s="433"/>
      <c r="S161" s="429"/>
      <c r="T161" s="429"/>
      <c r="U161" s="434"/>
      <c r="V161" s="429"/>
      <c r="W161" s="429"/>
      <c r="X161" s="241" t="str">
        <f t="shared" si="22"/>
        <v/>
      </c>
      <c r="Y161" s="241" t="str">
        <f t="shared" si="27"/>
        <v/>
      </c>
      <c r="Z161" s="241" t="str">
        <f t="shared" si="28"/>
        <v/>
      </c>
      <c r="AA161" s="242" t="b">
        <f t="shared" si="29"/>
        <v>0</v>
      </c>
      <c r="AB161" s="242" t="b">
        <f t="shared" si="30"/>
        <v>0</v>
      </c>
      <c r="AC161" s="267"/>
      <c r="AD161" s="265" t="str">
        <f>IF(AC161=Dropdowns!$B$44,"Emissions intensity required","")</f>
        <v/>
      </c>
      <c r="AE161" s="267"/>
      <c r="AF161" s="265" t="str">
        <f t="shared" si="23"/>
        <v/>
      </c>
      <c r="AG161" s="121" t="str">
        <f t="shared" si="24"/>
        <v/>
      </c>
      <c r="AH161" s="121" t="str">
        <f t="shared" si="25"/>
        <v/>
      </c>
    </row>
    <row r="162" spans="1:34" s="99" customFormat="1" x14ac:dyDescent="0.45">
      <c r="A162" s="429"/>
      <c r="B162" s="429"/>
      <c r="C162" s="429"/>
      <c r="D162" s="429"/>
      <c r="E162" s="429"/>
      <c r="F162" s="267"/>
      <c r="G162" s="267"/>
      <c r="H162" s="430"/>
      <c r="I162" s="430"/>
      <c r="J162" s="431"/>
      <c r="K162" s="430"/>
      <c r="L162" s="432"/>
      <c r="M162" s="429"/>
      <c r="N162" s="429"/>
      <c r="O162" s="429"/>
      <c r="P162" s="429"/>
      <c r="Q162" s="433">
        <f t="shared" si="26"/>
        <v>0</v>
      </c>
      <c r="R162" s="433"/>
      <c r="S162" s="429"/>
      <c r="T162" s="429"/>
      <c r="U162" s="434"/>
      <c r="V162" s="429"/>
      <c r="W162" s="429"/>
      <c r="X162" s="241" t="str">
        <f t="shared" si="22"/>
        <v/>
      </c>
      <c r="Y162" s="241" t="str">
        <f t="shared" si="27"/>
        <v/>
      </c>
      <c r="Z162" s="241" t="str">
        <f t="shared" si="28"/>
        <v/>
      </c>
      <c r="AA162" s="242" t="b">
        <f t="shared" si="29"/>
        <v>0</v>
      </c>
      <c r="AB162" s="242" t="b">
        <f t="shared" si="30"/>
        <v>0</v>
      </c>
      <c r="AC162" s="267"/>
      <c r="AD162" s="265" t="str">
        <f>IF(AC162=Dropdowns!$B$44,"Emissions intensity required","")</f>
        <v/>
      </c>
      <c r="AE162" s="267"/>
      <c r="AF162" s="265" t="str">
        <f t="shared" si="23"/>
        <v/>
      </c>
      <c r="AG162" s="121" t="str">
        <f t="shared" si="24"/>
        <v/>
      </c>
      <c r="AH162" s="121" t="str">
        <f t="shared" si="25"/>
        <v/>
      </c>
    </row>
    <row r="163" spans="1:34" s="99" customFormat="1" x14ac:dyDescent="0.45">
      <c r="A163" s="429"/>
      <c r="B163" s="429"/>
      <c r="C163" s="429"/>
      <c r="D163" s="429"/>
      <c r="E163" s="429"/>
      <c r="F163" s="267"/>
      <c r="G163" s="267"/>
      <c r="H163" s="430"/>
      <c r="I163" s="430"/>
      <c r="J163" s="431"/>
      <c r="K163" s="430"/>
      <c r="L163" s="432"/>
      <c r="M163" s="429"/>
      <c r="N163" s="429"/>
      <c r="O163" s="429"/>
      <c r="P163" s="429"/>
      <c r="Q163" s="433">
        <f t="shared" si="26"/>
        <v>0</v>
      </c>
      <c r="R163" s="433"/>
      <c r="S163" s="429"/>
      <c r="T163" s="429"/>
      <c r="U163" s="434"/>
      <c r="V163" s="429"/>
      <c r="W163" s="429"/>
      <c r="X163" s="241" t="str">
        <f t="shared" si="22"/>
        <v/>
      </c>
      <c r="Y163" s="241" t="str">
        <f t="shared" si="27"/>
        <v/>
      </c>
      <c r="Z163" s="241" t="str">
        <f t="shared" si="28"/>
        <v/>
      </c>
      <c r="AA163" s="242" t="b">
        <f t="shared" si="29"/>
        <v>0</v>
      </c>
      <c r="AB163" s="242" t="b">
        <f t="shared" si="30"/>
        <v>0</v>
      </c>
      <c r="AC163" s="267"/>
      <c r="AD163" s="265" t="str">
        <f>IF(AC163=Dropdowns!$B$44,"Emissions intensity required","")</f>
        <v/>
      </c>
      <c r="AE163" s="267"/>
      <c r="AF163" s="265" t="str">
        <f t="shared" si="23"/>
        <v/>
      </c>
      <c r="AG163" s="121" t="str">
        <f t="shared" si="24"/>
        <v/>
      </c>
      <c r="AH163" s="121" t="str">
        <f t="shared" si="25"/>
        <v/>
      </c>
    </row>
    <row r="164" spans="1:34" s="99" customFormat="1" x14ac:dyDescent="0.45">
      <c r="A164" s="429"/>
      <c r="B164" s="429"/>
      <c r="C164" s="429"/>
      <c r="D164" s="429"/>
      <c r="E164" s="429"/>
      <c r="F164" s="267"/>
      <c r="G164" s="267"/>
      <c r="H164" s="430"/>
      <c r="I164" s="430"/>
      <c r="J164" s="431"/>
      <c r="K164" s="430"/>
      <c r="L164" s="432"/>
      <c r="M164" s="429"/>
      <c r="N164" s="429"/>
      <c r="O164" s="429"/>
      <c r="P164" s="429"/>
      <c r="Q164" s="433">
        <f t="shared" si="26"/>
        <v>0</v>
      </c>
      <c r="R164" s="433"/>
      <c r="S164" s="429"/>
      <c r="T164" s="429"/>
      <c r="U164" s="434"/>
      <c r="V164" s="429"/>
      <c r="W164" s="429"/>
      <c r="X164" s="241" t="str">
        <f t="shared" si="22"/>
        <v/>
      </c>
      <c r="Y164" s="241" t="str">
        <f t="shared" si="27"/>
        <v/>
      </c>
      <c r="Z164" s="241" t="str">
        <f t="shared" si="28"/>
        <v/>
      </c>
      <c r="AA164" s="242" t="b">
        <f t="shared" si="29"/>
        <v>0</v>
      </c>
      <c r="AB164" s="242" t="b">
        <f t="shared" si="30"/>
        <v>0</v>
      </c>
      <c r="AC164" s="267"/>
      <c r="AD164" s="265" t="str">
        <f>IF(AC164=Dropdowns!$B$44,"Emissions intensity required","")</f>
        <v/>
      </c>
      <c r="AE164" s="267"/>
      <c r="AF164" s="265" t="str">
        <f t="shared" si="23"/>
        <v/>
      </c>
      <c r="AG164" s="121" t="str">
        <f t="shared" si="24"/>
        <v/>
      </c>
      <c r="AH164" s="121" t="str">
        <f t="shared" si="25"/>
        <v/>
      </c>
    </row>
    <row r="165" spans="1:34" s="99" customFormat="1" x14ac:dyDescent="0.45">
      <c r="A165" s="429"/>
      <c r="B165" s="429"/>
      <c r="C165" s="429"/>
      <c r="D165" s="429"/>
      <c r="E165" s="429"/>
      <c r="F165" s="267"/>
      <c r="G165" s="267"/>
      <c r="H165" s="430"/>
      <c r="I165" s="430"/>
      <c r="J165" s="431"/>
      <c r="K165" s="430"/>
      <c r="L165" s="432"/>
      <c r="M165" s="429"/>
      <c r="N165" s="429"/>
      <c r="O165" s="429"/>
      <c r="P165" s="429"/>
      <c r="Q165" s="433">
        <f t="shared" si="26"/>
        <v>0</v>
      </c>
      <c r="R165" s="433"/>
      <c r="S165" s="429"/>
      <c r="T165" s="429"/>
      <c r="U165" s="434"/>
      <c r="V165" s="429"/>
      <c r="W165" s="429"/>
      <c r="X165" s="241" t="str">
        <f t="shared" si="22"/>
        <v/>
      </c>
      <c r="Y165" s="241" t="str">
        <f t="shared" si="27"/>
        <v/>
      </c>
      <c r="Z165" s="241" t="str">
        <f t="shared" si="28"/>
        <v/>
      </c>
      <c r="AA165" s="242" t="b">
        <f t="shared" si="29"/>
        <v>0</v>
      </c>
      <c r="AB165" s="242" t="b">
        <f t="shared" si="30"/>
        <v>0</v>
      </c>
      <c r="AC165" s="267"/>
      <c r="AD165" s="265" t="str">
        <f>IF(AC165=Dropdowns!$B$44,"Emissions intensity required","")</f>
        <v/>
      </c>
      <c r="AE165" s="267"/>
      <c r="AF165" s="265" t="str">
        <f t="shared" si="23"/>
        <v/>
      </c>
      <c r="AG165" s="121" t="str">
        <f t="shared" si="24"/>
        <v/>
      </c>
      <c r="AH165" s="121" t="str">
        <f t="shared" si="25"/>
        <v/>
      </c>
    </row>
    <row r="166" spans="1:34" s="99" customFormat="1" x14ac:dyDescent="0.45">
      <c r="A166" s="429"/>
      <c r="B166" s="429"/>
      <c r="C166" s="429"/>
      <c r="D166" s="429"/>
      <c r="E166" s="429"/>
      <c r="F166" s="267"/>
      <c r="G166" s="267"/>
      <c r="H166" s="430"/>
      <c r="I166" s="430"/>
      <c r="J166" s="431"/>
      <c r="K166" s="430"/>
      <c r="L166" s="432"/>
      <c r="M166" s="429"/>
      <c r="N166" s="429"/>
      <c r="O166" s="429"/>
      <c r="P166" s="429"/>
      <c r="Q166" s="433">
        <f t="shared" si="26"/>
        <v>0</v>
      </c>
      <c r="R166" s="433"/>
      <c r="S166" s="429"/>
      <c r="T166" s="429"/>
      <c r="U166" s="434"/>
      <c r="V166" s="429"/>
      <c r="W166" s="429"/>
      <c r="X166" s="241" t="str">
        <f t="shared" si="22"/>
        <v/>
      </c>
      <c r="Y166" s="241" t="str">
        <f t="shared" si="27"/>
        <v/>
      </c>
      <c r="Z166" s="241" t="str">
        <f t="shared" si="28"/>
        <v/>
      </c>
      <c r="AA166" s="242" t="b">
        <f t="shared" si="29"/>
        <v>0</v>
      </c>
      <c r="AB166" s="242" t="b">
        <f t="shared" si="30"/>
        <v>0</v>
      </c>
      <c r="AC166" s="267"/>
      <c r="AD166" s="265" t="str">
        <f>IF(AC166=Dropdowns!$B$44,"Emissions intensity required","")</f>
        <v/>
      </c>
      <c r="AE166" s="267"/>
      <c r="AF166" s="265" t="str">
        <f t="shared" si="23"/>
        <v/>
      </c>
      <c r="AG166" s="121" t="str">
        <f t="shared" si="24"/>
        <v/>
      </c>
      <c r="AH166" s="121" t="str">
        <f t="shared" si="25"/>
        <v/>
      </c>
    </row>
    <row r="167" spans="1:34" s="99" customFormat="1" x14ac:dyDescent="0.45">
      <c r="A167" s="429"/>
      <c r="B167" s="429"/>
      <c r="C167" s="429"/>
      <c r="D167" s="429"/>
      <c r="E167" s="429"/>
      <c r="F167" s="267"/>
      <c r="G167" s="267"/>
      <c r="H167" s="430"/>
      <c r="I167" s="430"/>
      <c r="J167" s="431"/>
      <c r="K167" s="430"/>
      <c r="L167" s="432"/>
      <c r="M167" s="429"/>
      <c r="N167" s="429"/>
      <c r="O167" s="429"/>
      <c r="P167" s="429"/>
      <c r="Q167" s="433">
        <f t="shared" si="26"/>
        <v>0</v>
      </c>
      <c r="R167" s="433"/>
      <c r="S167" s="429"/>
      <c r="T167" s="429"/>
      <c r="U167" s="434"/>
      <c r="V167" s="429"/>
      <c r="W167" s="429"/>
      <c r="X167" s="241" t="str">
        <f t="shared" si="22"/>
        <v/>
      </c>
      <c r="Y167" s="241" t="str">
        <f t="shared" si="27"/>
        <v/>
      </c>
      <c r="Z167" s="241" t="str">
        <f t="shared" si="28"/>
        <v/>
      </c>
      <c r="AA167" s="242" t="b">
        <f t="shared" si="29"/>
        <v>0</v>
      </c>
      <c r="AB167" s="242" t="b">
        <f t="shared" si="30"/>
        <v>0</v>
      </c>
      <c r="AC167" s="267"/>
      <c r="AD167" s="265" t="str">
        <f>IF(AC167=Dropdowns!$B$44,"Emissions intensity required","")</f>
        <v/>
      </c>
      <c r="AE167" s="267"/>
      <c r="AF167" s="265" t="str">
        <f t="shared" si="23"/>
        <v/>
      </c>
      <c r="AG167" s="121" t="str">
        <f t="shared" si="24"/>
        <v/>
      </c>
      <c r="AH167" s="121" t="str">
        <f t="shared" si="25"/>
        <v/>
      </c>
    </row>
    <row r="168" spans="1:34" s="99" customFormat="1" x14ac:dyDescent="0.45">
      <c r="A168" s="429"/>
      <c r="B168" s="429"/>
      <c r="C168" s="429"/>
      <c r="D168" s="429"/>
      <c r="E168" s="429"/>
      <c r="F168" s="267"/>
      <c r="G168" s="267"/>
      <c r="H168" s="430"/>
      <c r="I168" s="430"/>
      <c r="J168" s="431"/>
      <c r="K168" s="430"/>
      <c r="L168" s="432"/>
      <c r="M168" s="429"/>
      <c r="N168" s="429"/>
      <c r="O168" s="429"/>
      <c r="P168" s="429"/>
      <c r="Q168" s="433">
        <f t="shared" si="26"/>
        <v>0</v>
      </c>
      <c r="R168" s="433"/>
      <c r="S168" s="429"/>
      <c r="T168" s="429"/>
      <c r="U168" s="434"/>
      <c r="V168" s="429"/>
      <c r="W168" s="429"/>
      <c r="X168" s="241" t="str">
        <f t="shared" si="22"/>
        <v/>
      </c>
      <c r="Y168" s="241" t="str">
        <f t="shared" si="27"/>
        <v/>
      </c>
      <c r="Z168" s="241" t="str">
        <f t="shared" si="28"/>
        <v/>
      </c>
      <c r="AA168" s="242" t="b">
        <f t="shared" si="29"/>
        <v>0</v>
      </c>
      <c r="AB168" s="242" t="b">
        <f t="shared" si="30"/>
        <v>0</v>
      </c>
      <c r="AC168" s="267"/>
      <c r="AD168" s="265" t="str">
        <f>IF(AC168=Dropdowns!$B$44,"Emissions intensity required","")</f>
        <v/>
      </c>
      <c r="AE168" s="267"/>
      <c r="AF168" s="265" t="str">
        <f t="shared" si="23"/>
        <v/>
      </c>
      <c r="AG168" s="121" t="str">
        <f t="shared" si="24"/>
        <v/>
      </c>
      <c r="AH168" s="121" t="str">
        <f t="shared" si="25"/>
        <v/>
      </c>
    </row>
    <row r="169" spans="1:34" s="99" customFormat="1" x14ac:dyDescent="0.45">
      <c r="A169" s="429"/>
      <c r="B169" s="429"/>
      <c r="C169" s="429"/>
      <c r="D169" s="429"/>
      <c r="E169" s="429"/>
      <c r="F169" s="267"/>
      <c r="G169" s="267"/>
      <c r="H169" s="430"/>
      <c r="I169" s="430"/>
      <c r="J169" s="431"/>
      <c r="K169" s="430"/>
      <c r="L169" s="432"/>
      <c r="M169" s="429"/>
      <c r="N169" s="429"/>
      <c r="O169" s="429"/>
      <c r="P169" s="429"/>
      <c r="Q169" s="433">
        <f t="shared" si="26"/>
        <v>0</v>
      </c>
      <c r="R169" s="433"/>
      <c r="S169" s="429"/>
      <c r="T169" s="429"/>
      <c r="U169" s="434"/>
      <c r="V169" s="429"/>
      <c r="W169" s="429"/>
      <c r="X169" s="241" t="str">
        <f t="shared" si="22"/>
        <v/>
      </c>
      <c r="Y169" s="241" t="str">
        <f t="shared" si="27"/>
        <v/>
      </c>
      <c r="Z169" s="241" t="str">
        <f t="shared" si="28"/>
        <v/>
      </c>
      <c r="AA169" s="242" t="b">
        <f t="shared" si="29"/>
        <v>0</v>
      </c>
      <c r="AB169" s="242" t="b">
        <f t="shared" si="30"/>
        <v>0</v>
      </c>
      <c r="AC169" s="267"/>
      <c r="AD169" s="265" t="str">
        <f>IF(AC169=Dropdowns!$B$44,"Emissions intensity required","")</f>
        <v/>
      </c>
      <c r="AE169" s="267"/>
      <c r="AF169" s="265" t="str">
        <f t="shared" si="23"/>
        <v/>
      </c>
      <c r="AG169" s="121" t="str">
        <f t="shared" si="24"/>
        <v/>
      </c>
      <c r="AH169" s="121" t="str">
        <f t="shared" si="25"/>
        <v/>
      </c>
    </row>
    <row r="170" spans="1:34" s="99" customFormat="1" x14ac:dyDescent="0.45">
      <c r="A170" s="429"/>
      <c r="B170" s="429"/>
      <c r="C170" s="429"/>
      <c r="D170" s="429"/>
      <c r="E170" s="429"/>
      <c r="F170" s="267"/>
      <c r="G170" s="267"/>
      <c r="H170" s="430"/>
      <c r="I170" s="430"/>
      <c r="J170" s="431"/>
      <c r="K170" s="430"/>
      <c r="L170" s="432"/>
      <c r="M170" s="429"/>
      <c r="N170" s="429"/>
      <c r="O170" s="429"/>
      <c r="P170" s="429"/>
      <c r="Q170" s="433">
        <f t="shared" si="26"/>
        <v>0</v>
      </c>
      <c r="R170" s="433"/>
      <c r="S170" s="429"/>
      <c r="T170" s="429"/>
      <c r="U170" s="434"/>
      <c r="V170" s="429"/>
      <c r="W170" s="429"/>
      <c r="X170" s="241" t="str">
        <f t="shared" si="22"/>
        <v/>
      </c>
      <c r="Y170" s="241" t="str">
        <f t="shared" si="27"/>
        <v/>
      </c>
      <c r="Z170" s="241" t="str">
        <f t="shared" si="28"/>
        <v/>
      </c>
      <c r="AA170" s="242" t="b">
        <f t="shared" si="29"/>
        <v>0</v>
      </c>
      <c r="AB170" s="242" t="b">
        <f t="shared" si="30"/>
        <v>0</v>
      </c>
      <c r="AC170" s="267"/>
      <c r="AD170" s="265" t="str">
        <f>IF(AC170=Dropdowns!$B$44,"Emissions intensity required","")</f>
        <v/>
      </c>
      <c r="AE170" s="267"/>
      <c r="AF170" s="265" t="str">
        <f t="shared" si="23"/>
        <v/>
      </c>
      <c r="AG170" s="121" t="str">
        <f t="shared" si="24"/>
        <v/>
      </c>
      <c r="AH170" s="121" t="str">
        <f t="shared" si="25"/>
        <v/>
      </c>
    </row>
    <row r="171" spans="1:34" s="99" customFormat="1" x14ac:dyDescent="0.45">
      <c r="A171" s="429"/>
      <c r="B171" s="429"/>
      <c r="C171" s="429"/>
      <c r="D171" s="429"/>
      <c r="E171" s="429"/>
      <c r="F171" s="267"/>
      <c r="G171" s="267"/>
      <c r="H171" s="430"/>
      <c r="I171" s="430"/>
      <c r="J171" s="431"/>
      <c r="K171" s="430"/>
      <c r="L171" s="432"/>
      <c r="M171" s="429"/>
      <c r="N171" s="429"/>
      <c r="O171" s="429"/>
      <c r="P171" s="429"/>
      <c r="Q171" s="433">
        <f t="shared" si="26"/>
        <v>0</v>
      </c>
      <c r="R171" s="433"/>
      <c r="S171" s="429"/>
      <c r="T171" s="429"/>
      <c r="U171" s="434"/>
      <c r="V171" s="429"/>
      <c r="W171" s="429"/>
      <c r="X171" s="241" t="str">
        <f t="shared" si="22"/>
        <v/>
      </c>
      <c r="Y171" s="241" t="str">
        <f t="shared" si="27"/>
        <v/>
      </c>
      <c r="Z171" s="241" t="str">
        <f t="shared" si="28"/>
        <v/>
      </c>
      <c r="AA171" s="242" t="b">
        <f t="shared" si="29"/>
        <v>0</v>
      </c>
      <c r="AB171" s="242" t="b">
        <f t="shared" si="30"/>
        <v>0</v>
      </c>
      <c r="AC171" s="267"/>
      <c r="AD171" s="265" t="str">
        <f>IF(AC171=Dropdowns!$B$44,"Emissions intensity required","")</f>
        <v/>
      </c>
      <c r="AE171" s="267"/>
      <c r="AF171" s="265" t="str">
        <f t="shared" si="23"/>
        <v/>
      </c>
      <c r="AG171" s="121" t="str">
        <f t="shared" si="24"/>
        <v/>
      </c>
      <c r="AH171" s="121" t="str">
        <f t="shared" si="25"/>
        <v/>
      </c>
    </row>
    <row r="172" spans="1:34" s="99" customFormat="1" x14ac:dyDescent="0.45">
      <c r="A172" s="429"/>
      <c r="B172" s="429"/>
      <c r="C172" s="429"/>
      <c r="D172" s="429"/>
      <c r="E172" s="429"/>
      <c r="F172" s="267"/>
      <c r="G172" s="267"/>
      <c r="H172" s="430"/>
      <c r="I172" s="430"/>
      <c r="J172" s="431"/>
      <c r="K172" s="430"/>
      <c r="L172" s="432"/>
      <c r="M172" s="429"/>
      <c r="N172" s="429"/>
      <c r="O172" s="429"/>
      <c r="P172" s="429"/>
      <c r="Q172" s="433">
        <f t="shared" si="26"/>
        <v>0</v>
      </c>
      <c r="R172" s="433"/>
      <c r="S172" s="429"/>
      <c r="T172" s="429"/>
      <c r="U172" s="434"/>
      <c r="V172" s="429"/>
      <c r="W172" s="429"/>
      <c r="X172" s="241" t="str">
        <f t="shared" si="22"/>
        <v/>
      </c>
      <c r="Y172" s="241" t="str">
        <f t="shared" si="27"/>
        <v/>
      </c>
      <c r="Z172" s="241" t="str">
        <f t="shared" si="28"/>
        <v/>
      </c>
      <c r="AA172" s="242" t="b">
        <f t="shared" si="29"/>
        <v>0</v>
      </c>
      <c r="AB172" s="242" t="b">
        <f t="shared" si="30"/>
        <v>0</v>
      </c>
      <c r="AC172" s="267"/>
      <c r="AD172" s="265" t="str">
        <f>IF(AC172=Dropdowns!$B$44,"Emissions intensity required","")</f>
        <v/>
      </c>
      <c r="AE172" s="267"/>
      <c r="AF172" s="265" t="str">
        <f t="shared" si="23"/>
        <v/>
      </c>
      <c r="AG172" s="121" t="str">
        <f t="shared" si="24"/>
        <v/>
      </c>
      <c r="AH172" s="121" t="str">
        <f t="shared" si="25"/>
        <v/>
      </c>
    </row>
    <row r="173" spans="1:34" s="99" customFormat="1" x14ac:dyDescent="0.45">
      <c r="A173" s="429"/>
      <c r="B173" s="429"/>
      <c r="C173" s="429"/>
      <c r="D173" s="429"/>
      <c r="E173" s="429"/>
      <c r="F173" s="267"/>
      <c r="G173" s="267"/>
      <c r="H173" s="430"/>
      <c r="I173" s="430"/>
      <c r="J173" s="431"/>
      <c r="K173" s="430"/>
      <c r="L173" s="432"/>
      <c r="M173" s="429"/>
      <c r="N173" s="429"/>
      <c r="O173" s="429"/>
      <c r="P173" s="429"/>
      <c r="Q173" s="433">
        <f t="shared" si="26"/>
        <v>0</v>
      </c>
      <c r="R173" s="433"/>
      <c r="S173" s="429"/>
      <c r="T173" s="429"/>
      <c r="U173" s="434"/>
      <c r="V173" s="429"/>
      <c r="W173" s="429"/>
      <c r="X173" s="241" t="str">
        <f t="shared" si="22"/>
        <v/>
      </c>
      <c r="Y173" s="241" t="str">
        <f t="shared" si="27"/>
        <v/>
      </c>
      <c r="Z173" s="241" t="str">
        <f t="shared" si="28"/>
        <v/>
      </c>
      <c r="AA173" s="242" t="b">
        <f t="shared" si="29"/>
        <v>0</v>
      </c>
      <c r="AB173" s="242" t="b">
        <f t="shared" si="30"/>
        <v>0</v>
      </c>
      <c r="AC173" s="267"/>
      <c r="AD173" s="265" t="str">
        <f>IF(AC173=Dropdowns!$B$44,"Emissions intensity required","")</f>
        <v/>
      </c>
      <c r="AE173" s="267"/>
      <c r="AF173" s="265" t="str">
        <f t="shared" si="23"/>
        <v/>
      </c>
      <c r="AG173" s="121" t="str">
        <f t="shared" si="24"/>
        <v/>
      </c>
      <c r="AH173" s="121" t="str">
        <f t="shared" si="25"/>
        <v/>
      </c>
    </row>
    <row r="174" spans="1:34" s="99" customFormat="1" x14ac:dyDescent="0.45">
      <c r="A174" s="429"/>
      <c r="B174" s="429"/>
      <c r="C174" s="429"/>
      <c r="D174" s="429"/>
      <c r="E174" s="429"/>
      <c r="F174" s="267"/>
      <c r="G174" s="267"/>
      <c r="H174" s="430"/>
      <c r="I174" s="430"/>
      <c r="J174" s="431"/>
      <c r="K174" s="430"/>
      <c r="L174" s="432"/>
      <c r="M174" s="429"/>
      <c r="N174" s="429"/>
      <c r="O174" s="429"/>
      <c r="P174" s="429"/>
      <c r="Q174" s="433">
        <f t="shared" si="26"/>
        <v>0</v>
      </c>
      <c r="R174" s="433"/>
      <c r="S174" s="429"/>
      <c r="T174" s="429"/>
      <c r="U174" s="434"/>
      <c r="V174" s="429"/>
      <c r="W174" s="429"/>
      <c r="X174" s="241" t="str">
        <f t="shared" si="22"/>
        <v/>
      </c>
      <c r="Y174" s="241" t="str">
        <f t="shared" si="27"/>
        <v/>
      </c>
      <c r="Z174" s="241" t="str">
        <f t="shared" si="28"/>
        <v/>
      </c>
      <c r="AA174" s="242" t="b">
        <f t="shared" si="29"/>
        <v>0</v>
      </c>
      <c r="AB174" s="242" t="b">
        <f t="shared" si="30"/>
        <v>0</v>
      </c>
      <c r="AC174" s="267"/>
      <c r="AD174" s="265" t="str">
        <f>IF(AC174=Dropdowns!$B$44,"Emissions intensity required","")</f>
        <v/>
      </c>
      <c r="AE174" s="267"/>
      <c r="AF174" s="265" t="str">
        <f t="shared" si="23"/>
        <v/>
      </c>
      <c r="AG174" s="121" t="str">
        <f t="shared" si="24"/>
        <v/>
      </c>
      <c r="AH174" s="121" t="str">
        <f t="shared" si="25"/>
        <v/>
      </c>
    </row>
    <row r="175" spans="1:34" s="99" customFormat="1" x14ac:dyDescent="0.45">
      <c r="A175" s="429"/>
      <c r="B175" s="429"/>
      <c r="C175" s="429"/>
      <c r="D175" s="429"/>
      <c r="E175" s="429"/>
      <c r="F175" s="267"/>
      <c r="G175" s="267"/>
      <c r="H175" s="430"/>
      <c r="I175" s="430"/>
      <c r="J175" s="431"/>
      <c r="K175" s="430"/>
      <c r="L175" s="432"/>
      <c r="M175" s="429"/>
      <c r="N175" s="429"/>
      <c r="O175" s="429"/>
      <c r="P175" s="429"/>
      <c r="Q175" s="433">
        <f t="shared" si="26"/>
        <v>0</v>
      </c>
      <c r="R175" s="433"/>
      <c r="S175" s="429"/>
      <c r="T175" s="429"/>
      <c r="U175" s="434"/>
      <c r="V175" s="429"/>
      <c r="W175" s="429"/>
      <c r="X175" s="241" t="str">
        <f t="shared" si="22"/>
        <v/>
      </c>
      <c r="Y175" s="241" t="str">
        <f t="shared" si="27"/>
        <v/>
      </c>
      <c r="Z175" s="241" t="str">
        <f t="shared" si="28"/>
        <v/>
      </c>
      <c r="AA175" s="242" t="b">
        <f t="shared" si="29"/>
        <v>0</v>
      </c>
      <c r="AB175" s="242" t="b">
        <f t="shared" si="30"/>
        <v>0</v>
      </c>
      <c r="AC175" s="267"/>
      <c r="AD175" s="265" t="str">
        <f>IF(AC175=Dropdowns!$B$44,"Emissions intensity required","")</f>
        <v/>
      </c>
      <c r="AE175" s="267"/>
      <c r="AF175" s="265" t="str">
        <f t="shared" si="23"/>
        <v/>
      </c>
      <c r="AG175" s="121" t="str">
        <f t="shared" si="24"/>
        <v/>
      </c>
      <c r="AH175" s="121" t="str">
        <f t="shared" si="25"/>
        <v/>
      </c>
    </row>
    <row r="176" spans="1:34" s="99" customFormat="1" x14ac:dyDescent="0.45">
      <c r="A176" s="429"/>
      <c r="B176" s="429"/>
      <c r="C176" s="429"/>
      <c r="D176" s="429"/>
      <c r="E176" s="429"/>
      <c r="F176" s="267"/>
      <c r="G176" s="267"/>
      <c r="H176" s="430"/>
      <c r="I176" s="430"/>
      <c r="J176" s="431"/>
      <c r="K176" s="430"/>
      <c r="L176" s="432"/>
      <c r="M176" s="429"/>
      <c r="N176" s="429"/>
      <c r="O176" s="429"/>
      <c r="P176" s="429"/>
      <c r="Q176" s="433">
        <f t="shared" si="26"/>
        <v>0</v>
      </c>
      <c r="R176" s="433"/>
      <c r="S176" s="429"/>
      <c r="T176" s="429"/>
      <c r="U176" s="434"/>
      <c r="V176" s="429"/>
      <c r="W176" s="429"/>
      <c r="X176" s="241" t="str">
        <f t="shared" si="22"/>
        <v/>
      </c>
      <c r="Y176" s="241" t="str">
        <f t="shared" si="27"/>
        <v/>
      </c>
      <c r="Z176" s="241" t="str">
        <f t="shared" si="28"/>
        <v/>
      </c>
      <c r="AA176" s="242" t="b">
        <f t="shared" si="29"/>
        <v>0</v>
      </c>
      <c r="AB176" s="242" t="b">
        <f t="shared" si="30"/>
        <v>0</v>
      </c>
      <c r="AC176" s="267"/>
      <c r="AD176" s="265" t="str">
        <f>IF(AC176=Dropdowns!$B$44,"Emissions intensity required","")</f>
        <v/>
      </c>
      <c r="AE176" s="267"/>
      <c r="AF176" s="265" t="str">
        <f t="shared" si="23"/>
        <v/>
      </c>
      <c r="AG176" s="121" t="str">
        <f t="shared" si="24"/>
        <v/>
      </c>
      <c r="AH176" s="121" t="str">
        <f t="shared" si="25"/>
        <v/>
      </c>
    </row>
    <row r="177" spans="1:34" s="99" customFormat="1" x14ac:dyDescent="0.45">
      <c r="A177" s="429"/>
      <c r="B177" s="429"/>
      <c r="C177" s="429"/>
      <c r="D177" s="429"/>
      <c r="E177" s="429"/>
      <c r="F177" s="267"/>
      <c r="G177" s="267"/>
      <c r="H177" s="430"/>
      <c r="I177" s="430"/>
      <c r="J177" s="431"/>
      <c r="K177" s="430"/>
      <c r="L177" s="432"/>
      <c r="M177" s="429"/>
      <c r="N177" s="429"/>
      <c r="O177" s="429"/>
      <c r="P177" s="429"/>
      <c r="Q177" s="433">
        <f t="shared" si="26"/>
        <v>0</v>
      </c>
      <c r="R177" s="433"/>
      <c r="S177" s="429"/>
      <c r="T177" s="429"/>
      <c r="U177" s="434"/>
      <c r="V177" s="429"/>
      <c r="W177" s="429"/>
      <c r="X177" s="241" t="str">
        <f t="shared" si="22"/>
        <v/>
      </c>
      <c r="Y177" s="241" t="str">
        <f t="shared" si="27"/>
        <v/>
      </c>
      <c r="Z177" s="241" t="str">
        <f t="shared" si="28"/>
        <v/>
      </c>
      <c r="AA177" s="242" t="b">
        <f t="shared" si="29"/>
        <v>0</v>
      </c>
      <c r="AB177" s="242" t="b">
        <f t="shared" si="30"/>
        <v>0</v>
      </c>
      <c r="AC177" s="267"/>
      <c r="AD177" s="265" t="str">
        <f>IF(AC177=Dropdowns!$B$44,"Emissions intensity required","")</f>
        <v/>
      </c>
      <c r="AE177" s="267"/>
      <c r="AF177" s="265" t="str">
        <f t="shared" si="23"/>
        <v/>
      </c>
      <c r="AG177" s="121" t="str">
        <f t="shared" si="24"/>
        <v/>
      </c>
      <c r="AH177" s="121" t="str">
        <f t="shared" si="25"/>
        <v/>
      </c>
    </row>
    <row r="178" spans="1:34" s="99" customFormat="1" x14ac:dyDescent="0.45">
      <c r="A178" s="429"/>
      <c r="B178" s="429"/>
      <c r="C178" s="429"/>
      <c r="D178" s="429"/>
      <c r="E178" s="429"/>
      <c r="F178" s="267"/>
      <c r="G178" s="267"/>
      <c r="H178" s="430"/>
      <c r="I178" s="430"/>
      <c r="J178" s="431"/>
      <c r="K178" s="430"/>
      <c r="L178" s="432"/>
      <c r="M178" s="429"/>
      <c r="N178" s="429"/>
      <c r="O178" s="429"/>
      <c r="P178" s="429"/>
      <c r="Q178" s="433">
        <f t="shared" si="26"/>
        <v>0</v>
      </c>
      <c r="R178" s="433"/>
      <c r="S178" s="429"/>
      <c r="T178" s="429"/>
      <c r="U178" s="434"/>
      <c r="V178" s="429"/>
      <c r="W178" s="429"/>
      <c r="X178" s="241" t="str">
        <f t="shared" si="22"/>
        <v/>
      </c>
      <c r="Y178" s="241" t="str">
        <f t="shared" si="27"/>
        <v/>
      </c>
      <c r="Z178" s="241" t="str">
        <f t="shared" si="28"/>
        <v/>
      </c>
      <c r="AA178" s="242" t="b">
        <f t="shared" si="29"/>
        <v>0</v>
      </c>
      <c r="AB178" s="242" t="b">
        <f t="shared" si="30"/>
        <v>0</v>
      </c>
      <c r="AC178" s="267"/>
      <c r="AD178" s="265" t="str">
        <f>IF(AC178=Dropdowns!$B$44,"Emissions intensity required","")</f>
        <v/>
      </c>
      <c r="AE178" s="267"/>
      <c r="AF178" s="265" t="str">
        <f t="shared" si="23"/>
        <v/>
      </c>
      <c r="AG178" s="121" t="str">
        <f t="shared" si="24"/>
        <v/>
      </c>
      <c r="AH178" s="121" t="str">
        <f t="shared" si="25"/>
        <v/>
      </c>
    </row>
    <row r="179" spans="1:34" s="99" customFormat="1" x14ac:dyDescent="0.45">
      <c r="A179" s="429"/>
      <c r="B179" s="429"/>
      <c r="C179" s="429"/>
      <c r="D179" s="429"/>
      <c r="E179" s="429"/>
      <c r="F179" s="267"/>
      <c r="G179" s="267"/>
      <c r="H179" s="430"/>
      <c r="I179" s="430"/>
      <c r="J179" s="431"/>
      <c r="K179" s="430"/>
      <c r="L179" s="432"/>
      <c r="M179" s="429"/>
      <c r="N179" s="429"/>
      <c r="O179" s="429"/>
      <c r="P179" s="429"/>
      <c r="Q179" s="433">
        <f t="shared" si="26"/>
        <v>0</v>
      </c>
      <c r="R179" s="433"/>
      <c r="S179" s="429"/>
      <c r="T179" s="429"/>
      <c r="U179" s="434"/>
      <c r="V179" s="429"/>
      <c r="W179" s="429"/>
      <c r="X179" s="241" t="str">
        <f t="shared" si="22"/>
        <v/>
      </c>
      <c r="Y179" s="241" t="str">
        <f t="shared" si="27"/>
        <v/>
      </c>
      <c r="Z179" s="241" t="str">
        <f t="shared" si="28"/>
        <v/>
      </c>
      <c r="AA179" s="242" t="b">
        <f t="shared" si="29"/>
        <v>0</v>
      </c>
      <c r="AB179" s="242" t="b">
        <f t="shared" si="30"/>
        <v>0</v>
      </c>
      <c r="AC179" s="267"/>
      <c r="AD179" s="265" t="str">
        <f>IF(AC179=Dropdowns!$B$44,"Emissions intensity required","")</f>
        <v/>
      </c>
      <c r="AE179" s="267"/>
      <c r="AF179" s="265" t="str">
        <f t="shared" si="23"/>
        <v/>
      </c>
      <c r="AG179" s="121" t="str">
        <f t="shared" si="24"/>
        <v/>
      </c>
      <c r="AH179" s="121" t="str">
        <f t="shared" si="25"/>
        <v/>
      </c>
    </row>
    <row r="180" spans="1:34" s="99" customFormat="1" x14ac:dyDescent="0.45">
      <c r="A180" s="429"/>
      <c r="B180" s="429"/>
      <c r="C180" s="429"/>
      <c r="D180" s="429"/>
      <c r="E180" s="429"/>
      <c r="F180" s="267"/>
      <c r="G180" s="267"/>
      <c r="H180" s="430"/>
      <c r="I180" s="430"/>
      <c r="J180" s="431"/>
      <c r="K180" s="430"/>
      <c r="L180" s="432"/>
      <c r="M180" s="429"/>
      <c r="N180" s="429"/>
      <c r="O180" s="429"/>
      <c r="P180" s="429"/>
      <c r="Q180" s="433">
        <f t="shared" si="26"/>
        <v>0</v>
      </c>
      <c r="R180" s="433"/>
      <c r="S180" s="429"/>
      <c r="T180" s="429"/>
      <c r="U180" s="434"/>
      <c r="V180" s="429"/>
      <c r="W180" s="429"/>
      <c r="X180" s="241" t="str">
        <f t="shared" si="22"/>
        <v/>
      </c>
      <c r="Y180" s="241" t="str">
        <f t="shared" si="27"/>
        <v/>
      </c>
      <c r="Z180" s="241" t="str">
        <f t="shared" si="28"/>
        <v/>
      </c>
      <c r="AA180" s="242" t="b">
        <f t="shared" si="29"/>
        <v>0</v>
      </c>
      <c r="AB180" s="242" t="b">
        <f t="shared" si="30"/>
        <v>0</v>
      </c>
      <c r="AC180" s="267"/>
      <c r="AD180" s="265" t="str">
        <f>IF(AC180=Dropdowns!$B$44,"Emissions intensity required","")</f>
        <v/>
      </c>
      <c r="AE180" s="267"/>
      <c r="AF180" s="265" t="str">
        <f t="shared" si="23"/>
        <v/>
      </c>
      <c r="AG180" s="121" t="str">
        <f t="shared" si="24"/>
        <v/>
      </c>
      <c r="AH180" s="121" t="str">
        <f t="shared" si="25"/>
        <v/>
      </c>
    </row>
    <row r="181" spans="1:34" s="99" customFormat="1" x14ac:dyDescent="0.45">
      <c r="A181" s="429"/>
      <c r="B181" s="429"/>
      <c r="C181" s="429"/>
      <c r="D181" s="429"/>
      <c r="E181" s="429"/>
      <c r="F181" s="267"/>
      <c r="G181" s="267"/>
      <c r="H181" s="430"/>
      <c r="I181" s="430"/>
      <c r="J181" s="431"/>
      <c r="K181" s="430"/>
      <c r="L181" s="432"/>
      <c r="M181" s="429"/>
      <c r="N181" s="429"/>
      <c r="O181" s="429"/>
      <c r="P181" s="429"/>
      <c r="Q181" s="433">
        <f t="shared" si="26"/>
        <v>0</v>
      </c>
      <c r="R181" s="433"/>
      <c r="S181" s="429"/>
      <c r="T181" s="429"/>
      <c r="U181" s="434"/>
      <c r="V181" s="429"/>
      <c r="W181" s="429"/>
      <c r="X181" s="241" t="str">
        <f t="shared" si="22"/>
        <v/>
      </c>
      <c r="Y181" s="241" t="str">
        <f t="shared" si="27"/>
        <v/>
      </c>
      <c r="Z181" s="241" t="str">
        <f t="shared" si="28"/>
        <v/>
      </c>
      <c r="AA181" s="242" t="b">
        <f t="shared" si="29"/>
        <v>0</v>
      </c>
      <c r="AB181" s="242" t="b">
        <f t="shared" si="30"/>
        <v>0</v>
      </c>
      <c r="AC181" s="267"/>
      <c r="AD181" s="265" t="str">
        <f>IF(AC181=Dropdowns!$B$44,"Emissions intensity required","")</f>
        <v/>
      </c>
      <c r="AE181" s="267"/>
      <c r="AF181" s="265" t="str">
        <f t="shared" si="23"/>
        <v/>
      </c>
      <c r="AG181" s="121" t="str">
        <f t="shared" si="24"/>
        <v/>
      </c>
      <c r="AH181" s="121" t="str">
        <f t="shared" si="25"/>
        <v/>
      </c>
    </row>
    <row r="182" spans="1:34" s="99" customFormat="1" x14ac:dyDescent="0.45">
      <c r="A182" s="429"/>
      <c r="B182" s="429"/>
      <c r="C182" s="429"/>
      <c r="D182" s="429"/>
      <c r="E182" s="429"/>
      <c r="F182" s="267"/>
      <c r="G182" s="267"/>
      <c r="H182" s="430"/>
      <c r="I182" s="430"/>
      <c r="J182" s="431"/>
      <c r="K182" s="430"/>
      <c r="L182" s="432"/>
      <c r="M182" s="429"/>
      <c r="N182" s="429"/>
      <c r="O182" s="429"/>
      <c r="P182" s="429"/>
      <c r="Q182" s="433">
        <f t="shared" si="26"/>
        <v>0</v>
      </c>
      <c r="R182" s="433"/>
      <c r="S182" s="429"/>
      <c r="T182" s="429"/>
      <c r="U182" s="434"/>
      <c r="V182" s="429"/>
      <c r="W182" s="429"/>
      <c r="X182" s="241" t="str">
        <f t="shared" si="22"/>
        <v/>
      </c>
      <c r="Y182" s="241" t="str">
        <f t="shared" si="27"/>
        <v/>
      </c>
      <c r="Z182" s="241" t="str">
        <f t="shared" si="28"/>
        <v/>
      </c>
      <c r="AA182" s="242" t="b">
        <f t="shared" si="29"/>
        <v>0</v>
      </c>
      <c r="AB182" s="242" t="b">
        <f t="shared" si="30"/>
        <v>0</v>
      </c>
      <c r="AC182" s="267"/>
      <c r="AD182" s="265" t="str">
        <f>IF(AC182=Dropdowns!$B$44,"Emissions intensity required","")</f>
        <v/>
      </c>
      <c r="AE182" s="267"/>
      <c r="AF182" s="265" t="str">
        <f t="shared" si="23"/>
        <v/>
      </c>
      <c r="AG182" s="121" t="str">
        <f t="shared" si="24"/>
        <v/>
      </c>
      <c r="AH182" s="121" t="str">
        <f t="shared" si="25"/>
        <v/>
      </c>
    </row>
    <row r="183" spans="1:34" s="99" customFormat="1" x14ac:dyDescent="0.45">
      <c r="A183" s="429"/>
      <c r="B183" s="429"/>
      <c r="C183" s="429"/>
      <c r="D183" s="429"/>
      <c r="E183" s="429"/>
      <c r="F183" s="267"/>
      <c r="G183" s="267"/>
      <c r="H183" s="430"/>
      <c r="I183" s="430"/>
      <c r="J183" s="431"/>
      <c r="K183" s="430"/>
      <c r="L183" s="432"/>
      <c r="M183" s="429"/>
      <c r="N183" s="429"/>
      <c r="O183" s="429"/>
      <c r="P183" s="429"/>
      <c r="Q183" s="433">
        <f t="shared" si="26"/>
        <v>0</v>
      </c>
      <c r="R183" s="433"/>
      <c r="S183" s="429"/>
      <c r="T183" s="429"/>
      <c r="U183" s="434"/>
      <c r="V183" s="429"/>
      <c r="W183" s="429"/>
      <c r="X183" s="241" t="str">
        <f t="shared" si="22"/>
        <v/>
      </c>
      <c r="Y183" s="241" t="str">
        <f t="shared" si="27"/>
        <v/>
      </c>
      <c r="Z183" s="241" t="str">
        <f t="shared" si="28"/>
        <v/>
      </c>
      <c r="AA183" s="242" t="b">
        <f t="shared" si="29"/>
        <v>0</v>
      </c>
      <c r="AB183" s="242" t="b">
        <f t="shared" si="30"/>
        <v>0</v>
      </c>
      <c r="AC183" s="267"/>
      <c r="AD183" s="265" t="str">
        <f>IF(AC183=Dropdowns!$B$44,"Emissions intensity required","")</f>
        <v/>
      </c>
      <c r="AE183" s="267"/>
      <c r="AF183" s="265" t="str">
        <f t="shared" si="23"/>
        <v/>
      </c>
      <c r="AG183" s="121" t="str">
        <f t="shared" si="24"/>
        <v/>
      </c>
      <c r="AH183" s="121" t="str">
        <f t="shared" si="25"/>
        <v/>
      </c>
    </row>
    <row r="184" spans="1:34" s="99" customFormat="1" x14ac:dyDescent="0.45">
      <c r="A184" s="429"/>
      <c r="B184" s="429"/>
      <c r="C184" s="429"/>
      <c r="D184" s="429"/>
      <c r="E184" s="429"/>
      <c r="F184" s="267"/>
      <c r="G184" s="267"/>
      <c r="H184" s="430"/>
      <c r="I184" s="430"/>
      <c r="J184" s="431"/>
      <c r="K184" s="430"/>
      <c r="L184" s="432"/>
      <c r="M184" s="429"/>
      <c r="N184" s="429"/>
      <c r="O184" s="429"/>
      <c r="P184" s="429"/>
      <c r="Q184" s="433">
        <f t="shared" si="26"/>
        <v>0</v>
      </c>
      <c r="R184" s="433"/>
      <c r="S184" s="429"/>
      <c r="T184" s="429"/>
      <c r="U184" s="434"/>
      <c r="V184" s="429"/>
      <c r="W184" s="429"/>
      <c r="X184" s="241" t="str">
        <f t="shared" si="22"/>
        <v/>
      </c>
      <c r="Y184" s="241" t="str">
        <f t="shared" si="27"/>
        <v/>
      </c>
      <c r="Z184" s="241" t="str">
        <f t="shared" si="28"/>
        <v/>
      </c>
      <c r="AA184" s="242" t="b">
        <f t="shared" si="29"/>
        <v>0</v>
      </c>
      <c r="AB184" s="242" t="b">
        <f t="shared" si="30"/>
        <v>0</v>
      </c>
      <c r="AC184" s="267"/>
      <c r="AD184" s="265" t="str">
        <f>IF(AC184=Dropdowns!$B$44,"Emissions intensity required","")</f>
        <v/>
      </c>
      <c r="AE184" s="267"/>
      <c r="AF184" s="265" t="str">
        <f t="shared" si="23"/>
        <v/>
      </c>
      <c r="AG184" s="121" t="str">
        <f t="shared" si="24"/>
        <v/>
      </c>
      <c r="AH184" s="121" t="str">
        <f t="shared" si="25"/>
        <v/>
      </c>
    </row>
    <row r="185" spans="1:34" s="99" customFormat="1" x14ac:dyDescent="0.45">
      <c r="A185" s="429"/>
      <c r="B185" s="429"/>
      <c r="C185" s="429"/>
      <c r="D185" s="429"/>
      <c r="E185" s="429"/>
      <c r="F185" s="267"/>
      <c r="G185" s="267"/>
      <c r="H185" s="430"/>
      <c r="I185" s="430"/>
      <c r="J185" s="431"/>
      <c r="K185" s="430"/>
      <c r="L185" s="432"/>
      <c r="M185" s="429"/>
      <c r="N185" s="429"/>
      <c r="O185" s="429"/>
      <c r="P185" s="429"/>
      <c r="Q185" s="433">
        <f t="shared" si="26"/>
        <v>0</v>
      </c>
      <c r="R185" s="433"/>
      <c r="S185" s="429"/>
      <c r="T185" s="429"/>
      <c r="U185" s="434"/>
      <c r="V185" s="429"/>
      <c r="W185" s="429"/>
      <c r="X185" s="241" t="str">
        <f t="shared" si="22"/>
        <v/>
      </c>
      <c r="Y185" s="241" t="str">
        <f t="shared" si="27"/>
        <v/>
      </c>
      <c r="Z185" s="241" t="str">
        <f t="shared" si="28"/>
        <v/>
      </c>
      <c r="AA185" s="242" t="b">
        <f t="shared" si="29"/>
        <v>0</v>
      </c>
      <c r="AB185" s="242" t="b">
        <f t="shared" si="30"/>
        <v>0</v>
      </c>
      <c r="AC185" s="267"/>
      <c r="AD185" s="265" t="str">
        <f>IF(AC185=Dropdowns!$B$44,"Emissions intensity required","")</f>
        <v/>
      </c>
      <c r="AE185" s="267"/>
      <c r="AF185" s="265" t="str">
        <f t="shared" si="23"/>
        <v/>
      </c>
      <c r="AG185" s="121" t="str">
        <f t="shared" si="24"/>
        <v/>
      </c>
      <c r="AH185" s="121" t="str">
        <f t="shared" si="25"/>
        <v/>
      </c>
    </row>
    <row r="186" spans="1:34" s="99" customFormat="1" x14ac:dyDescent="0.45">
      <c r="A186" s="429"/>
      <c r="B186" s="429"/>
      <c r="C186" s="429"/>
      <c r="D186" s="429"/>
      <c r="E186" s="429"/>
      <c r="F186" s="267"/>
      <c r="G186" s="267"/>
      <c r="H186" s="430"/>
      <c r="I186" s="430"/>
      <c r="J186" s="431"/>
      <c r="K186" s="430"/>
      <c r="L186" s="432"/>
      <c r="M186" s="429"/>
      <c r="N186" s="429"/>
      <c r="O186" s="429"/>
      <c r="P186" s="429"/>
      <c r="Q186" s="433">
        <f t="shared" si="26"/>
        <v>0</v>
      </c>
      <c r="R186" s="433"/>
      <c r="S186" s="429"/>
      <c r="T186" s="429"/>
      <c r="U186" s="434"/>
      <c r="V186" s="429"/>
      <c r="W186" s="429"/>
      <c r="X186" s="241" t="str">
        <f t="shared" si="22"/>
        <v/>
      </c>
      <c r="Y186" s="241" t="str">
        <f t="shared" si="27"/>
        <v/>
      </c>
      <c r="Z186" s="241" t="str">
        <f t="shared" si="28"/>
        <v/>
      </c>
      <c r="AA186" s="242" t="b">
        <f t="shared" si="29"/>
        <v>0</v>
      </c>
      <c r="AB186" s="242" t="b">
        <f t="shared" si="30"/>
        <v>0</v>
      </c>
      <c r="AC186" s="267"/>
      <c r="AD186" s="265" t="str">
        <f>IF(AC186=Dropdowns!$B$44,"Emissions intensity required","")</f>
        <v/>
      </c>
      <c r="AE186" s="267"/>
      <c r="AF186" s="265" t="str">
        <f t="shared" si="23"/>
        <v/>
      </c>
      <c r="AG186" s="121" t="str">
        <f t="shared" si="24"/>
        <v/>
      </c>
      <c r="AH186" s="121" t="str">
        <f t="shared" si="25"/>
        <v/>
      </c>
    </row>
    <row r="187" spans="1:34" s="99" customFormat="1" x14ac:dyDescent="0.45">
      <c r="A187" s="429"/>
      <c r="B187" s="429"/>
      <c r="C187" s="429"/>
      <c r="D187" s="429"/>
      <c r="E187" s="429"/>
      <c r="F187" s="267"/>
      <c r="G187" s="267"/>
      <c r="H187" s="430"/>
      <c r="I187" s="430"/>
      <c r="J187" s="431"/>
      <c r="K187" s="430"/>
      <c r="L187" s="432"/>
      <c r="M187" s="429"/>
      <c r="N187" s="429"/>
      <c r="O187" s="429"/>
      <c r="P187" s="429"/>
      <c r="Q187" s="433">
        <f t="shared" si="26"/>
        <v>0</v>
      </c>
      <c r="R187" s="433"/>
      <c r="S187" s="429"/>
      <c r="T187" s="429"/>
      <c r="U187" s="434"/>
      <c r="V187" s="429"/>
      <c r="W187" s="429"/>
      <c r="X187" s="241" t="str">
        <f t="shared" si="22"/>
        <v/>
      </c>
      <c r="Y187" s="241" t="str">
        <f t="shared" si="27"/>
        <v/>
      </c>
      <c r="Z187" s="241" t="str">
        <f t="shared" si="28"/>
        <v/>
      </c>
      <c r="AA187" s="242" t="b">
        <f t="shared" si="29"/>
        <v>0</v>
      </c>
      <c r="AB187" s="242" t="b">
        <f t="shared" si="30"/>
        <v>0</v>
      </c>
      <c r="AC187" s="267"/>
      <c r="AD187" s="265" t="str">
        <f>IF(AC187=Dropdowns!$B$44,"Emissions intensity required","")</f>
        <v/>
      </c>
      <c r="AE187" s="267"/>
      <c r="AF187" s="265" t="str">
        <f t="shared" si="23"/>
        <v/>
      </c>
      <c r="AG187" s="121" t="str">
        <f t="shared" si="24"/>
        <v/>
      </c>
      <c r="AH187" s="121" t="str">
        <f t="shared" si="25"/>
        <v/>
      </c>
    </row>
    <row r="188" spans="1:34" s="99" customFormat="1" x14ac:dyDescent="0.45">
      <c r="A188" s="429"/>
      <c r="B188" s="429"/>
      <c r="C188" s="429"/>
      <c r="D188" s="429"/>
      <c r="E188" s="429"/>
      <c r="F188" s="267"/>
      <c r="G188" s="267"/>
      <c r="H188" s="430"/>
      <c r="I188" s="430"/>
      <c r="J188" s="431"/>
      <c r="K188" s="430"/>
      <c r="L188" s="432"/>
      <c r="M188" s="429"/>
      <c r="N188" s="429"/>
      <c r="O188" s="429"/>
      <c r="P188" s="429"/>
      <c r="Q188" s="433">
        <f t="shared" si="26"/>
        <v>0</v>
      </c>
      <c r="R188" s="433"/>
      <c r="S188" s="429"/>
      <c r="T188" s="429"/>
      <c r="U188" s="434"/>
      <c r="V188" s="429"/>
      <c r="W188" s="429"/>
      <c r="X188" s="241" t="str">
        <f t="shared" si="22"/>
        <v/>
      </c>
      <c r="Y188" s="241" t="str">
        <f t="shared" si="27"/>
        <v/>
      </c>
      <c r="Z188" s="241" t="str">
        <f t="shared" si="28"/>
        <v/>
      </c>
      <c r="AA188" s="242" t="b">
        <f t="shared" si="29"/>
        <v>0</v>
      </c>
      <c r="AB188" s="242" t="b">
        <f t="shared" si="30"/>
        <v>0</v>
      </c>
      <c r="AC188" s="267"/>
      <c r="AD188" s="265" t="str">
        <f>IF(AC188=Dropdowns!$B$44,"Emissions intensity required","")</f>
        <v/>
      </c>
      <c r="AE188" s="267"/>
      <c r="AF188" s="265" t="str">
        <f t="shared" si="23"/>
        <v/>
      </c>
      <c r="AG188" s="121" t="str">
        <f t="shared" si="24"/>
        <v/>
      </c>
      <c r="AH188" s="121" t="str">
        <f t="shared" si="25"/>
        <v/>
      </c>
    </row>
    <row r="189" spans="1:34" s="99" customFormat="1" x14ac:dyDescent="0.45">
      <c r="A189" s="429"/>
      <c r="B189" s="429"/>
      <c r="C189" s="429"/>
      <c r="D189" s="429"/>
      <c r="E189" s="429"/>
      <c r="F189" s="267"/>
      <c r="G189" s="267"/>
      <c r="H189" s="430"/>
      <c r="I189" s="430"/>
      <c r="J189" s="431"/>
      <c r="K189" s="430"/>
      <c r="L189" s="432"/>
      <c r="M189" s="429"/>
      <c r="N189" s="429"/>
      <c r="O189" s="429"/>
      <c r="P189" s="429"/>
      <c r="Q189" s="433">
        <f t="shared" si="26"/>
        <v>0</v>
      </c>
      <c r="R189" s="433"/>
      <c r="S189" s="429"/>
      <c r="T189" s="429"/>
      <c r="U189" s="434"/>
      <c r="V189" s="429"/>
      <c r="W189" s="429"/>
      <c r="X189" s="241" t="str">
        <f t="shared" si="22"/>
        <v/>
      </c>
      <c r="Y189" s="241" t="str">
        <f t="shared" si="27"/>
        <v/>
      </c>
      <c r="Z189" s="241" t="str">
        <f t="shared" si="28"/>
        <v/>
      </c>
      <c r="AA189" s="242" t="b">
        <f t="shared" si="29"/>
        <v>0</v>
      </c>
      <c r="AB189" s="242" t="b">
        <f t="shared" si="30"/>
        <v>0</v>
      </c>
      <c r="AC189" s="267"/>
      <c r="AD189" s="265" t="str">
        <f>IF(AC189=Dropdowns!$B$44,"Emissions intensity required","")</f>
        <v/>
      </c>
      <c r="AE189" s="267"/>
      <c r="AF189" s="265" t="str">
        <f t="shared" si="23"/>
        <v/>
      </c>
      <c r="AG189" s="121" t="str">
        <f t="shared" si="24"/>
        <v/>
      </c>
      <c r="AH189" s="121" t="str">
        <f t="shared" si="25"/>
        <v/>
      </c>
    </row>
    <row r="190" spans="1:34" s="99" customFormat="1" x14ac:dyDescent="0.45">
      <c r="A190" s="429"/>
      <c r="B190" s="429"/>
      <c r="C190" s="429"/>
      <c r="D190" s="429"/>
      <c r="E190" s="429"/>
      <c r="F190" s="267"/>
      <c r="G190" s="267"/>
      <c r="H190" s="430"/>
      <c r="I190" s="430"/>
      <c r="J190" s="431"/>
      <c r="K190" s="430"/>
      <c r="L190" s="432"/>
      <c r="M190" s="429"/>
      <c r="N190" s="429"/>
      <c r="O190" s="429"/>
      <c r="P190" s="429"/>
      <c r="Q190" s="433">
        <f t="shared" si="26"/>
        <v>0</v>
      </c>
      <c r="R190" s="433"/>
      <c r="S190" s="429"/>
      <c r="T190" s="429"/>
      <c r="U190" s="434"/>
      <c r="V190" s="429"/>
      <c r="W190" s="429"/>
      <c r="X190" s="241" t="str">
        <f t="shared" si="22"/>
        <v/>
      </c>
      <c r="Y190" s="241" t="str">
        <f t="shared" si="27"/>
        <v/>
      </c>
      <c r="Z190" s="241" t="str">
        <f t="shared" si="28"/>
        <v/>
      </c>
      <c r="AA190" s="242" t="b">
        <f t="shared" si="29"/>
        <v>0</v>
      </c>
      <c r="AB190" s="242" t="b">
        <f t="shared" si="30"/>
        <v>0</v>
      </c>
      <c r="AC190" s="267"/>
      <c r="AD190" s="265" t="str">
        <f>IF(AC190=Dropdowns!$B$44,"Emissions intensity required","")</f>
        <v/>
      </c>
      <c r="AE190" s="267"/>
      <c r="AF190" s="265" t="str">
        <f t="shared" si="23"/>
        <v/>
      </c>
      <c r="AG190" s="121" t="str">
        <f t="shared" si="24"/>
        <v/>
      </c>
      <c r="AH190" s="121" t="str">
        <f t="shared" si="25"/>
        <v/>
      </c>
    </row>
    <row r="191" spans="1:34" s="99" customFormat="1" x14ac:dyDescent="0.45">
      <c r="A191" s="429"/>
      <c r="B191" s="429"/>
      <c r="C191" s="429"/>
      <c r="D191" s="429"/>
      <c r="E191" s="429"/>
      <c r="F191" s="267"/>
      <c r="G191" s="267"/>
      <c r="H191" s="430"/>
      <c r="I191" s="430"/>
      <c r="J191" s="431"/>
      <c r="K191" s="430"/>
      <c r="L191" s="432"/>
      <c r="M191" s="429"/>
      <c r="N191" s="429"/>
      <c r="O191" s="429"/>
      <c r="P191" s="429"/>
      <c r="Q191" s="433">
        <f t="shared" si="26"/>
        <v>0</v>
      </c>
      <c r="R191" s="433"/>
      <c r="S191" s="429"/>
      <c r="T191" s="429"/>
      <c r="U191" s="434"/>
      <c r="V191" s="429"/>
      <c r="W191" s="429"/>
      <c r="X191" s="241" t="str">
        <f t="shared" si="22"/>
        <v/>
      </c>
      <c r="Y191" s="241" t="str">
        <f t="shared" si="27"/>
        <v/>
      </c>
      <c r="Z191" s="241" t="str">
        <f t="shared" si="28"/>
        <v/>
      </c>
      <c r="AA191" s="242" t="b">
        <f t="shared" si="29"/>
        <v>0</v>
      </c>
      <c r="AB191" s="242" t="b">
        <f t="shared" si="30"/>
        <v>0</v>
      </c>
      <c r="AC191" s="267"/>
      <c r="AD191" s="265" t="str">
        <f>IF(AC191=Dropdowns!$B$44,"Emissions intensity required","")</f>
        <v/>
      </c>
      <c r="AE191" s="267"/>
      <c r="AF191" s="265" t="str">
        <f t="shared" si="23"/>
        <v/>
      </c>
      <c r="AG191" s="121" t="str">
        <f t="shared" si="24"/>
        <v/>
      </c>
      <c r="AH191" s="121" t="str">
        <f t="shared" si="25"/>
        <v/>
      </c>
    </row>
    <row r="192" spans="1:34" s="99" customFormat="1" x14ac:dyDescent="0.45">
      <c r="A192" s="429"/>
      <c r="B192" s="429"/>
      <c r="C192" s="429"/>
      <c r="D192" s="429"/>
      <c r="E192" s="429"/>
      <c r="F192" s="267"/>
      <c r="G192" s="267"/>
      <c r="H192" s="430"/>
      <c r="I192" s="430"/>
      <c r="J192" s="431"/>
      <c r="K192" s="430"/>
      <c r="L192" s="432"/>
      <c r="M192" s="429"/>
      <c r="N192" s="429"/>
      <c r="O192" s="429"/>
      <c r="P192" s="429"/>
      <c r="Q192" s="433">
        <f t="shared" si="26"/>
        <v>0</v>
      </c>
      <c r="R192" s="433"/>
      <c r="S192" s="429"/>
      <c r="T192" s="429"/>
      <c r="U192" s="434"/>
      <c r="V192" s="429"/>
      <c r="W192" s="429"/>
      <c r="X192" s="241" t="str">
        <f t="shared" si="22"/>
        <v/>
      </c>
      <c r="Y192" s="241" t="str">
        <f t="shared" si="27"/>
        <v/>
      </c>
      <c r="Z192" s="241" t="str">
        <f t="shared" si="28"/>
        <v/>
      </c>
      <c r="AA192" s="242" t="b">
        <f t="shared" si="29"/>
        <v>0</v>
      </c>
      <c r="AB192" s="242" t="b">
        <f t="shared" si="30"/>
        <v>0</v>
      </c>
      <c r="AC192" s="267"/>
      <c r="AD192" s="265" t="str">
        <f>IF(AC192=Dropdowns!$B$44,"Emissions intensity required","")</f>
        <v/>
      </c>
      <c r="AE192" s="267"/>
      <c r="AF192" s="265" t="str">
        <f t="shared" si="23"/>
        <v/>
      </c>
      <c r="AG192" s="121" t="str">
        <f t="shared" si="24"/>
        <v/>
      </c>
      <c r="AH192" s="121" t="str">
        <f t="shared" si="25"/>
        <v/>
      </c>
    </row>
    <row r="193" spans="1:34" s="99" customFormat="1" x14ac:dyDescent="0.45">
      <c r="A193" s="429"/>
      <c r="B193" s="429"/>
      <c r="C193" s="429"/>
      <c r="D193" s="429"/>
      <c r="E193" s="429"/>
      <c r="F193" s="267"/>
      <c r="G193" s="267"/>
      <c r="H193" s="430"/>
      <c r="I193" s="430"/>
      <c r="J193" s="431"/>
      <c r="K193" s="430"/>
      <c r="L193" s="432"/>
      <c r="M193" s="429"/>
      <c r="N193" s="429"/>
      <c r="O193" s="429"/>
      <c r="P193" s="429"/>
      <c r="Q193" s="433">
        <f t="shared" si="26"/>
        <v>0</v>
      </c>
      <c r="R193" s="433"/>
      <c r="S193" s="429"/>
      <c r="T193" s="429"/>
      <c r="U193" s="434"/>
      <c r="V193" s="429"/>
      <c r="W193" s="429"/>
      <c r="X193" s="241" t="str">
        <f t="shared" si="22"/>
        <v/>
      </c>
      <c r="Y193" s="241" t="str">
        <f t="shared" si="27"/>
        <v/>
      </c>
      <c r="Z193" s="241" t="str">
        <f t="shared" si="28"/>
        <v/>
      </c>
      <c r="AA193" s="242" t="b">
        <f t="shared" si="29"/>
        <v>0</v>
      </c>
      <c r="AB193" s="242" t="b">
        <f t="shared" si="30"/>
        <v>0</v>
      </c>
      <c r="AC193" s="267"/>
      <c r="AD193" s="265" t="str">
        <f>IF(AC193=Dropdowns!$B$44,"Emissions intensity required","")</f>
        <v/>
      </c>
      <c r="AE193" s="267"/>
      <c r="AF193" s="265" t="str">
        <f t="shared" si="23"/>
        <v/>
      </c>
      <c r="AG193" s="121" t="str">
        <f t="shared" si="24"/>
        <v/>
      </c>
      <c r="AH193" s="121" t="str">
        <f t="shared" si="25"/>
        <v/>
      </c>
    </row>
    <row r="194" spans="1:34" s="99" customFormat="1" x14ac:dyDescent="0.45">
      <c r="A194" s="429"/>
      <c r="B194" s="429"/>
      <c r="C194" s="429"/>
      <c r="D194" s="429"/>
      <c r="E194" s="429"/>
      <c r="F194" s="267"/>
      <c r="G194" s="267"/>
      <c r="H194" s="430"/>
      <c r="I194" s="430"/>
      <c r="J194" s="431"/>
      <c r="K194" s="430"/>
      <c r="L194" s="432"/>
      <c r="M194" s="429"/>
      <c r="N194" s="429"/>
      <c r="O194" s="429"/>
      <c r="P194" s="429"/>
      <c r="Q194" s="433">
        <f t="shared" si="26"/>
        <v>0</v>
      </c>
      <c r="R194" s="433"/>
      <c r="S194" s="429"/>
      <c r="T194" s="429"/>
      <c r="U194" s="434"/>
      <c r="V194" s="429"/>
      <c r="W194" s="429"/>
      <c r="X194" s="241" t="str">
        <f t="shared" si="22"/>
        <v/>
      </c>
      <c r="Y194" s="241" t="str">
        <f t="shared" si="27"/>
        <v/>
      </c>
      <c r="Z194" s="241" t="str">
        <f t="shared" si="28"/>
        <v/>
      </c>
      <c r="AA194" s="242" t="b">
        <f t="shared" si="29"/>
        <v>0</v>
      </c>
      <c r="AB194" s="242" t="b">
        <f t="shared" si="30"/>
        <v>0</v>
      </c>
      <c r="AC194" s="267"/>
      <c r="AD194" s="265" t="str">
        <f>IF(AC194=Dropdowns!$B$44,"Emissions intensity required","")</f>
        <v/>
      </c>
      <c r="AE194" s="267"/>
      <c r="AF194" s="265" t="str">
        <f t="shared" si="23"/>
        <v/>
      </c>
      <c r="AG194" s="121" t="str">
        <f t="shared" si="24"/>
        <v/>
      </c>
      <c r="AH194" s="121" t="str">
        <f t="shared" si="25"/>
        <v/>
      </c>
    </row>
    <row r="195" spans="1:34" s="99" customFormat="1" x14ac:dyDescent="0.45">
      <c r="A195" s="429"/>
      <c r="B195" s="429"/>
      <c r="C195" s="429"/>
      <c r="D195" s="429"/>
      <c r="E195" s="429"/>
      <c r="F195" s="267"/>
      <c r="G195" s="267"/>
      <c r="H195" s="430"/>
      <c r="I195" s="430"/>
      <c r="J195" s="431"/>
      <c r="K195" s="430"/>
      <c r="L195" s="432"/>
      <c r="M195" s="429"/>
      <c r="N195" s="429"/>
      <c r="O195" s="429"/>
      <c r="P195" s="429"/>
      <c r="Q195" s="433">
        <f t="shared" si="26"/>
        <v>0</v>
      </c>
      <c r="R195" s="433"/>
      <c r="S195" s="429"/>
      <c r="T195" s="429"/>
      <c r="U195" s="434"/>
      <c r="V195" s="429"/>
      <c r="W195" s="429"/>
      <c r="X195" s="241" t="str">
        <f t="shared" si="22"/>
        <v/>
      </c>
      <c r="Y195" s="241" t="str">
        <f t="shared" si="27"/>
        <v/>
      </c>
      <c r="Z195" s="241" t="str">
        <f t="shared" si="28"/>
        <v/>
      </c>
      <c r="AA195" s="242" t="b">
        <f t="shared" si="29"/>
        <v>0</v>
      </c>
      <c r="AB195" s="242" t="b">
        <f t="shared" si="30"/>
        <v>0</v>
      </c>
      <c r="AC195" s="267"/>
      <c r="AD195" s="265" t="str">
        <f>IF(AC195=Dropdowns!$B$44,"Emissions intensity required","")</f>
        <v/>
      </c>
      <c r="AE195" s="267"/>
      <c r="AF195" s="265" t="str">
        <f t="shared" si="23"/>
        <v/>
      </c>
      <c r="AG195" s="121" t="str">
        <f t="shared" si="24"/>
        <v/>
      </c>
      <c r="AH195" s="121" t="str">
        <f t="shared" si="25"/>
        <v/>
      </c>
    </row>
    <row r="196" spans="1:34" s="99" customFormat="1" x14ac:dyDescent="0.45">
      <c r="A196" s="429"/>
      <c r="B196" s="429"/>
      <c r="C196" s="429"/>
      <c r="D196" s="429"/>
      <c r="E196" s="429"/>
      <c r="F196" s="267"/>
      <c r="G196" s="267"/>
      <c r="H196" s="430"/>
      <c r="I196" s="430"/>
      <c r="J196" s="431"/>
      <c r="K196" s="430"/>
      <c r="L196" s="432"/>
      <c r="M196" s="429"/>
      <c r="N196" s="429"/>
      <c r="O196" s="429"/>
      <c r="P196" s="429"/>
      <c r="Q196" s="433">
        <f t="shared" si="26"/>
        <v>0</v>
      </c>
      <c r="R196" s="433"/>
      <c r="S196" s="429"/>
      <c r="T196" s="429"/>
      <c r="U196" s="434"/>
      <c r="V196" s="429"/>
      <c r="W196" s="429"/>
      <c r="X196" s="241" t="str">
        <f t="shared" si="22"/>
        <v/>
      </c>
      <c r="Y196" s="241" t="str">
        <f t="shared" si="27"/>
        <v/>
      </c>
      <c r="Z196" s="241" t="str">
        <f t="shared" si="28"/>
        <v/>
      </c>
      <c r="AA196" s="242" t="b">
        <f t="shared" si="29"/>
        <v>0</v>
      </c>
      <c r="AB196" s="242" t="b">
        <f t="shared" si="30"/>
        <v>0</v>
      </c>
      <c r="AC196" s="267"/>
      <c r="AD196" s="265" t="str">
        <f>IF(AC196=Dropdowns!$B$44,"Emissions intensity required","")</f>
        <v/>
      </c>
      <c r="AE196" s="267"/>
      <c r="AF196" s="265" t="str">
        <f t="shared" si="23"/>
        <v/>
      </c>
      <c r="AG196" s="121" t="str">
        <f t="shared" si="24"/>
        <v/>
      </c>
      <c r="AH196" s="121" t="str">
        <f t="shared" si="25"/>
        <v/>
      </c>
    </row>
    <row r="197" spans="1:34" s="99" customFormat="1" x14ac:dyDescent="0.45">
      <c r="A197" s="429"/>
      <c r="B197" s="429"/>
      <c r="C197" s="429"/>
      <c r="D197" s="429"/>
      <c r="E197" s="429"/>
      <c r="F197" s="267"/>
      <c r="G197" s="267"/>
      <c r="H197" s="430"/>
      <c r="I197" s="430"/>
      <c r="J197" s="431"/>
      <c r="K197" s="430"/>
      <c r="L197" s="432"/>
      <c r="M197" s="429"/>
      <c r="N197" s="429"/>
      <c r="O197" s="429"/>
      <c r="P197" s="429"/>
      <c r="Q197" s="433">
        <f t="shared" si="26"/>
        <v>0</v>
      </c>
      <c r="R197" s="433"/>
      <c r="S197" s="429"/>
      <c r="T197" s="429"/>
      <c r="U197" s="434"/>
      <c r="V197" s="429"/>
      <c r="W197" s="429"/>
      <c r="X197" s="241" t="str">
        <f t="shared" si="22"/>
        <v/>
      </c>
      <c r="Y197" s="241" t="str">
        <f t="shared" si="27"/>
        <v/>
      </c>
      <c r="Z197" s="241" t="str">
        <f t="shared" si="28"/>
        <v/>
      </c>
      <c r="AA197" s="242" t="b">
        <f t="shared" si="29"/>
        <v>0</v>
      </c>
      <c r="AB197" s="242" t="b">
        <f t="shared" si="30"/>
        <v>0</v>
      </c>
      <c r="AC197" s="267"/>
      <c r="AD197" s="265" t="str">
        <f>IF(AC197=Dropdowns!$B$44,"Emissions intensity required","")</f>
        <v/>
      </c>
      <c r="AE197" s="267"/>
      <c r="AF197" s="265" t="str">
        <f t="shared" si="23"/>
        <v/>
      </c>
      <c r="AG197" s="121" t="str">
        <f t="shared" si="24"/>
        <v/>
      </c>
      <c r="AH197" s="121" t="str">
        <f t="shared" si="25"/>
        <v/>
      </c>
    </row>
    <row r="198" spans="1:34" s="99" customFormat="1" x14ac:dyDescent="0.45">
      <c r="A198" s="429"/>
      <c r="B198" s="429"/>
      <c r="C198" s="429"/>
      <c r="D198" s="429"/>
      <c r="E198" s="429"/>
      <c r="F198" s="267"/>
      <c r="G198" s="267"/>
      <c r="H198" s="430"/>
      <c r="I198" s="430"/>
      <c r="J198" s="431"/>
      <c r="K198" s="430"/>
      <c r="L198" s="432"/>
      <c r="M198" s="429"/>
      <c r="N198" s="429"/>
      <c r="O198" s="429"/>
      <c r="P198" s="429"/>
      <c r="Q198" s="433">
        <f t="shared" si="26"/>
        <v>0</v>
      </c>
      <c r="R198" s="433"/>
      <c r="S198" s="429"/>
      <c r="T198" s="429"/>
      <c r="U198" s="434"/>
      <c r="V198" s="429"/>
      <c r="W198" s="429"/>
      <c r="X198" s="241" t="str">
        <f t="shared" si="22"/>
        <v/>
      </c>
      <c r="Y198" s="241" t="str">
        <f t="shared" si="27"/>
        <v/>
      </c>
      <c r="Z198" s="241" t="str">
        <f t="shared" si="28"/>
        <v/>
      </c>
      <c r="AA198" s="242" t="b">
        <f t="shared" si="29"/>
        <v>0</v>
      </c>
      <c r="AB198" s="242" t="b">
        <f t="shared" si="30"/>
        <v>0</v>
      </c>
      <c r="AC198" s="267"/>
      <c r="AD198" s="265" t="str">
        <f>IF(AC198=Dropdowns!$B$44,"Emissions intensity required","")</f>
        <v/>
      </c>
      <c r="AE198" s="267"/>
      <c r="AF198" s="265" t="str">
        <f t="shared" si="23"/>
        <v/>
      </c>
      <c r="AG198" s="121" t="str">
        <f t="shared" si="24"/>
        <v/>
      </c>
      <c r="AH198" s="121" t="str">
        <f t="shared" si="25"/>
        <v/>
      </c>
    </row>
    <row r="199" spans="1:34" s="99" customFormat="1" x14ac:dyDescent="0.45">
      <c r="A199" s="429"/>
      <c r="B199" s="429"/>
      <c r="C199" s="429"/>
      <c r="D199" s="429"/>
      <c r="E199" s="429"/>
      <c r="F199" s="267"/>
      <c r="G199" s="267"/>
      <c r="H199" s="430"/>
      <c r="I199" s="430"/>
      <c r="J199" s="431"/>
      <c r="K199" s="430"/>
      <c r="L199" s="432"/>
      <c r="M199" s="429"/>
      <c r="N199" s="429"/>
      <c r="O199" s="429"/>
      <c r="P199" s="429"/>
      <c r="Q199" s="433">
        <f t="shared" si="26"/>
        <v>0</v>
      </c>
      <c r="R199" s="433"/>
      <c r="S199" s="429"/>
      <c r="T199" s="429"/>
      <c r="U199" s="434"/>
      <c r="V199" s="429"/>
      <c r="W199" s="429"/>
      <c r="X199" s="241" t="str">
        <f t="shared" si="22"/>
        <v/>
      </c>
      <c r="Y199" s="241" t="str">
        <f t="shared" si="27"/>
        <v/>
      </c>
      <c r="Z199" s="241" t="str">
        <f t="shared" si="28"/>
        <v/>
      </c>
      <c r="AA199" s="242" t="b">
        <f t="shared" si="29"/>
        <v>0</v>
      </c>
      <c r="AB199" s="242" t="b">
        <f t="shared" si="30"/>
        <v>0</v>
      </c>
      <c r="AC199" s="267"/>
      <c r="AD199" s="265" t="str">
        <f>IF(AC199=Dropdowns!$B$44,"Emissions intensity required","")</f>
        <v/>
      </c>
      <c r="AE199" s="267"/>
      <c r="AF199" s="265" t="str">
        <f t="shared" si="23"/>
        <v/>
      </c>
      <c r="AG199" s="121" t="str">
        <f t="shared" si="24"/>
        <v/>
      </c>
      <c r="AH199" s="121" t="str">
        <f t="shared" si="25"/>
        <v/>
      </c>
    </row>
    <row r="200" spans="1:34" s="99" customFormat="1" x14ac:dyDescent="0.45">
      <c r="A200" s="429"/>
      <c r="B200" s="429"/>
      <c r="C200" s="429"/>
      <c r="D200" s="429"/>
      <c r="E200" s="429"/>
      <c r="F200" s="267"/>
      <c r="G200" s="267"/>
      <c r="H200" s="430"/>
      <c r="I200" s="430"/>
      <c r="J200" s="431"/>
      <c r="K200" s="430"/>
      <c r="L200" s="432"/>
      <c r="M200" s="429"/>
      <c r="N200" s="429"/>
      <c r="O200" s="429"/>
      <c r="P200" s="429"/>
      <c r="Q200" s="433">
        <f t="shared" si="26"/>
        <v>0</v>
      </c>
      <c r="R200" s="433"/>
      <c r="S200" s="429"/>
      <c r="T200" s="429"/>
      <c r="U200" s="434"/>
      <c r="V200" s="429"/>
      <c r="W200" s="429"/>
      <c r="X200" s="241" t="str">
        <f t="shared" si="22"/>
        <v/>
      </c>
      <c r="Y200" s="241" t="str">
        <f t="shared" si="27"/>
        <v/>
      </c>
      <c r="Z200" s="241" t="str">
        <f t="shared" si="28"/>
        <v/>
      </c>
      <c r="AA200" s="242" t="b">
        <f t="shared" si="29"/>
        <v>0</v>
      </c>
      <c r="AB200" s="242" t="b">
        <f t="shared" si="30"/>
        <v>0</v>
      </c>
      <c r="AC200" s="267"/>
      <c r="AD200" s="265" t="str">
        <f>IF(AC200=Dropdowns!$B$44,"Emissions intensity required","")</f>
        <v/>
      </c>
      <c r="AE200" s="267"/>
      <c r="AF200" s="265" t="str">
        <f t="shared" si="23"/>
        <v/>
      </c>
      <c r="AG200" s="121" t="str">
        <f t="shared" si="24"/>
        <v/>
      </c>
      <c r="AH200" s="121" t="str">
        <f t="shared" si="25"/>
        <v/>
      </c>
    </row>
    <row r="201" spans="1:34" s="99" customFormat="1" x14ac:dyDescent="0.45">
      <c r="A201" s="429"/>
      <c r="B201" s="429"/>
      <c r="C201" s="429"/>
      <c r="D201" s="429"/>
      <c r="E201" s="429"/>
      <c r="F201" s="267"/>
      <c r="G201" s="267"/>
      <c r="H201" s="430"/>
      <c r="I201" s="430"/>
      <c r="J201" s="431"/>
      <c r="K201" s="430"/>
      <c r="L201" s="432"/>
      <c r="M201" s="429"/>
      <c r="N201" s="429"/>
      <c r="O201" s="429"/>
      <c r="P201" s="429"/>
      <c r="Q201" s="433">
        <f t="shared" si="26"/>
        <v>0</v>
      </c>
      <c r="R201" s="433"/>
      <c r="S201" s="429"/>
      <c r="T201" s="429"/>
      <c r="U201" s="434"/>
      <c r="V201" s="429"/>
      <c r="W201" s="429"/>
      <c r="X201" s="241" t="str">
        <f t="shared" si="22"/>
        <v/>
      </c>
      <c r="Y201" s="241" t="str">
        <f t="shared" si="27"/>
        <v/>
      </c>
      <c r="Z201" s="241" t="str">
        <f t="shared" si="28"/>
        <v/>
      </c>
      <c r="AA201" s="242" t="b">
        <f t="shared" si="29"/>
        <v>0</v>
      </c>
      <c r="AB201" s="242" t="b">
        <f t="shared" si="30"/>
        <v>0</v>
      </c>
      <c r="AC201" s="267"/>
      <c r="AD201" s="265" t="str">
        <f>IF(AC201=Dropdowns!$B$44,"Emissions intensity required","")</f>
        <v/>
      </c>
      <c r="AE201" s="267"/>
      <c r="AF201" s="265" t="str">
        <f t="shared" si="23"/>
        <v/>
      </c>
      <c r="AG201" s="121" t="str">
        <f t="shared" si="24"/>
        <v/>
      </c>
      <c r="AH201" s="121" t="str">
        <f t="shared" si="25"/>
        <v/>
      </c>
    </row>
    <row r="202" spans="1:34" s="99" customFormat="1" x14ac:dyDescent="0.45">
      <c r="A202" s="429"/>
      <c r="B202" s="429"/>
      <c r="C202" s="429"/>
      <c r="D202" s="429"/>
      <c r="E202" s="429"/>
      <c r="F202" s="267"/>
      <c r="G202" s="267"/>
      <c r="H202" s="430"/>
      <c r="I202" s="430"/>
      <c r="J202" s="431"/>
      <c r="K202" s="430"/>
      <c r="L202" s="432"/>
      <c r="M202" s="429"/>
      <c r="N202" s="429"/>
      <c r="O202" s="429"/>
      <c r="P202" s="429"/>
      <c r="Q202" s="433">
        <f t="shared" si="26"/>
        <v>0</v>
      </c>
      <c r="R202" s="433"/>
      <c r="S202" s="429"/>
      <c r="T202" s="429"/>
      <c r="U202" s="434"/>
      <c r="V202" s="429"/>
      <c r="W202" s="429"/>
      <c r="X202" s="241" t="str">
        <f t="shared" si="22"/>
        <v/>
      </c>
      <c r="Y202" s="241" t="str">
        <f t="shared" si="27"/>
        <v/>
      </c>
      <c r="Z202" s="241" t="str">
        <f t="shared" si="28"/>
        <v/>
      </c>
      <c r="AA202" s="242" t="b">
        <f t="shared" si="29"/>
        <v>0</v>
      </c>
      <c r="AB202" s="242" t="b">
        <f t="shared" si="30"/>
        <v>0</v>
      </c>
      <c r="AC202" s="267"/>
      <c r="AD202" s="265" t="str">
        <f>IF(AC202=Dropdowns!$B$44,"Emissions intensity required","")</f>
        <v/>
      </c>
      <c r="AE202" s="267"/>
      <c r="AF202" s="265" t="str">
        <f t="shared" si="23"/>
        <v/>
      </c>
      <c r="AG202" s="121" t="str">
        <f t="shared" si="24"/>
        <v/>
      </c>
      <c r="AH202" s="121" t="str">
        <f t="shared" si="25"/>
        <v/>
      </c>
    </row>
    <row r="203" spans="1:34" s="99" customFormat="1" x14ac:dyDescent="0.45">
      <c r="A203" s="429"/>
      <c r="B203" s="429"/>
      <c r="C203" s="429"/>
      <c r="D203" s="429"/>
      <c r="E203" s="429"/>
      <c r="F203" s="267"/>
      <c r="G203" s="267"/>
      <c r="H203" s="430"/>
      <c r="I203" s="430"/>
      <c r="J203" s="431"/>
      <c r="K203" s="430"/>
      <c r="L203" s="432"/>
      <c r="M203" s="429"/>
      <c r="N203" s="429"/>
      <c r="O203" s="429"/>
      <c r="P203" s="429"/>
      <c r="Q203" s="433">
        <f t="shared" si="26"/>
        <v>0</v>
      </c>
      <c r="R203" s="433"/>
      <c r="S203" s="429"/>
      <c r="T203" s="429"/>
      <c r="U203" s="434"/>
      <c r="V203" s="429"/>
      <c r="W203" s="429"/>
      <c r="X203" s="241" t="str">
        <f t="shared" si="22"/>
        <v/>
      </c>
      <c r="Y203" s="241" t="str">
        <f t="shared" si="27"/>
        <v/>
      </c>
      <c r="Z203" s="241" t="str">
        <f t="shared" si="28"/>
        <v/>
      </c>
      <c r="AA203" s="242" t="b">
        <f t="shared" si="29"/>
        <v>0</v>
      </c>
      <c r="AB203" s="242" t="b">
        <f t="shared" si="30"/>
        <v>0</v>
      </c>
      <c r="AC203" s="267"/>
      <c r="AD203" s="265" t="str">
        <f>IF(AC203=Dropdowns!$B$44,"Emissions intensity required","")</f>
        <v/>
      </c>
      <c r="AE203" s="267"/>
      <c r="AF203" s="265" t="str">
        <f t="shared" si="23"/>
        <v/>
      </c>
      <c r="AG203" s="121" t="str">
        <f t="shared" si="24"/>
        <v/>
      </c>
      <c r="AH203" s="121" t="str">
        <f t="shared" si="25"/>
        <v/>
      </c>
    </row>
    <row r="204" spans="1:34" s="99" customFormat="1" x14ac:dyDescent="0.45">
      <c r="A204" s="429"/>
      <c r="B204" s="429"/>
      <c r="C204" s="429"/>
      <c r="D204" s="429"/>
      <c r="E204" s="429"/>
      <c r="F204" s="267"/>
      <c r="G204" s="267"/>
      <c r="H204" s="430"/>
      <c r="I204" s="430"/>
      <c r="J204" s="431"/>
      <c r="K204" s="430"/>
      <c r="L204" s="432"/>
      <c r="M204" s="429"/>
      <c r="N204" s="429"/>
      <c r="O204" s="429"/>
      <c r="P204" s="429"/>
      <c r="Q204" s="433">
        <f t="shared" si="26"/>
        <v>0</v>
      </c>
      <c r="R204" s="433"/>
      <c r="S204" s="429"/>
      <c r="T204" s="429"/>
      <c r="U204" s="434"/>
      <c r="V204" s="429"/>
      <c r="W204" s="429"/>
      <c r="X204" s="241" t="str">
        <f t="shared" si="22"/>
        <v/>
      </c>
      <c r="Y204" s="241" t="str">
        <f t="shared" si="27"/>
        <v/>
      </c>
      <c r="Z204" s="241" t="str">
        <f t="shared" si="28"/>
        <v/>
      </c>
      <c r="AA204" s="242" t="b">
        <f t="shared" si="29"/>
        <v>0</v>
      </c>
      <c r="AB204" s="242" t="b">
        <f t="shared" si="30"/>
        <v>0</v>
      </c>
      <c r="AC204" s="267"/>
      <c r="AD204" s="265" t="str">
        <f>IF(AC204=Dropdowns!$B$44,"Emissions intensity required","")</f>
        <v/>
      </c>
      <c r="AE204" s="267"/>
      <c r="AF204" s="265" t="str">
        <f t="shared" si="23"/>
        <v/>
      </c>
      <c r="AG204" s="121" t="str">
        <f t="shared" si="24"/>
        <v/>
      </c>
      <c r="AH204" s="121" t="str">
        <f t="shared" si="25"/>
        <v/>
      </c>
    </row>
    <row r="205" spans="1:34" s="99" customFormat="1" x14ac:dyDescent="0.45">
      <c r="A205" s="429"/>
      <c r="B205" s="429"/>
      <c r="C205" s="429"/>
      <c r="D205" s="429"/>
      <c r="E205" s="429"/>
      <c r="F205" s="267"/>
      <c r="G205" s="267"/>
      <c r="H205" s="430"/>
      <c r="I205" s="430"/>
      <c r="J205" s="431"/>
      <c r="K205" s="430"/>
      <c r="L205" s="432"/>
      <c r="M205" s="429"/>
      <c r="N205" s="429"/>
      <c r="O205" s="429"/>
      <c r="P205" s="429"/>
      <c r="Q205" s="433">
        <f t="shared" si="26"/>
        <v>0</v>
      </c>
      <c r="R205" s="433"/>
      <c r="S205" s="429"/>
      <c r="T205" s="429"/>
      <c r="U205" s="434"/>
      <c r="V205" s="429"/>
      <c r="W205" s="429"/>
      <c r="X205" s="241" t="str">
        <f t="shared" si="22"/>
        <v/>
      </c>
      <c r="Y205" s="241" t="str">
        <f t="shared" si="27"/>
        <v/>
      </c>
      <c r="Z205" s="241" t="str">
        <f t="shared" si="28"/>
        <v/>
      </c>
      <c r="AA205" s="242" t="b">
        <f t="shared" si="29"/>
        <v>0</v>
      </c>
      <c r="AB205" s="242" t="b">
        <f t="shared" si="30"/>
        <v>0</v>
      </c>
      <c r="AC205" s="267"/>
      <c r="AD205" s="265" t="str">
        <f>IF(AC205=Dropdowns!$B$44,"Emissions intensity required","")</f>
        <v/>
      </c>
      <c r="AE205" s="267"/>
      <c r="AF205" s="265" t="str">
        <f t="shared" si="23"/>
        <v/>
      </c>
      <c r="AG205" s="121" t="str">
        <f t="shared" si="24"/>
        <v/>
      </c>
      <c r="AH205" s="121" t="str">
        <f t="shared" si="25"/>
        <v/>
      </c>
    </row>
    <row r="206" spans="1:34" s="99" customFormat="1" x14ac:dyDescent="0.45">
      <c r="A206" s="429"/>
      <c r="B206" s="429"/>
      <c r="C206" s="429"/>
      <c r="D206" s="429"/>
      <c r="E206" s="429"/>
      <c r="F206" s="267"/>
      <c r="G206" s="267"/>
      <c r="H206" s="430"/>
      <c r="I206" s="430"/>
      <c r="J206" s="431"/>
      <c r="K206" s="430"/>
      <c r="L206" s="432"/>
      <c r="M206" s="429"/>
      <c r="N206" s="429"/>
      <c r="O206" s="429"/>
      <c r="P206" s="429"/>
      <c r="Q206" s="433">
        <f t="shared" si="26"/>
        <v>0</v>
      </c>
      <c r="R206" s="433"/>
      <c r="S206" s="429"/>
      <c r="T206" s="429"/>
      <c r="U206" s="434"/>
      <c r="V206" s="429"/>
      <c r="W206" s="429"/>
      <c r="X206" s="241" t="str">
        <f t="shared" si="22"/>
        <v/>
      </c>
      <c r="Y206" s="241" t="str">
        <f t="shared" si="27"/>
        <v/>
      </c>
      <c r="Z206" s="241" t="str">
        <f t="shared" si="28"/>
        <v/>
      </c>
      <c r="AA206" s="242" t="b">
        <f t="shared" si="29"/>
        <v>0</v>
      </c>
      <c r="AB206" s="242" t="b">
        <f t="shared" si="30"/>
        <v>0</v>
      </c>
      <c r="AC206" s="267"/>
      <c r="AD206" s="265" t="str">
        <f>IF(AC206=Dropdowns!$B$44,"Emissions intensity required","")</f>
        <v/>
      </c>
      <c r="AE206" s="267"/>
      <c r="AF206" s="265" t="str">
        <f t="shared" si="23"/>
        <v/>
      </c>
      <c r="AG206" s="121" t="str">
        <f t="shared" si="24"/>
        <v/>
      </c>
      <c r="AH206" s="121" t="str">
        <f t="shared" si="25"/>
        <v/>
      </c>
    </row>
    <row r="207" spans="1:34" s="99" customFormat="1" x14ac:dyDescent="0.45">
      <c r="A207" s="429"/>
      <c r="B207" s="429"/>
      <c r="C207" s="429"/>
      <c r="D207" s="429"/>
      <c r="E207" s="429"/>
      <c r="F207" s="267"/>
      <c r="G207" s="267"/>
      <c r="H207" s="430"/>
      <c r="I207" s="430"/>
      <c r="J207" s="431"/>
      <c r="K207" s="430"/>
      <c r="L207" s="432"/>
      <c r="M207" s="429"/>
      <c r="N207" s="429"/>
      <c r="O207" s="429"/>
      <c r="P207" s="429"/>
      <c r="Q207" s="433">
        <f t="shared" si="26"/>
        <v>0</v>
      </c>
      <c r="R207" s="433"/>
      <c r="S207" s="429"/>
      <c r="T207" s="429"/>
      <c r="U207" s="434"/>
      <c r="V207" s="429"/>
      <c r="W207" s="429"/>
      <c r="X207" s="241" t="str">
        <f t="shared" ref="X207:X270" si="31">IF(G207="","",(VLOOKUP(G207,GHGFActors, 3,)*(IF(K207="",I207,K207))/1000))</f>
        <v/>
      </c>
      <c r="Y207" s="241" t="str">
        <f t="shared" si="27"/>
        <v/>
      </c>
      <c r="Z207" s="241" t="str">
        <f t="shared" si="28"/>
        <v/>
      </c>
      <c r="AA207" s="242" t="b">
        <f t="shared" si="29"/>
        <v>0</v>
      </c>
      <c r="AB207" s="242" t="b">
        <f t="shared" si="30"/>
        <v>0</v>
      </c>
      <c r="AC207" s="267"/>
      <c r="AD207" s="265" t="str">
        <f>IF(AC207=Dropdowns!$B$44,"Emissions intensity required","")</f>
        <v/>
      </c>
      <c r="AE207" s="267"/>
      <c r="AF207" s="265" t="str">
        <f t="shared" ref="AF207:AF270" si="32">IF(AC207="Replace with EV",(AE207*H207)/1000000,"")</f>
        <v/>
      </c>
      <c r="AG207" s="121" t="str">
        <f t="shared" ref="AG207:AG270" si="33">IF(AC207="remove",0,IF(AC207="Replace with EV",AE207,IF(AC207="",Y207,"")))</f>
        <v/>
      </c>
      <c r="AH207" s="121" t="str">
        <f t="shared" ref="AH207:AH270" si="34">IF(AC207="remove",0,IF(AC207="Replace with EV",AF207,IF(AC207="",X207,"")))</f>
        <v/>
      </c>
    </row>
    <row r="208" spans="1:34" s="99" customFormat="1" x14ac:dyDescent="0.45">
      <c r="A208" s="429"/>
      <c r="B208" s="429"/>
      <c r="C208" s="429"/>
      <c r="D208" s="429"/>
      <c r="E208" s="429"/>
      <c r="F208" s="267"/>
      <c r="G208" s="267"/>
      <c r="H208" s="430"/>
      <c r="I208" s="430"/>
      <c r="J208" s="431"/>
      <c r="K208" s="430"/>
      <c r="L208" s="432"/>
      <c r="M208" s="429"/>
      <c r="N208" s="429"/>
      <c r="O208" s="429"/>
      <c r="P208" s="429"/>
      <c r="Q208" s="433">
        <f t="shared" ref="Q208:Q271" si="35">H208/NETWORKDAYS("1/1/1990","31/12/1990",11)</f>
        <v>0</v>
      </c>
      <c r="R208" s="433"/>
      <c r="S208" s="429"/>
      <c r="T208" s="429"/>
      <c r="U208" s="434"/>
      <c r="V208" s="429"/>
      <c r="W208" s="429"/>
      <c r="X208" s="241" t="str">
        <f t="shared" si="31"/>
        <v/>
      </c>
      <c r="Y208" s="241" t="str">
        <f t="shared" ref="Y208:Y271" si="36">IFERROR(X208*1000000/H208,"")</f>
        <v/>
      </c>
      <c r="Z208" s="241" t="str">
        <f t="shared" ref="Z208:Z271" si="37">IF(G208="","",IF(K208="",I208/(H208/100),K208/H208))</f>
        <v/>
      </c>
      <c r="AA208" s="242" t="b">
        <f t="shared" ref="AA208:AA271" si="38">AND(Q208&lt;121,F208="passenger", O208="current",NOT(OR(S208="employee residence",S208="staff home location")))</f>
        <v>0</v>
      </c>
      <c r="AB208" s="242" t="b">
        <f t="shared" si="30"/>
        <v>0</v>
      </c>
      <c r="AC208" s="267"/>
      <c r="AD208" s="265" t="str">
        <f>IF(AC208=Dropdowns!$B$44,"Emissions intensity required","")</f>
        <v/>
      </c>
      <c r="AE208" s="267"/>
      <c r="AF208" s="265" t="str">
        <f t="shared" si="32"/>
        <v/>
      </c>
      <c r="AG208" s="121" t="str">
        <f t="shared" si="33"/>
        <v/>
      </c>
      <c r="AH208" s="121" t="str">
        <f t="shared" si="34"/>
        <v/>
      </c>
    </row>
    <row r="209" spans="1:34" s="99" customFormat="1" x14ac:dyDescent="0.45">
      <c r="A209" s="429"/>
      <c r="B209" s="429"/>
      <c r="C209" s="429"/>
      <c r="D209" s="429"/>
      <c r="E209" s="429"/>
      <c r="F209" s="267"/>
      <c r="G209" s="267"/>
      <c r="H209" s="430"/>
      <c r="I209" s="430"/>
      <c r="J209" s="431"/>
      <c r="K209" s="430"/>
      <c r="L209" s="432"/>
      <c r="M209" s="429"/>
      <c r="N209" s="429"/>
      <c r="O209" s="429"/>
      <c r="P209" s="429"/>
      <c r="Q209" s="433">
        <f t="shared" si="35"/>
        <v>0</v>
      </c>
      <c r="R209" s="433"/>
      <c r="S209" s="429"/>
      <c r="T209" s="429"/>
      <c r="U209" s="434"/>
      <c r="V209" s="429"/>
      <c r="W209" s="429"/>
      <c r="X209" s="241" t="str">
        <f t="shared" si="31"/>
        <v/>
      </c>
      <c r="Y209" s="241" t="str">
        <f t="shared" si="36"/>
        <v/>
      </c>
      <c r="Z209" s="241" t="str">
        <f t="shared" si="37"/>
        <v/>
      </c>
      <c r="AA209" s="242" t="b">
        <f t="shared" si="38"/>
        <v>0</v>
      </c>
      <c r="AB209" s="242" t="b">
        <f t="shared" si="30"/>
        <v>0</v>
      </c>
      <c r="AC209" s="267"/>
      <c r="AD209" s="265" t="str">
        <f>IF(AC209=Dropdowns!$B$44,"Emissions intensity required","")</f>
        <v/>
      </c>
      <c r="AE209" s="267"/>
      <c r="AF209" s="265" t="str">
        <f t="shared" si="32"/>
        <v/>
      </c>
      <c r="AG209" s="121" t="str">
        <f t="shared" si="33"/>
        <v/>
      </c>
      <c r="AH209" s="121" t="str">
        <f t="shared" si="34"/>
        <v/>
      </c>
    </row>
    <row r="210" spans="1:34" s="99" customFormat="1" x14ac:dyDescent="0.45">
      <c r="A210" s="429"/>
      <c r="B210" s="429"/>
      <c r="C210" s="429"/>
      <c r="D210" s="429"/>
      <c r="E210" s="429"/>
      <c r="F210" s="267"/>
      <c r="G210" s="267"/>
      <c r="H210" s="430"/>
      <c r="I210" s="430"/>
      <c r="J210" s="431"/>
      <c r="K210" s="430"/>
      <c r="L210" s="432"/>
      <c r="M210" s="429"/>
      <c r="N210" s="429"/>
      <c r="O210" s="429"/>
      <c r="P210" s="429"/>
      <c r="Q210" s="433">
        <f t="shared" si="35"/>
        <v>0</v>
      </c>
      <c r="R210" s="433"/>
      <c r="S210" s="429"/>
      <c r="T210" s="429"/>
      <c r="U210" s="434"/>
      <c r="V210" s="429"/>
      <c r="W210" s="429"/>
      <c r="X210" s="241" t="str">
        <f t="shared" si="31"/>
        <v/>
      </c>
      <c r="Y210" s="241" t="str">
        <f t="shared" si="36"/>
        <v/>
      </c>
      <c r="Z210" s="241" t="str">
        <f t="shared" si="37"/>
        <v/>
      </c>
      <c r="AA210" s="242" t="b">
        <f t="shared" si="38"/>
        <v>0</v>
      </c>
      <c r="AB210" s="242" t="b">
        <f t="shared" ref="AB210:AB273" si="39">AND(H210&lt;10000,H210&gt;0)</f>
        <v>0</v>
      </c>
      <c r="AC210" s="267"/>
      <c r="AD210" s="265" t="str">
        <f>IF(AC210=Dropdowns!$B$44,"Emissions intensity required","")</f>
        <v/>
      </c>
      <c r="AE210" s="267"/>
      <c r="AF210" s="265" t="str">
        <f t="shared" si="32"/>
        <v/>
      </c>
      <c r="AG210" s="121" t="str">
        <f t="shared" si="33"/>
        <v/>
      </c>
      <c r="AH210" s="121" t="str">
        <f t="shared" si="34"/>
        <v/>
      </c>
    </row>
    <row r="211" spans="1:34" s="99" customFormat="1" x14ac:dyDescent="0.45">
      <c r="A211" s="429"/>
      <c r="B211" s="429"/>
      <c r="C211" s="429"/>
      <c r="D211" s="429"/>
      <c r="E211" s="429"/>
      <c r="F211" s="267"/>
      <c r="G211" s="267"/>
      <c r="H211" s="430"/>
      <c r="I211" s="430"/>
      <c r="J211" s="431"/>
      <c r="K211" s="430"/>
      <c r="L211" s="432"/>
      <c r="M211" s="429"/>
      <c r="N211" s="429"/>
      <c r="O211" s="429"/>
      <c r="P211" s="429"/>
      <c r="Q211" s="433">
        <f t="shared" si="35"/>
        <v>0</v>
      </c>
      <c r="R211" s="433"/>
      <c r="S211" s="429"/>
      <c r="T211" s="429"/>
      <c r="U211" s="434"/>
      <c r="V211" s="429"/>
      <c r="W211" s="429"/>
      <c r="X211" s="241" t="str">
        <f t="shared" si="31"/>
        <v/>
      </c>
      <c r="Y211" s="241" t="str">
        <f t="shared" si="36"/>
        <v/>
      </c>
      <c r="Z211" s="241" t="str">
        <f t="shared" si="37"/>
        <v/>
      </c>
      <c r="AA211" s="242" t="b">
        <f t="shared" si="38"/>
        <v>0</v>
      </c>
      <c r="AB211" s="242" t="b">
        <f t="shared" si="39"/>
        <v>0</v>
      </c>
      <c r="AC211" s="267"/>
      <c r="AD211" s="265" t="str">
        <f>IF(AC211=Dropdowns!$B$44,"Emissions intensity required","")</f>
        <v/>
      </c>
      <c r="AE211" s="267"/>
      <c r="AF211" s="265" t="str">
        <f t="shared" si="32"/>
        <v/>
      </c>
      <c r="AG211" s="121" t="str">
        <f t="shared" si="33"/>
        <v/>
      </c>
      <c r="AH211" s="121" t="str">
        <f t="shared" si="34"/>
        <v/>
      </c>
    </row>
    <row r="212" spans="1:34" s="99" customFormat="1" x14ac:dyDescent="0.45">
      <c r="A212" s="429"/>
      <c r="B212" s="429"/>
      <c r="C212" s="429"/>
      <c r="D212" s="429"/>
      <c r="E212" s="429"/>
      <c r="F212" s="267"/>
      <c r="G212" s="267"/>
      <c r="H212" s="430"/>
      <c r="I212" s="430"/>
      <c r="J212" s="431"/>
      <c r="K212" s="430"/>
      <c r="L212" s="432"/>
      <c r="M212" s="429"/>
      <c r="N212" s="429"/>
      <c r="O212" s="429"/>
      <c r="P212" s="429"/>
      <c r="Q212" s="433">
        <f t="shared" si="35"/>
        <v>0</v>
      </c>
      <c r="R212" s="433"/>
      <c r="S212" s="429"/>
      <c r="T212" s="429"/>
      <c r="U212" s="434"/>
      <c r="V212" s="429"/>
      <c r="W212" s="429"/>
      <c r="X212" s="241" t="str">
        <f t="shared" si="31"/>
        <v/>
      </c>
      <c r="Y212" s="241" t="str">
        <f t="shared" si="36"/>
        <v/>
      </c>
      <c r="Z212" s="241" t="str">
        <f t="shared" si="37"/>
        <v/>
      </c>
      <c r="AA212" s="242" t="b">
        <f t="shared" si="38"/>
        <v>0</v>
      </c>
      <c r="AB212" s="242" t="b">
        <f t="shared" si="39"/>
        <v>0</v>
      </c>
      <c r="AC212" s="267"/>
      <c r="AD212" s="265" t="str">
        <f>IF(AC212=Dropdowns!$B$44,"Emissions intensity required","")</f>
        <v/>
      </c>
      <c r="AE212" s="267"/>
      <c r="AF212" s="265" t="str">
        <f t="shared" si="32"/>
        <v/>
      </c>
      <c r="AG212" s="121" t="str">
        <f t="shared" si="33"/>
        <v/>
      </c>
      <c r="AH212" s="121" t="str">
        <f t="shared" si="34"/>
        <v/>
      </c>
    </row>
    <row r="213" spans="1:34" s="99" customFormat="1" x14ac:dyDescent="0.45">
      <c r="A213" s="429"/>
      <c r="B213" s="429"/>
      <c r="C213" s="429"/>
      <c r="D213" s="429"/>
      <c r="E213" s="429"/>
      <c r="F213" s="267"/>
      <c r="G213" s="267"/>
      <c r="H213" s="430"/>
      <c r="I213" s="430"/>
      <c r="J213" s="431"/>
      <c r="K213" s="430"/>
      <c r="L213" s="432"/>
      <c r="M213" s="429"/>
      <c r="N213" s="429"/>
      <c r="O213" s="429"/>
      <c r="P213" s="429"/>
      <c r="Q213" s="433">
        <f t="shared" si="35"/>
        <v>0</v>
      </c>
      <c r="R213" s="433"/>
      <c r="S213" s="429"/>
      <c r="T213" s="429"/>
      <c r="U213" s="434"/>
      <c r="V213" s="429"/>
      <c r="W213" s="429"/>
      <c r="X213" s="241" t="str">
        <f t="shared" si="31"/>
        <v/>
      </c>
      <c r="Y213" s="241" t="str">
        <f t="shared" si="36"/>
        <v/>
      </c>
      <c r="Z213" s="241" t="str">
        <f t="shared" si="37"/>
        <v/>
      </c>
      <c r="AA213" s="242" t="b">
        <f t="shared" si="38"/>
        <v>0</v>
      </c>
      <c r="AB213" s="242" t="b">
        <f t="shared" si="39"/>
        <v>0</v>
      </c>
      <c r="AC213" s="267"/>
      <c r="AD213" s="265" t="str">
        <f>IF(AC213=Dropdowns!$B$44,"Emissions intensity required","")</f>
        <v/>
      </c>
      <c r="AE213" s="267"/>
      <c r="AF213" s="265" t="str">
        <f t="shared" si="32"/>
        <v/>
      </c>
      <c r="AG213" s="121" t="str">
        <f t="shared" si="33"/>
        <v/>
      </c>
      <c r="AH213" s="121" t="str">
        <f t="shared" si="34"/>
        <v/>
      </c>
    </row>
    <row r="214" spans="1:34" s="99" customFormat="1" x14ac:dyDescent="0.45">
      <c r="A214" s="429"/>
      <c r="B214" s="429"/>
      <c r="C214" s="429"/>
      <c r="D214" s="429"/>
      <c r="E214" s="429"/>
      <c r="F214" s="267"/>
      <c r="G214" s="267"/>
      <c r="H214" s="430"/>
      <c r="I214" s="430"/>
      <c r="J214" s="431"/>
      <c r="K214" s="430"/>
      <c r="L214" s="432"/>
      <c r="M214" s="429"/>
      <c r="N214" s="429"/>
      <c r="O214" s="429"/>
      <c r="P214" s="429"/>
      <c r="Q214" s="433">
        <f t="shared" si="35"/>
        <v>0</v>
      </c>
      <c r="R214" s="433"/>
      <c r="S214" s="429"/>
      <c r="T214" s="429"/>
      <c r="U214" s="434"/>
      <c r="V214" s="429"/>
      <c r="W214" s="429"/>
      <c r="X214" s="241" t="str">
        <f t="shared" si="31"/>
        <v/>
      </c>
      <c r="Y214" s="241" t="str">
        <f t="shared" si="36"/>
        <v/>
      </c>
      <c r="Z214" s="241" t="str">
        <f t="shared" si="37"/>
        <v/>
      </c>
      <c r="AA214" s="242" t="b">
        <f t="shared" si="38"/>
        <v>0</v>
      </c>
      <c r="AB214" s="242" t="b">
        <f t="shared" si="39"/>
        <v>0</v>
      </c>
      <c r="AC214" s="267"/>
      <c r="AD214" s="265" t="str">
        <f>IF(AC214=Dropdowns!$B$44,"Emissions intensity required","")</f>
        <v/>
      </c>
      <c r="AE214" s="267"/>
      <c r="AF214" s="265" t="str">
        <f t="shared" si="32"/>
        <v/>
      </c>
      <c r="AG214" s="121" t="str">
        <f t="shared" si="33"/>
        <v/>
      </c>
      <c r="AH214" s="121" t="str">
        <f t="shared" si="34"/>
        <v/>
      </c>
    </row>
    <row r="215" spans="1:34" s="99" customFormat="1" x14ac:dyDescent="0.45">
      <c r="A215" s="429"/>
      <c r="B215" s="429"/>
      <c r="C215" s="429"/>
      <c r="D215" s="429"/>
      <c r="E215" s="429"/>
      <c r="F215" s="267"/>
      <c r="G215" s="267"/>
      <c r="H215" s="430"/>
      <c r="I215" s="430"/>
      <c r="J215" s="431"/>
      <c r="K215" s="430"/>
      <c r="L215" s="432"/>
      <c r="M215" s="429"/>
      <c r="N215" s="429"/>
      <c r="O215" s="429"/>
      <c r="P215" s="429"/>
      <c r="Q215" s="433">
        <f t="shared" si="35"/>
        <v>0</v>
      </c>
      <c r="R215" s="433"/>
      <c r="S215" s="429"/>
      <c r="T215" s="429"/>
      <c r="U215" s="434"/>
      <c r="V215" s="429"/>
      <c r="W215" s="429"/>
      <c r="X215" s="241" t="str">
        <f t="shared" si="31"/>
        <v/>
      </c>
      <c r="Y215" s="241" t="str">
        <f t="shared" si="36"/>
        <v/>
      </c>
      <c r="Z215" s="241" t="str">
        <f t="shared" si="37"/>
        <v/>
      </c>
      <c r="AA215" s="242" t="b">
        <f t="shared" si="38"/>
        <v>0</v>
      </c>
      <c r="AB215" s="242" t="b">
        <f t="shared" si="39"/>
        <v>0</v>
      </c>
      <c r="AC215" s="267"/>
      <c r="AD215" s="265" t="str">
        <f>IF(AC215=Dropdowns!$B$44,"Emissions intensity required","")</f>
        <v/>
      </c>
      <c r="AE215" s="267"/>
      <c r="AF215" s="265" t="str">
        <f t="shared" si="32"/>
        <v/>
      </c>
      <c r="AG215" s="121" t="str">
        <f t="shared" si="33"/>
        <v/>
      </c>
      <c r="AH215" s="121" t="str">
        <f t="shared" si="34"/>
        <v/>
      </c>
    </row>
    <row r="216" spans="1:34" s="99" customFormat="1" x14ac:dyDescent="0.45">
      <c r="A216" s="429"/>
      <c r="B216" s="429"/>
      <c r="C216" s="429"/>
      <c r="D216" s="429"/>
      <c r="E216" s="429"/>
      <c r="F216" s="267"/>
      <c r="G216" s="267"/>
      <c r="H216" s="430"/>
      <c r="I216" s="430"/>
      <c r="J216" s="431"/>
      <c r="K216" s="430"/>
      <c r="L216" s="432"/>
      <c r="M216" s="429"/>
      <c r="N216" s="429"/>
      <c r="O216" s="429"/>
      <c r="P216" s="429"/>
      <c r="Q216" s="433">
        <f t="shared" si="35"/>
        <v>0</v>
      </c>
      <c r="R216" s="433"/>
      <c r="S216" s="429"/>
      <c r="T216" s="429"/>
      <c r="U216" s="434"/>
      <c r="V216" s="429"/>
      <c r="W216" s="429"/>
      <c r="X216" s="241" t="str">
        <f t="shared" si="31"/>
        <v/>
      </c>
      <c r="Y216" s="241" t="str">
        <f t="shared" si="36"/>
        <v/>
      </c>
      <c r="Z216" s="241" t="str">
        <f t="shared" si="37"/>
        <v/>
      </c>
      <c r="AA216" s="242" t="b">
        <f t="shared" si="38"/>
        <v>0</v>
      </c>
      <c r="AB216" s="242" t="b">
        <f t="shared" si="39"/>
        <v>0</v>
      </c>
      <c r="AC216" s="267"/>
      <c r="AD216" s="265" t="str">
        <f>IF(AC216=Dropdowns!$B$44,"Emissions intensity required","")</f>
        <v/>
      </c>
      <c r="AE216" s="267"/>
      <c r="AF216" s="265" t="str">
        <f t="shared" si="32"/>
        <v/>
      </c>
      <c r="AG216" s="121" t="str">
        <f t="shared" si="33"/>
        <v/>
      </c>
      <c r="AH216" s="121" t="str">
        <f t="shared" si="34"/>
        <v/>
      </c>
    </row>
    <row r="217" spans="1:34" s="99" customFormat="1" x14ac:dyDescent="0.45">
      <c r="A217" s="429"/>
      <c r="B217" s="429"/>
      <c r="C217" s="429"/>
      <c r="D217" s="429"/>
      <c r="E217" s="429"/>
      <c r="F217" s="267"/>
      <c r="G217" s="267"/>
      <c r="H217" s="430"/>
      <c r="I217" s="430"/>
      <c r="J217" s="431"/>
      <c r="K217" s="430"/>
      <c r="L217" s="432"/>
      <c r="M217" s="429"/>
      <c r="N217" s="429"/>
      <c r="O217" s="429"/>
      <c r="P217" s="429"/>
      <c r="Q217" s="433">
        <f t="shared" si="35"/>
        <v>0</v>
      </c>
      <c r="R217" s="433"/>
      <c r="S217" s="429"/>
      <c r="T217" s="429"/>
      <c r="U217" s="434"/>
      <c r="V217" s="429"/>
      <c r="W217" s="429"/>
      <c r="X217" s="241" t="str">
        <f t="shared" si="31"/>
        <v/>
      </c>
      <c r="Y217" s="241" t="str">
        <f t="shared" si="36"/>
        <v/>
      </c>
      <c r="Z217" s="241" t="str">
        <f t="shared" si="37"/>
        <v/>
      </c>
      <c r="AA217" s="242" t="b">
        <f t="shared" si="38"/>
        <v>0</v>
      </c>
      <c r="AB217" s="242" t="b">
        <f t="shared" si="39"/>
        <v>0</v>
      </c>
      <c r="AC217" s="267"/>
      <c r="AD217" s="265" t="str">
        <f>IF(AC217=Dropdowns!$B$44,"Emissions intensity required","")</f>
        <v/>
      </c>
      <c r="AE217" s="267"/>
      <c r="AF217" s="265" t="str">
        <f t="shared" si="32"/>
        <v/>
      </c>
      <c r="AG217" s="121" t="str">
        <f t="shared" si="33"/>
        <v/>
      </c>
      <c r="AH217" s="121" t="str">
        <f t="shared" si="34"/>
        <v/>
      </c>
    </row>
    <row r="218" spans="1:34" s="99" customFormat="1" x14ac:dyDescent="0.45">
      <c r="A218" s="429"/>
      <c r="B218" s="429"/>
      <c r="C218" s="429"/>
      <c r="D218" s="429"/>
      <c r="E218" s="429"/>
      <c r="F218" s="267"/>
      <c r="G218" s="267"/>
      <c r="H218" s="430"/>
      <c r="I218" s="430"/>
      <c r="J218" s="431"/>
      <c r="K218" s="430"/>
      <c r="L218" s="432"/>
      <c r="M218" s="429"/>
      <c r="N218" s="429"/>
      <c r="O218" s="429"/>
      <c r="P218" s="429"/>
      <c r="Q218" s="433">
        <f t="shared" si="35"/>
        <v>0</v>
      </c>
      <c r="R218" s="433"/>
      <c r="S218" s="429"/>
      <c r="T218" s="429"/>
      <c r="U218" s="434"/>
      <c r="V218" s="429"/>
      <c r="W218" s="429"/>
      <c r="X218" s="241" t="str">
        <f t="shared" si="31"/>
        <v/>
      </c>
      <c r="Y218" s="241" t="str">
        <f t="shared" si="36"/>
        <v/>
      </c>
      <c r="Z218" s="241" t="str">
        <f t="shared" si="37"/>
        <v/>
      </c>
      <c r="AA218" s="242" t="b">
        <f t="shared" si="38"/>
        <v>0</v>
      </c>
      <c r="AB218" s="242" t="b">
        <f t="shared" si="39"/>
        <v>0</v>
      </c>
      <c r="AC218" s="267"/>
      <c r="AD218" s="265" t="str">
        <f>IF(AC218=Dropdowns!$B$44,"Emissions intensity required","")</f>
        <v/>
      </c>
      <c r="AE218" s="267"/>
      <c r="AF218" s="265" t="str">
        <f t="shared" si="32"/>
        <v/>
      </c>
      <c r="AG218" s="121" t="str">
        <f t="shared" si="33"/>
        <v/>
      </c>
      <c r="AH218" s="121" t="str">
        <f t="shared" si="34"/>
        <v/>
      </c>
    </row>
    <row r="219" spans="1:34" s="99" customFormat="1" x14ac:dyDescent="0.45">
      <c r="A219" s="429"/>
      <c r="B219" s="429"/>
      <c r="C219" s="429"/>
      <c r="D219" s="429"/>
      <c r="E219" s="429"/>
      <c r="F219" s="267"/>
      <c r="G219" s="267"/>
      <c r="H219" s="430"/>
      <c r="I219" s="430"/>
      <c r="J219" s="431"/>
      <c r="K219" s="430"/>
      <c r="L219" s="432"/>
      <c r="M219" s="429"/>
      <c r="N219" s="429"/>
      <c r="O219" s="429"/>
      <c r="P219" s="429"/>
      <c r="Q219" s="433">
        <f t="shared" si="35"/>
        <v>0</v>
      </c>
      <c r="R219" s="433"/>
      <c r="S219" s="429"/>
      <c r="T219" s="429"/>
      <c r="U219" s="434"/>
      <c r="V219" s="429"/>
      <c r="W219" s="429"/>
      <c r="X219" s="241" t="str">
        <f t="shared" si="31"/>
        <v/>
      </c>
      <c r="Y219" s="241" t="str">
        <f t="shared" si="36"/>
        <v/>
      </c>
      <c r="Z219" s="241" t="str">
        <f t="shared" si="37"/>
        <v/>
      </c>
      <c r="AA219" s="242" t="b">
        <f t="shared" si="38"/>
        <v>0</v>
      </c>
      <c r="AB219" s="242" t="b">
        <f t="shared" si="39"/>
        <v>0</v>
      </c>
      <c r="AC219" s="267"/>
      <c r="AD219" s="265" t="str">
        <f>IF(AC219=Dropdowns!$B$44,"Emissions intensity required","")</f>
        <v/>
      </c>
      <c r="AE219" s="267"/>
      <c r="AF219" s="265" t="str">
        <f t="shared" si="32"/>
        <v/>
      </c>
      <c r="AG219" s="121" t="str">
        <f t="shared" si="33"/>
        <v/>
      </c>
      <c r="AH219" s="121" t="str">
        <f t="shared" si="34"/>
        <v/>
      </c>
    </row>
    <row r="220" spans="1:34" s="99" customFormat="1" x14ac:dyDescent="0.45">
      <c r="A220" s="429"/>
      <c r="B220" s="429"/>
      <c r="C220" s="429"/>
      <c r="D220" s="429"/>
      <c r="E220" s="429"/>
      <c r="F220" s="267"/>
      <c r="G220" s="267"/>
      <c r="H220" s="430"/>
      <c r="I220" s="430"/>
      <c r="J220" s="431"/>
      <c r="K220" s="430"/>
      <c r="L220" s="432"/>
      <c r="M220" s="429"/>
      <c r="N220" s="429"/>
      <c r="O220" s="429"/>
      <c r="P220" s="429"/>
      <c r="Q220" s="433">
        <f t="shared" si="35"/>
        <v>0</v>
      </c>
      <c r="R220" s="433"/>
      <c r="S220" s="429"/>
      <c r="T220" s="429"/>
      <c r="U220" s="434"/>
      <c r="V220" s="429"/>
      <c r="W220" s="429"/>
      <c r="X220" s="241" t="str">
        <f t="shared" si="31"/>
        <v/>
      </c>
      <c r="Y220" s="241" t="str">
        <f t="shared" si="36"/>
        <v/>
      </c>
      <c r="Z220" s="241" t="str">
        <f t="shared" si="37"/>
        <v/>
      </c>
      <c r="AA220" s="242" t="b">
        <f t="shared" si="38"/>
        <v>0</v>
      </c>
      <c r="AB220" s="242" t="b">
        <f t="shared" si="39"/>
        <v>0</v>
      </c>
      <c r="AC220" s="267"/>
      <c r="AD220" s="265" t="str">
        <f>IF(AC220=Dropdowns!$B$44,"Emissions intensity required","")</f>
        <v/>
      </c>
      <c r="AE220" s="267"/>
      <c r="AF220" s="265" t="str">
        <f t="shared" si="32"/>
        <v/>
      </c>
      <c r="AG220" s="121" t="str">
        <f t="shared" si="33"/>
        <v/>
      </c>
      <c r="AH220" s="121" t="str">
        <f t="shared" si="34"/>
        <v/>
      </c>
    </row>
    <row r="221" spans="1:34" s="99" customFormat="1" x14ac:dyDescent="0.45">
      <c r="A221" s="429"/>
      <c r="B221" s="429"/>
      <c r="C221" s="429"/>
      <c r="D221" s="429"/>
      <c r="E221" s="429"/>
      <c r="F221" s="267"/>
      <c r="G221" s="267"/>
      <c r="H221" s="430"/>
      <c r="I221" s="430"/>
      <c r="J221" s="431"/>
      <c r="K221" s="430"/>
      <c r="L221" s="432"/>
      <c r="M221" s="429"/>
      <c r="N221" s="429"/>
      <c r="O221" s="429"/>
      <c r="P221" s="429"/>
      <c r="Q221" s="433">
        <f t="shared" si="35"/>
        <v>0</v>
      </c>
      <c r="R221" s="433"/>
      <c r="S221" s="429"/>
      <c r="T221" s="429"/>
      <c r="U221" s="434"/>
      <c r="V221" s="429"/>
      <c r="W221" s="429"/>
      <c r="X221" s="241" t="str">
        <f t="shared" si="31"/>
        <v/>
      </c>
      <c r="Y221" s="241" t="str">
        <f t="shared" si="36"/>
        <v/>
      </c>
      <c r="Z221" s="241" t="str">
        <f t="shared" si="37"/>
        <v/>
      </c>
      <c r="AA221" s="242" t="b">
        <f t="shared" si="38"/>
        <v>0</v>
      </c>
      <c r="AB221" s="242" t="b">
        <f t="shared" si="39"/>
        <v>0</v>
      </c>
      <c r="AC221" s="267"/>
      <c r="AD221" s="265" t="str">
        <f>IF(AC221=Dropdowns!$B$44,"Emissions intensity required","")</f>
        <v/>
      </c>
      <c r="AE221" s="267"/>
      <c r="AF221" s="265" t="str">
        <f t="shared" si="32"/>
        <v/>
      </c>
      <c r="AG221" s="121" t="str">
        <f t="shared" si="33"/>
        <v/>
      </c>
      <c r="AH221" s="121" t="str">
        <f t="shared" si="34"/>
        <v/>
      </c>
    </row>
    <row r="222" spans="1:34" s="99" customFormat="1" x14ac:dyDescent="0.45">
      <c r="A222" s="429"/>
      <c r="B222" s="429"/>
      <c r="C222" s="429"/>
      <c r="D222" s="429"/>
      <c r="E222" s="429"/>
      <c r="F222" s="267"/>
      <c r="G222" s="267"/>
      <c r="H222" s="430"/>
      <c r="I222" s="430"/>
      <c r="J222" s="431"/>
      <c r="K222" s="430"/>
      <c r="L222" s="432"/>
      <c r="M222" s="429"/>
      <c r="N222" s="429"/>
      <c r="O222" s="429"/>
      <c r="P222" s="429"/>
      <c r="Q222" s="433">
        <f t="shared" si="35"/>
        <v>0</v>
      </c>
      <c r="R222" s="433"/>
      <c r="S222" s="429"/>
      <c r="T222" s="429"/>
      <c r="U222" s="434"/>
      <c r="V222" s="429"/>
      <c r="W222" s="429"/>
      <c r="X222" s="241" t="str">
        <f t="shared" si="31"/>
        <v/>
      </c>
      <c r="Y222" s="241" t="str">
        <f t="shared" si="36"/>
        <v/>
      </c>
      <c r="Z222" s="241" t="str">
        <f t="shared" si="37"/>
        <v/>
      </c>
      <c r="AA222" s="242" t="b">
        <f t="shared" si="38"/>
        <v>0</v>
      </c>
      <c r="AB222" s="242" t="b">
        <f t="shared" si="39"/>
        <v>0</v>
      </c>
      <c r="AC222" s="267"/>
      <c r="AD222" s="265" t="str">
        <f>IF(AC222=Dropdowns!$B$44,"Emissions intensity required","")</f>
        <v/>
      </c>
      <c r="AE222" s="267"/>
      <c r="AF222" s="265" t="str">
        <f t="shared" si="32"/>
        <v/>
      </c>
      <c r="AG222" s="121" t="str">
        <f t="shared" si="33"/>
        <v/>
      </c>
      <c r="AH222" s="121" t="str">
        <f t="shared" si="34"/>
        <v/>
      </c>
    </row>
    <row r="223" spans="1:34" s="99" customFormat="1" x14ac:dyDescent="0.45">
      <c r="A223" s="429"/>
      <c r="B223" s="429"/>
      <c r="C223" s="429"/>
      <c r="D223" s="429"/>
      <c r="E223" s="429"/>
      <c r="F223" s="267"/>
      <c r="G223" s="267"/>
      <c r="H223" s="430"/>
      <c r="I223" s="430"/>
      <c r="J223" s="431"/>
      <c r="K223" s="430"/>
      <c r="L223" s="432"/>
      <c r="M223" s="429"/>
      <c r="N223" s="429"/>
      <c r="O223" s="429"/>
      <c r="P223" s="429"/>
      <c r="Q223" s="433">
        <f t="shared" si="35"/>
        <v>0</v>
      </c>
      <c r="R223" s="433"/>
      <c r="S223" s="429"/>
      <c r="T223" s="429"/>
      <c r="U223" s="434"/>
      <c r="V223" s="429"/>
      <c r="W223" s="429"/>
      <c r="X223" s="241" t="str">
        <f t="shared" si="31"/>
        <v/>
      </c>
      <c r="Y223" s="241" t="str">
        <f t="shared" si="36"/>
        <v/>
      </c>
      <c r="Z223" s="241" t="str">
        <f t="shared" si="37"/>
        <v/>
      </c>
      <c r="AA223" s="242" t="b">
        <f t="shared" si="38"/>
        <v>0</v>
      </c>
      <c r="AB223" s="242" t="b">
        <f t="shared" si="39"/>
        <v>0</v>
      </c>
      <c r="AC223" s="267"/>
      <c r="AD223" s="265" t="str">
        <f>IF(AC223=Dropdowns!$B$44,"Emissions intensity required","")</f>
        <v/>
      </c>
      <c r="AE223" s="267"/>
      <c r="AF223" s="265" t="str">
        <f t="shared" si="32"/>
        <v/>
      </c>
      <c r="AG223" s="121" t="str">
        <f t="shared" si="33"/>
        <v/>
      </c>
      <c r="AH223" s="121" t="str">
        <f t="shared" si="34"/>
        <v/>
      </c>
    </row>
    <row r="224" spans="1:34" s="99" customFormat="1" x14ac:dyDescent="0.45">
      <c r="A224" s="429"/>
      <c r="B224" s="429"/>
      <c r="C224" s="429"/>
      <c r="D224" s="429"/>
      <c r="E224" s="429"/>
      <c r="F224" s="267"/>
      <c r="G224" s="267"/>
      <c r="H224" s="430"/>
      <c r="I224" s="430"/>
      <c r="J224" s="431"/>
      <c r="K224" s="430"/>
      <c r="L224" s="432"/>
      <c r="M224" s="429"/>
      <c r="N224" s="429"/>
      <c r="O224" s="429"/>
      <c r="P224" s="429"/>
      <c r="Q224" s="433">
        <f t="shared" si="35"/>
        <v>0</v>
      </c>
      <c r="R224" s="433"/>
      <c r="S224" s="429"/>
      <c r="T224" s="429"/>
      <c r="U224" s="434"/>
      <c r="V224" s="429"/>
      <c r="W224" s="429"/>
      <c r="X224" s="241" t="str">
        <f t="shared" si="31"/>
        <v/>
      </c>
      <c r="Y224" s="241" t="str">
        <f t="shared" si="36"/>
        <v/>
      </c>
      <c r="Z224" s="241" t="str">
        <f t="shared" si="37"/>
        <v/>
      </c>
      <c r="AA224" s="242" t="b">
        <f t="shared" si="38"/>
        <v>0</v>
      </c>
      <c r="AB224" s="242" t="b">
        <f t="shared" si="39"/>
        <v>0</v>
      </c>
      <c r="AC224" s="267"/>
      <c r="AD224" s="265" t="str">
        <f>IF(AC224=Dropdowns!$B$44,"Emissions intensity required","")</f>
        <v/>
      </c>
      <c r="AE224" s="267"/>
      <c r="AF224" s="265" t="str">
        <f t="shared" si="32"/>
        <v/>
      </c>
      <c r="AG224" s="121" t="str">
        <f t="shared" si="33"/>
        <v/>
      </c>
      <c r="AH224" s="121" t="str">
        <f t="shared" si="34"/>
        <v/>
      </c>
    </row>
    <row r="225" spans="1:34" s="99" customFormat="1" x14ac:dyDescent="0.45">
      <c r="A225" s="429"/>
      <c r="B225" s="429"/>
      <c r="C225" s="429"/>
      <c r="D225" s="429"/>
      <c r="E225" s="429"/>
      <c r="F225" s="267"/>
      <c r="G225" s="267"/>
      <c r="H225" s="430"/>
      <c r="I225" s="430"/>
      <c r="J225" s="431"/>
      <c r="K225" s="430"/>
      <c r="L225" s="432"/>
      <c r="M225" s="429"/>
      <c r="N225" s="429"/>
      <c r="O225" s="429"/>
      <c r="P225" s="429"/>
      <c r="Q225" s="433">
        <f t="shared" si="35"/>
        <v>0</v>
      </c>
      <c r="R225" s="433"/>
      <c r="S225" s="429"/>
      <c r="T225" s="429"/>
      <c r="U225" s="434"/>
      <c r="V225" s="429"/>
      <c r="W225" s="429"/>
      <c r="X225" s="241" t="str">
        <f t="shared" si="31"/>
        <v/>
      </c>
      <c r="Y225" s="241" t="str">
        <f t="shared" si="36"/>
        <v/>
      </c>
      <c r="Z225" s="241" t="str">
        <f t="shared" si="37"/>
        <v/>
      </c>
      <c r="AA225" s="242" t="b">
        <f t="shared" si="38"/>
        <v>0</v>
      </c>
      <c r="AB225" s="242" t="b">
        <f t="shared" si="39"/>
        <v>0</v>
      </c>
      <c r="AC225" s="267"/>
      <c r="AD225" s="265" t="str">
        <f>IF(AC225=Dropdowns!$B$44,"Emissions intensity required","")</f>
        <v/>
      </c>
      <c r="AE225" s="267"/>
      <c r="AF225" s="265" t="str">
        <f t="shared" si="32"/>
        <v/>
      </c>
      <c r="AG225" s="121" t="str">
        <f t="shared" si="33"/>
        <v/>
      </c>
      <c r="AH225" s="121" t="str">
        <f t="shared" si="34"/>
        <v/>
      </c>
    </row>
    <row r="226" spans="1:34" s="99" customFormat="1" x14ac:dyDescent="0.45">
      <c r="A226" s="429"/>
      <c r="B226" s="429"/>
      <c r="C226" s="429"/>
      <c r="D226" s="429"/>
      <c r="E226" s="429"/>
      <c r="F226" s="267"/>
      <c r="G226" s="267"/>
      <c r="H226" s="430"/>
      <c r="I226" s="430"/>
      <c r="J226" s="431"/>
      <c r="K226" s="430"/>
      <c r="L226" s="432"/>
      <c r="M226" s="429"/>
      <c r="N226" s="429"/>
      <c r="O226" s="429"/>
      <c r="P226" s="429"/>
      <c r="Q226" s="433">
        <f t="shared" si="35"/>
        <v>0</v>
      </c>
      <c r="R226" s="433"/>
      <c r="S226" s="429"/>
      <c r="T226" s="429"/>
      <c r="U226" s="434"/>
      <c r="V226" s="429"/>
      <c r="W226" s="429"/>
      <c r="X226" s="241" t="str">
        <f t="shared" si="31"/>
        <v/>
      </c>
      <c r="Y226" s="241" t="str">
        <f t="shared" si="36"/>
        <v/>
      </c>
      <c r="Z226" s="241" t="str">
        <f t="shared" si="37"/>
        <v/>
      </c>
      <c r="AA226" s="242" t="b">
        <f t="shared" si="38"/>
        <v>0</v>
      </c>
      <c r="AB226" s="242" t="b">
        <f t="shared" si="39"/>
        <v>0</v>
      </c>
      <c r="AC226" s="267"/>
      <c r="AD226" s="265" t="str">
        <f>IF(AC226=Dropdowns!$B$44,"Emissions intensity required","")</f>
        <v/>
      </c>
      <c r="AE226" s="267"/>
      <c r="AF226" s="265" t="str">
        <f t="shared" si="32"/>
        <v/>
      </c>
      <c r="AG226" s="121" t="str">
        <f t="shared" si="33"/>
        <v/>
      </c>
      <c r="AH226" s="121" t="str">
        <f t="shared" si="34"/>
        <v/>
      </c>
    </row>
    <row r="227" spans="1:34" s="99" customFormat="1" x14ac:dyDescent="0.45">
      <c r="A227" s="429"/>
      <c r="B227" s="429"/>
      <c r="C227" s="429"/>
      <c r="D227" s="429"/>
      <c r="E227" s="429"/>
      <c r="F227" s="267"/>
      <c r="G227" s="267"/>
      <c r="H227" s="430"/>
      <c r="I227" s="430"/>
      <c r="J227" s="431"/>
      <c r="K227" s="430"/>
      <c r="L227" s="432"/>
      <c r="M227" s="429"/>
      <c r="N227" s="429"/>
      <c r="O227" s="429"/>
      <c r="P227" s="429"/>
      <c r="Q227" s="433">
        <f t="shared" si="35"/>
        <v>0</v>
      </c>
      <c r="R227" s="433"/>
      <c r="S227" s="429"/>
      <c r="T227" s="429"/>
      <c r="U227" s="434"/>
      <c r="V227" s="429"/>
      <c r="W227" s="429"/>
      <c r="X227" s="241" t="str">
        <f t="shared" si="31"/>
        <v/>
      </c>
      <c r="Y227" s="241" t="str">
        <f t="shared" si="36"/>
        <v/>
      </c>
      <c r="Z227" s="241" t="str">
        <f t="shared" si="37"/>
        <v/>
      </c>
      <c r="AA227" s="242" t="b">
        <f t="shared" si="38"/>
        <v>0</v>
      </c>
      <c r="AB227" s="242" t="b">
        <f t="shared" si="39"/>
        <v>0</v>
      </c>
      <c r="AC227" s="267"/>
      <c r="AD227" s="265" t="str">
        <f>IF(AC227=Dropdowns!$B$44,"Emissions intensity required","")</f>
        <v/>
      </c>
      <c r="AE227" s="267"/>
      <c r="AF227" s="265" t="str">
        <f t="shared" si="32"/>
        <v/>
      </c>
      <c r="AG227" s="121" t="str">
        <f t="shared" si="33"/>
        <v/>
      </c>
      <c r="AH227" s="121" t="str">
        <f t="shared" si="34"/>
        <v/>
      </c>
    </row>
    <row r="228" spans="1:34" s="99" customFormat="1" x14ac:dyDescent="0.45">
      <c r="A228" s="429"/>
      <c r="B228" s="429"/>
      <c r="C228" s="429"/>
      <c r="D228" s="429"/>
      <c r="E228" s="429"/>
      <c r="F228" s="267"/>
      <c r="G228" s="267"/>
      <c r="H228" s="430"/>
      <c r="I228" s="430"/>
      <c r="J228" s="431"/>
      <c r="K228" s="430"/>
      <c r="L228" s="432"/>
      <c r="M228" s="429"/>
      <c r="N228" s="429"/>
      <c r="O228" s="429"/>
      <c r="P228" s="429"/>
      <c r="Q228" s="433">
        <f t="shared" si="35"/>
        <v>0</v>
      </c>
      <c r="R228" s="433"/>
      <c r="S228" s="429"/>
      <c r="T228" s="429"/>
      <c r="U228" s="434"/>
      <c r="V228" s="429"/>
      <c r="W228" s="429"/>
      <c r="X228" s="241" t="str">
        <f t="shared" si="31"/>
        <v/>
      </c>
      <c r="Y228" s="241" t="str">
        <f t="shared" si="36"/>
        <v/>
      </c>
      <c r="Z228" s="241" t="str">
        <f t="shared" si="37"/>
        <v/>
      </c>
      <c r="AA228" s="242" t="b">
        <f t="shared" si="38"/>
        <v>0</v>
      </c>
      <c r="AB228" s="242" t="b">
        <f t="shared" si="39"/>
        <v>0</v>
      </c>
      <c r="AC228" s="267"/>
      <c r="AD228" s="265" t="str">
        <f>IF(AC228=Dropdowns!$B$44,"Emissions intensity required","")</f>
        <v/>
      </c>
      <c r="AE228" s="267"/>
      <c r="AF228" s="265" t="str">
        <f t="shared" si="32"/>
        <v/>
      </c>
      <c r="AG228" s="121" t="str">
        <f t="shared" si="33"/>
        <v/>
      </c>
      <c r="AH228" s="121" t="str">
        <f t="shared" si="34"/>
        <v/>
      </c>
    </row>
    <row r="229" spans="1:34" s="99" customFormat="1" x14ac:dyDescent="0.45">
      <c r="A229" s="429"/>
      <c r="B229" s="429"/>
      <c r="C229" s="429"/>
      <c r="D229" s="429"/>
      <c r="E229" s="429"/>
      <c r="F229" s="267"/>
      <c r="G229" s="267"/>
      <c r="H229" s="430"/>
      <c r="I229" s="430"/>
      <c r="J229" s="431"/>
      <c r="K229" s="430"/>
      <c r="L229" s="432"/>
      <c r="M229" s="429"/>
      <c r="N229" s="429"/>
      <c r="O229" s="429"/>
      <c r="P229" s="429"/>
      <c r="Q229" s="433">
        <f t="shared" si="35"/>
        <v>0</v>
      </c>
      <c r="R229" s="433"/>
      <c r="S229" s="429"/>
      <c r="T229" s="429"/>
      <c r="U229" s="434"/>
      <c r="V229" s="429"/>
      <c r="W229" s="429"/>
      <c r="X229" s="241" t="str">
        <f t="shared" si="31"/>
        <v/>
      </c>
      <c r="Y229" s="241" t="str">
        <f t="shared" si="36"/>
        <v/>
      </c>
      <c r="Z229" s="241" t="str">
        <f t="shared" si="37"/>
        <v/>
      </c>
      <c r="AA229" s="242" t="b">
        <f t="shared" si="38"/>
        <v>0</v>
      </c>
      <c r="AB229" s="242" t="b">
        <f t="shared" si="39"/>
        <v>0</v>
      </c>
      <c r="AC229" s="267"/>
      <c r="AD229" s="265" t="str">
        <f>IF(AC229=Dropdowns!$B$44,"Emissions intensity required","")</f>
        <v/>
      </c>
      <c r="AE229" s="267"/>
      <c r="AF229" s="265" t="str">
        <f t="shared" si="32"/>
        <v/>
      </c>
      <c r="AG229" s="121" t="str">
        <f t="shared" si="33"/>
        <v/>
      </c>
      <c r="AH229" s="121" t="str">
        <f t="shared" si="34"/>
        <v/>
      </c>
    </row>
    <row r="230" spans="1:34" s="99" customFormat="1" x14ac:dyDescent="0.45">
      <c r="A230" s="429"/>
      <c r="B230" s="429"/>
      <c r="C230" s="429"/>
      <c r="D230" s="429"/>
      <c r="E230" s="429"/>
      <c r="F230" s="267"/>
      <c r="G230" s="267"/>
      <c r="H230" s="430"/>
      <c r="I230" s="430"/>
      <c r="J230" s="431"/>
      <c r="K230" s="430"/>
      <c r="L230" s="432"/>
      <c r="M230" s="429"/>
      <c r="N230" s="429"/>
      <c r="O230" s="429"/>
      <c r="P230" s="429"/>
      <c r="Q230" s="433">
        <f t="shared" si="35"/>
        <v>0</v>
      </c>
      <c r="R230" s="433"/>
      <c r="S230" s="429"/>
      <c r="T230" s="429"/>
      <c r="U230" s="434"/>
      <c r="V230" s="429"/>
      <c r="W230" s="429"/>
      <c r="X230" s="241" t="str">
        <f t="shared" si="31"/>
        <v/>
      </c>
      <c r="Y230" s="241" t="str">
        <f t="shared" si="36"/>
        <v/>
      </c>
      <c r="Z230" s="241" t="str">
        <f t="shared" si="37"/>
        <v/>
      </c>
      <c r="AA230" s="242" t="b">
        <f t="shared" si="38"/>
        <v>0</v>
      </c>
      <c r="AB230" s="242" t="b">
        <f t="shared" si="39"/>
        <v>0</v>
      </c>
      <c r="AC230" s="267"/>
      <c r="AD230" s="265" t="str">
        <f>IF(AC230=Dropdowns!$B$44,"Emissions intensity required","")</f>
        <v/>
      </c>
      <c r="AE230" s="267"/>
      <c r="AF230" s="265" t="str">
        <f t="shared" si="32"/>
        <v/>
      </c>
      <c r="AG230" s="121" t="str">
        <f t="shared" si="33"/>
        <v/>
      </c>
      <c r="AH230" s="121" t="str">
        <f t="shared" si="34"/>
        <v/>
      </c>
    </row>
    <row r="231" spans="1:34" s="99" customFormat="1" x14ac:dyDescent="0.45">
      <c r="A231" s="429"/>
      <c r="B231" s="429"/>
      <c r="C231" s="429"/>
      <c r="D231" s="429"/>
      <c r="E231" s="429"/>
      <c r="F231" s="267"/>
      <c r="G231" s="267"/>
      <c r="H231" s="430"/>
      <c r="I231" s="430"/>
      <c r="J231" s="431"/>
      <c r="K231" s="430"/>
      <c r="L231" s="432"/>
      <c r="M231" s="429"/>
      <c r="N231" s="429"/>
      <c r="O231" s="429"/>
      <c r="P231" s="429"/>
      <c r="Q231" s="433">
        <f t="shared" si="35"/>
        <v>0</v>
      </c>
      <c r="R231" s="433"/>
      <c r="S231" s="429"/>
      <c r="T231" s="429"/>
      <c r="U231" s="434"/>
      <c r="V231" s="429"/>
      <c r="W231" s="429"/>
      <c r="X231" s="241" t="str">
        <f t="shared" si="31"/>
        <v/>
      </c>
      <c r="Y231" s="241" t="str">
        <f t="shared" si="36"/>
        <v/>
      </c>
      <c r="Z231" s="241" t="str">
        <f t="shared" si="37"/>
        <v/>
      </c>
      <c r="AA231" s="242" t="b">
        <f t="shared" si="38"/>
        <v>0</v>
      </c>
      <c r="AB231" s="242" t="b">
        <f t="shared" si="39"/>
        <v>0</v>
      </c>
      <c r="AC231" s="267"/>
      <c r="AD231" s="265" t="str">
        <f>IF(AC231=Dropdowns!$B$44,"Emissions intensity required","")</f>
        <v/>
      </c>
      <c r="AE231" s="267"/>
      <c r="AF231" s="265" t="str">
        <f t="shared" si="32"/>
        <v/>
      </c>
      <c r="AG231" s="121" t="str">
        <f t="shared" si="33"/>
        <v/>
      </c>
      <c r="AH231" s="121" t="str">
        <f t="shared" si="34"/>
        <v/>
      </c>
    </row>
    <row r="232" spans="1:34" s="99" customFormat="1" x14ac:dyDescent="0.45">
      <c r="A232" s="429"/>
      <c r="B232" s="429"/>
      <c r="C232" s="429"/>
      <c r="D232" s="429"/>
      <c r="E232" s="429"/>
      <c r="F232" s="267"/>
      <c r="G232" s="267"/>
      <c r="H232" s="430"/>
      <c r="I232" s="430"/>
      <c r="J232" s="431"/>
      <c r="K232" s="430"/>
      <c r="L232" s="432"/>
      <c r="M232" s="429"/>
      <c r="N232" s="429"/>
      <c r="O232" s="429"/>
      <c r="P232" s="429"/>
      <c r="Q232" s="433">
        <f t="shared" si="35"/>
        <v>0</v>
      </c>
      <c r="R232" s="433"/>
      <c r="S232" s="429"/>
      <c r="T232" s="429"/>
      <c r="U232" s="434"/>
      <c r="V232" s="429"/>
      <c r="W232" s="429"/>
      <c r="X232" s="241" t="str">
        <f t="shared" si="31"/>
        <v/>
      </c>
      <c r="Y232" s="241" t="str">
        <f t="shared" si="36"/>
        <v/>
      </c>
      <c r="Z232" s="241" t="str">
        <f t="shared" si="37"/>
        <v/>
      </c>
      <c r="AA232" s="242" t="b">
        <f t="shared" si="38"/>
        <v>0</v>
      </c>
      <c r="AB232" s="242" t="b">
        <f t="shared" si="39"/>
        <v>0</v>
      </c>
      <c r="AC232" s="267"/>
      <c r="AD232" s="265" t="str">
        <f>IF(AC232=Dropdowns!$B$44,"Emissions intensity required","")</f>
        <v/>
      </c>
      <c r="AE232" s="267"/>
      <c r="AF232" s="265" t="str">
        <f t="shared" si="32"/>
        <v/>
      </c>
      <c r="AG232" s="121" t="str">
        <f t="shared" si="33"/>
        <v/>
      </c>
      <c r="AH232" s="121" t="str">
        <f t="shared" si="34"/>
        <v/>
      </c>
    </row>
    <row r="233" spans="1:34" s="99" customFormat="1" x14ac:dyDescent="0.45">
      <c r="A233" s="429"/>
      <c r="B233" s="429"/>
      <c r="C233" s="429"/>
      <c r="D233" s="429"/>
      <c r="E233" s="429"/>
      <c r="F233" s="267"/>
      <c r="G233" s="267"/>
      <c r="H233" s="430"/>
      <c r="I233" s="430"/>
      <c r="J233" s="431"/>
      <c r="K233" s="430"/>
      <c r="L233" s="432"/>
      <c r="M233" s="429"/>
      <c r="N233" s="429"/>
      <c r="O233" s="429"/>
      <c r="P233" s="429"/>
      <c r="Q233" s="433">
        <f t="shared" si="35"/>
        <v>0</v>
      </c>
      <c r="R233" s="433"/>
      <c r="S233" s="429"/>
      <c r="T233" s="429"/>
      <c r="U233" s="434"/>
      <c r="V233" s="429"/>
      <c r="W233" s="429"/>
      <c r="X233" s="241" t="str">
        <f t="shared" si="31"/>
        <v/>
      </c>
      <c r="Y233" s="241" t="str">
        <f t="shared" si="36"/>
        <v/>
      </c>
      <c r="Z233" s="241" t="str">
        <f t="shared" si="37"/>
        <v/>
      </c>
      <c r="AA233" s="242" t="b">
        <f t="shared" si="38"/>
        <v>0</v>
      </c>
      <c r="AB233" s="242" t="b">
        <f t="shared" si="39"/>
        <v>0</v>
      </c>
      <c r="AC233" s="267"/>
      <c r="AD233" s="265" t="str">
        <f>IF(AC233=Dropdowns!$B$44,"Emissions intensity required","")</f>
        <v/>
      </c>
      <c r="AE233" s="267"/>
      <c r="AF233" s="265" t="str">
        <f t="shared" si="32"/>
        <v/>
      </c>
      <c r="AG233" s="121" t="str">
        <f t="shared" si="33"/>
        <v/>
      </c>
      <c r="AH233" s="121" t="str">
        <f t="shared" si="34"/>
        <v/>
      </c>
    </row>
    <row r="234" spans="1:34" s="99" customFormat="1" x14ac:dyDescent="0.45">
      <c r="A234" s="429"/>
      <c r="B234" s="429"/>
      <c r="C234" s="429"/>
      <c r="D234" s="429"/>
      <c r="E234" s="429"/>
      <c r="F234" s="267"/>
      <c r="G234" s="267"/>
      <c r="H234" s="430"/>
      <c r="I234" s="430"/>
      <c r="J234" s="431"/>
      <c r="K234" s="430"/>
      <c r="L234" s="432"/>
      <c r="M234" s="429"/>
      <c r="N234" s="429"/>
      <c r="O234" s="429"/>
      <c r="P234" s="429"/>
      <c r="Q234" s="433">
        <f t="shared" si="35"/>
        <v>0</v>
      </c>
      <c r="R234" s="433"/>
      <c r="S234" s="429"/>
      <c r="T234" s="429"/>
      <c r="U234" s="434"/>
      <c r="V234" s="429"/>
      <c r="W234" s="429"/>
      <c r="X234" s="241" t="str">
        <f t="shared" si="31"/>
        <v/>
      </c>
      <c r="Y234" s="241" t="str">
        <f t="shared" si="36"/>
        <v/>
      </c>
      <c r="Z234" s="241" t="str">
        <f t="shared" si="37"/>
        <v/>
      </c>
      <c r="AA234" s="242" t="b">
        <f t="shared" si="38"/>
        <v>0</v>
      </c>
      <c r="AB234" s="242" t="b">
        <f t="shared" si="39"/>
        <v>0</v>
      </c>
      <c r="AC234" s="267"/>
      <c r="AD234" s="265" t="str">
        <f>IF(AC234=Dropdowns!$B$44,"Emissions intensity required","")</f>
        <v/>
      </c>
      <c r="AE234" s="267"/>
      <c r="AF234" s="265" t="str">
        <f t="shared" si="32"/>
        <v/>
      </c>
      <c r="AG234" s="121" t="str">
        <f t="shared" si="33"/>
        <v/>
      </c>
      <c r="AH234" s="121" t="str">
        <f t="shared" si="34"/>
        <v/>
      </c>
    </row>
    <row r="235" spans="1:34" s="99" customFormat="1" x14ac:dyDescent="0.45">
      <c r="A235" s="429"/>
      <c r="B235" s="429"/>
      <c r="C235" s="429"/>
      <c r="D235" s="429"/>
      <c r="E235" s="429"/>
      <c r="F235" s="267"/>
      <c r="G235" s="267"/>
      <c r="H235" s="430"/>
      <c r="I235" s="430"/>
      <c r="J235" s="431"/>
      <c r="K235" s="430"/>
      <c r="L235" s="432"/>
      <c r="M235" s="429"/>
      <c r="N235" s="429"/>
      <c r="O235" s="429"/>
      <c r="P235" s="429"/>
      <c r="Q235" s="433">
        <f t="shared" si="35"/>
        <v>0</v>
      </c>
      <c r="R235" s="433"/>
      <c r="S235" s="429"/>
      <c r="T235" s="429"/>
      <c r="U235" s="434"/>
      <c r="V235" s="429"/>
      <c r="W235" s="429"/>
      <c r="X235" s="241" t="str">
        <f t="shared" si="31"/>
        <v/>
      </c>
      <c r="Y235" s="241" t="str">
        <f t="shared" si="36"/>
        <v/>
      </c>
      <c r="Z235" s="241" t="str">
        <f t="shared" si="37"/>
        <v/>
      </c>
      <c r="AA235" s="242" t="b">
        <f t="shared" si="38"/>
        <v>0</v>
      </c>
      <c r="AB235" s="242" t="b">
        <f t="shared" si="39"/>
        <v>0</v>
      </c>
      <c r="AC235" s="267"/>
      <c r="AD235" s="265" t="str">
        <f>IF(AC235=Dropdowns!$B$44,"Emissions intensity required","")</f>
        <v/>
      </c>
      <c r="AE235" s="267"/>
      <c r="AF235" s="265" t="str">
        <f t="shared" si="32"/>
        <v/>
      </c>
      <c r="AG235" s="121" t="str">
        <f t="shared" si="33"/>
        <v/>
      </c>
      <c r="AH235" s="121" t="str">
        <f t="shared" si="34"/>
        <v/>
      </c>
    </row>
    <row r="236" spans="1:34" s="99" customFormat="1" x14ac:dyDescent="0.45">
      <c r="A236" s="429"/>
      <c r="B236" s="429"/>
      <c r="C236" s="429"/>
      <c r="D236" s="429"/>
      <c r="E236" s="429"/>
      <c r="F236" s="267"/>
      <c r="G236" s="267"/>
      <c r="H236" s="430"/>
      <c r="I236" s="430"/>
      <c r="J236" s="431"/>
      <c r="K236" s="430"/>
      <c r="L236" s="432"/>
      <c r="M236" s="429"/>
      <c r="N236" s="429"/>
      <c r="O236" s="429"/>
      <c r="P236" s="429"/>
      <c r="Q236" s="433">
        <f t="shared" si="35"/>
        <v>0</v>
      </c>
      <c r="R236" s="433"/>
      <c r="S236" s="429"/>
      <c r="T236" s="429"/>
      <c r="U236" s="434"/>
      <c r="V236" s="429"/>
      <c r="W236" s="429"/>
      <c r="X236" s="241" t="str">
        <f t="shared" si="31"/>
        <v/>
      </c>
      <c r="Y236" s="241" t="str">
        <f t="shared" si="36"/>
        <v/>
      </c>
      <c r="Z236" s="241" t="str">
        <f t="shared" si="37"/>
        <v/>
      </c>
      <c r="AA236" s="242" t="b">
        <f t="shared" si="38"/>
        <v>0</v>
      </c>
      <c r="AB236" s="242" t="b">
        <f t="shared" si="39"/>
        <v>0</v>
      </c>
      <c r="AC236" s="267"/>
      <c r="AD236" s="265" t="str">
        <f>IF(AC236=Dropdowns!$B$44,"Emissions intensity required","")</f>
        <v/>
      </c>
      <c r="AE236" s="267"/>
      <c r="AF236" s="265" t="str">
        <f t="shared" si="32"/>
        <v/>
      </c>
      <c r="AG236" s="121" t="str">
        <f t="shared" si="33"/>
        <v/>
      </c>
      <c r="AH236" s="121" t="str">
        <f t="shared" si="34"/>
        <v/>
      </c>
    </row>
    <row r="237" spans="1:34" s="99" customFormat="1" x14ac:dyDescent="0.45">
      <c r="A237" s="429"/>
      <c r="B237" s="429"/>
      <c r="C237" s="429"/>
      <c r="D237" s="429"/>
      <c r="E237" s="429"/>
      <c r="F237" s="267"/>
      <c r="G237" s="267"/>
      <c r="H237" s="430"/>
      <c r="I237" s="430"/>
      <c r="J237" s="431"/>
      <c r="K237" s="430"/>
      <c r="L237" s="432"/>
      <c r="M237" s="429"/>
      <c r="N237" s="429"/>
      <c r="O237" s="429"/>
      <c r="P237" s="429"/>
      <c r="Q237" s="433">
        <f t="shared" si="35"/>
        <v>0</v>
      </c>
      <c r="R237" s="433"/>
      <c r="S237" s="429"/>
      <c r="T237" s="429"/>
      <c r="U237" s="434"/>
      <c r="V237" s="429"/>
      <c r="W237" s="429"/>
      <c r="X237" s="241" t="str">
        <f t="shared" si="31"/>
        <v/>
      </c>
      <c r="Y237" s="241" t="str">
        <f t="shared" si="36"/>
        <v/>
      </c>
      <c r="Z237" s="241" t="str">
        <f t="shared" si="37"/>
        <v/>
      </c>
      <c r="AA237" s="242" t="b">
        <f t="shared" si="38"/>
        <v>0</v>
      </c>
      <c r="AB237" s="242" t="b">
        <f t="shared" si="39"/>
        <v>0</v>
      </c>
      <c r="AC237" s="267"/>
      <c r="AD237" s="265" t="str">
        <f>IF(AC237=Dropdowns!$B$44,"Emissions intensity required","")</f>
        <v/>
      </c>
      <c r="AE237" s="267"/>
      <c r="AF237" s="265" t="str">
        <f t="shared" si="32"/>
        <v/>
      </c>
      <c r="AG237" s="121" t="str">
        <f t="shared" si="33"/>
        <v/>
      </c>
      <c r="AH237" s="121" t="str">
        <f t="shared" si="34"/>
        <v/>
      </c>
    </row>
    <row r="238" spans="1:34" s="99" customFormat="1" x14ac:dyDescent="0.45">
      <c r="A238" s="429"/>
      <c r="B238" s="429"/>
      <c r="C238" s="429"/>
      <c r="D238" s="429"/>
      <c r="E238" s="429"/>
      <c r="F238" s="267"/>
      <c r="G238" s="267"/>
      <c r="H238" s="430"/>
      <c r="I238" s="430"/>
      <c r="J238" s="431"/>
      <c r="K238" s="430"/>
      <c r="L238" s="432"/>
      <c r="M238" s="429"/>
      <c r="N238" s="429"/>
      <c r="O238" s="429"/>
      <c r="P238" s="429"/>
      <c r="Q238" s="433">
        <f t="shared" si="35"/>
        <v>0</v>
      </c>
      <c r="R238" s="433"/>
      <c r="S238" s="429"/>
      <c r="T238" s="429"/>
      <c r="U238" s="434"/>
      <c r="V238" s="429"/>
      <c r="W238" s="429"/>
      <c r="X238" s="241" t="str">
        <f t="shared" si="31"/>
        <v/>
      </c>
      <c r="Y238" s="241" t="str">
        <f t="shared" si="36"/>
        <v/>
      </c>
      <c r="Z238" s="241" t="str">
        <f t="shared" si="37"/>
        <v/>
      </c>
      <c r="AA238" s="242" t="b">
        <f t="shared" si="38"/>
        <v>0</v>
      </c>
      <c r="AB238" s="242" t="b">
        <f t="shared" si="39"/>
        <v>0</v>
      </c>
      <c r="AC238" s="267"/>
      <c r="AD238" s="265" t="str">
        <f>IF(AC238=Dropdowns!$B$44,"Emissions intensity required","")</f>
        <v/>
      </c>
      <c r="AE238" s="267"/>
      <c r="AF238" s="265" t="str">
        <f t="shared" si="32"/>
        <v/>
      </c>
      <c r="AG238" s="121" t="str">
        <f t="shared" si="33"/>
        <v/>
      </c>
      <c r="AH238" s="121" t="str">
        <f t="shared" si="34"/>
        <v/>
      </c>
    </row>
    <row r="239" spans="1:34" s="99" customFormat="1" x14ac:dyDescent="0.45">
      <c r="A239" s="429"/>
      <c r="B239" s="429"/>
      <c r="C239" s="429"/>
      <c r="D239" s="429"/>
      <c r="E239" s="429"/>
      <c r="F239" s="267"/>
      <c r="G239" s="267"/>
      <c r="H239" s="430"/>
      <c r="I239" s="430"/>
      <c r="J239" s="431"/>
      <c r="K239" s="430"/>
      <c r="L239" s="432"/>
      <c r="M239" s="429"/>
      <c r="N239" s="429"/>
      <c r="O239" s="429"/>
      <c r="P239" s="429"/>
      <c r="Q239" s="433">
        <f t="shared" si="35"/>
        <v>0</v>
      </c>
      <c r="R239" s="433"/>
      <c r="S239" s="429"/>
      <c r="T239" s="429"/>
      <c r="U239" s="434"/>
      <c r="V239" s="429"/>
      <c r="W239" s="429"/>
      <c r="X239" s="241" t="str">
        <f t="shared" si="31"/>
        <v/>
      </c>
      <c r="Y239" s="241" t="str">
        <f t="shared" si="36"/>
        <v/>
      </c>
      <c r="Z239" s="241" t="str">
        <f t="shared" si="37"/>
        <v/>
      </c>
      <c r="AA239" s="242" t="b">
        <f t="shared" si="38"/>
        <v>0</v>
      </c>
      <c r="AB239" s="242" t="b">
        <f t="shared" si="39"/>
        <v>0</v>
      </c>
      <c r="AC239" s="267"/>
      <c r="AD239" s="265" t="str">
        <f>IF(AC239=Dropdowns!$B$44,"Emissions intensity required","")</f>
        <v/>
      </c>
      <c r="AE239" s="267"/>
      <c r="AF239" s="265" t="str">
        <f t="shared" si="32"/>
        <v/>
      </c>
      <c r="AG239" s="121" t="str">
        <f t="shared" si="33"/>
        <v/>
      </c>
      <c r="AH239" s="121" t="str">
        <f t="shared" si="34"/>
        <v/>
      </c>
    </row>
    <row r="240" spans="1:34" s="99" customFormat="1" x14ac:dyDescent="0.45">
      <c r="A240" s="429"/>
      <c r="B240" s="429"/>
      <c r="C240" s="429"/>
      <c r="D240" s="429"/>
      <c r="E240" s="429"/>
      <c r="F240" s="267"/>
      <c r="G240" s="267"/>
      <c r="H240" s="430"/>
      <c r="I240" s="430"/>
      <c r="J240" s="431"/>
      <c r="K240" s="430"/>
      <c r="L240" s="432"/>
      <c r="M240" s="429"/>
      <c r="N240" s="429"/>
      <c r="O240" s="429"/>
      <c r="P240" s="429"/>
      <c r="Q240" s="433">
        <f t="shared" si="35"/>
        <v>0</v>
      </c>
      <c r="R240" s="433"/>
      <c r="S240" s="429"/>
      <c r="T240" s="429"/>
      <c r="U240" s="434"/>
      <c r="V240" s="429"/>
      <c r="W240" s="429"/>
      <c r="X240" s="241" t="str">
        <f t="shared" si="31"/>
        <v/>
      </c>
      <c r="Y240" s="241" t="str">
        <f t="shared" si="36"/>
        <v/>
      </c>
      <c r="Z240" s="241" t="str">
        <f t="shared" si="37"/>
        <v/>
      </c>
      <c r="AA240" s="242" t="b">
        <f t="shared" si="38"/>
        <v>0</v>
      </c>
      <c r="AB240" s="242" t="b">
        <f t="shared" si="39"/>
        <v>0</v>
      </c>
      <c r="AC240" s="267"/>
      <c r="AD240" s="265" t="str">
        <f>IF(AC240=Dropdowns!$B$44,"Emissions intensity required","")</f>
        <v/>
      </c>
      <c r="AE240" s="267"/>
      <c r="AF240" s="265" t="str">
        <f t="shared" si="32"/>
        <v/>
      </c>
      <c r="AG240" s="121" t="str">
        <f t="shared" si="33"/>
        <v/>
      </c>
      <c r="AH240" s="121" t="str">
        <f t="shared" si="34"/>
        <v/>
      </c>
    </row>
    <row r="241" spans="1:34" s="99" customFormat="1" x14ac:dyDescent="0.45">
      <c r="A241" s="429"/>
      <c r="B241" s="429"/>
      <c r="C241" s="429"/>
      <c r="D241" s="429"/>
      <c r="E241" s="429"/>
      <c r="F241" s="267"/>
      <c r="G241" s="267"/>
      <c r="H241" s="430"/>
      <c r="I241" s="430"/>
      <c r="J241" s="431"/>
      <c r="K241" s="430"/>
      <c r="L241" s="432"/>
      <c r="M241" s="429"/>
      <c r="N241" s="429"/>
      <c r="O241" s="429"/>
      <c r="P241" s="429"/>
      <c r="Q241" s="433">
        <f t="shared" si="35"/>
        <v>0</v>
      </c>
      <c r="R241" s="433"/>
      <c r="S241" s="429"/>
      <c r="T241" s="429"/>
      <c r="U241" s="434"/>
      <c r="V241" s="429"/>
      <c r="W241" s="429"/>
      <c r="X241" s="241" t="str">
        <f t="shared" si="31"/>
        <v/>
      </c>
      <c r="Y241" s="241" t="str">
        <f t="shared" si="36"/>
        <v/>
      </c>
      <c r="Z241" s="241" t="str">
        <f t="shared" si="37"/>
        <v/>
      </c>
      <c r="AA241" s="242" t="b">
        <f t="shared" si="38"/>
        <v>0</v>
      </c>
      <c r="AB241" s="242" t="b">
        <f t="shared" si="39"/>
        <v>0</v>
      </c>
      <c r="AC241" s="267"/>
      <c r="AD241" s="265" t="str">
        <f>IF(AC241=Dropdowns!$B$44,"Emissions intensity required","")</f>
        <v/>
      </c>
      <c r="AE241" s="267"/>
      <c r="AF241" s="265" t="str">
        <f t="shared" si="32"/>
        <v/>
      </c>
      <c r="AG241" s="121" t="str">
        <f t="shared" si="33"/>
        <v/>
      </c>
      <c r="AH241" s="121" t="str">
        <f t="shared" si="34"/>
        <v/>
      </c>
    </row>
    <row r="242" spans="1:34" s="99" customFormat="1" x14ac:dyDescent="0.45">
      <c r="A242" s="429"/>
      <c r="B242" s="429"/>
      <c r="C242" s="429"/>
      <c r="D242" s="429"/>
      <c r="E242" s="429"/>
      <c r="F242" s="267"/>
      <c r="G242" s="267"/>
      <c r="H242" s="430"/>
      <c r="I242" s="430"/>
      <c r="J242" s="431"/>
      <c r="K242" s="430"/>
      <c r="L242" s="432"/>
      <c r="M242" s="429"/>
      <c r="N242" s="429"/>
      <c r="O242" s="429"/>
      <c r="P242" s="429"/>
      <c r="Q242" s="433">
        <f t="shared" si="35"/>
        <v>0</v>
      </c>
      <c r="R242" s="433"/>
      <c r="S242" s="429"/>
      <c r="T242" s="429"/>
      <c r="U242" s="434"/>
      <c r="V242" s="429"/>
      <c r="W242" s="429"/>
      <c r="X242" s="241" t="str">
        <f t="shared" si="31"/>
        <v/>
      </c>
      <c r="Y242" s="241" t="str">
        <f t="shared" si="36"/>
        <v/>
      </c>
      <c r="Z242" s="241" t="str">
        <f t="shared" si="37"/>
        <v/>
      </c>
      <c r="AA242" s="242" t="b">
        <f t="shared" si="38"/>
        <v>0</v>
      </c>
      <c r="AB242" s="242" t="b">
        <f t="shared" si="39"/>
        <v>0</v>
      </c>
      <c r="AC242" s="267"/>
      <c r="AD242" s="265" t="str">
        <f>IF(AC242=Dropdowns!$B$44,"Emissions intensity required","")</f>
        <v/>
      </c>
      <c r="AE242" s="267"/>
      <c r="AF242" s="265" t="str">
        <f t="shared" si="32"/>
        <v/>
      </c>
      <c r="AG242" s="121" t="str">
        <f t="shared" si="33"/>
        <v/>
      </c>
      <c r="AH242" s="121" t="str">
        <f t="shared" si="34"/>
        <v/>
      </c>
    </row>
    <row r="243" spans="1:34" s="99" customFormat="1" x14ac:dyDescent="0.45">
      <c r="A243" s="429"/>
      <c r="B243" s="429"/>
      <c r="C243" s="429"/>
      <c r="D243" s="429"/>
      <c r="E243" s="429"/>
      <c r="F243" s="267"/>
      <c r="G243" s="267"/>
      <c r="H243" s="430"/>
      <c r="I243" s="430"/>
      <c r="J243" s="431"/>
      <c r="K243" s="430"/>
      <c r="L243" s="432"/>
      <c r="M243" s="429"/>
      <c r="N243" s="429"/>
      <c r="O243" s="429"/>
      <c r="P243" s="429"/>
      <c r="Q243" s="433">
        <f t="shared" si="35"/>
        <v>0</v>
      </c>
      <c r="R243" s="433"/>
      <c r="S243" s="429"/>
      <c r="T243" s="429"/>
      <c r="U243" s="434"/>
      <c r="V243" s="429"/>
      <c r="W243" s="429"/>
      <c r="X243" s="241" t="str">
        <f t="shared" si="31"/>
        <v/>
      </c>
      <c r="Y243" s="241" t="str">
        <f t="shared" si="36"/>
        <v/>
      </c>
      <c r="Z243" s="241" t="str">
        <f t="shared" si="37"/>
        <v/>
      </c>
      <c r="AA243" s="242" t="b">
        <f t="shared" si="38"/>
        <v>0</v>
      </c>
      <c r="AB243" s="242" t="b">
        <f t="shared" si="39"/>
        <v>0</v>
      </c>
      <c r="AC243" s="267"/>
      <c r="AD243" s="265" t="str">
        <f>IF(AC243=Dropdowns!$B$44,"Emissions intensity required","")</f>
        <v/>
      </c>
      <c r="AE243" s="267"/>
      <c r="AF243" s="265" t="str">
        <f t="shared" si="32"/>
        <v/>
      </c>
      <c r="AG243" s="121" t="str">
        <f t="shared" si="33"/>
        <v/>
      </c>
      <c r="AH243" s="121" t="str">
        <f t="shared" si="34"/>
        <v/>
      </c>
    </row>
    <row r="244" spans="1:34" s="99" customFormat="1" x14ac:dyDescent="0.45">
      <c r="A244" s="429"/>
      <c r="B244" s="429"/>
      <c r="C244" s="429"/>
      <c r="D244" s="429"/>
      <c r="E244" s="429"/>
      <c r="F244" s="267"/>
      <c r="G244" s="267"/>
      <c r="H244" s="430"/>
      <c r="I244" s="430"/>
      <c r="J244" s="431"/>
      <c r="K244" s="430"/>
      <c r="L244" s="432"/>
      <c r="M244" s="429"/>
      <c r="N244" s="429"/>
      <c r="O244" s="429"/>
      <c r="P244" s="429"/>
      <c r="Q244" s="433">
        <f t="shared" si="35"/>
        <v>0</v>
      </c>
      <c r="R244" s="433"/>
      <c r="S244" s="429"/>
      <c r="T244" s="429"/>
      <c r="U244" s="434"/>
      <c r="V244" s="429"/>
      <c r="W244" s="429"/>
      <c r="X244" s="241" t="str">
        <f t="shared" si="31"/>
        <v/>
      </c>
      <c r="Y244" s="241" t="str">
        <f t="shared" si="36"/>
        <v/>
      </c>
      <c r="Z244" s="241" t="str">
        <f t="shared" si="37"/>
        <v/>
      </c>
      <c r="AA244" s="242" t="b">
        <f t="shared" si="38"/>
        <v>0</v>
      </c>
      <c r="AB244" s="242" t="b">
        <f t="shared" si="39"/>
        <v>0</v>
      </c>
      <c r="AC244" s="267"/>
      <c r="AD244" s="265" t="str">
        <f>IF(AC244=Dropdowns!$B$44,"Emissions intensity required","")</f>
        <v/>
      </c>
      <c r="AE244" s="267"/>
      <c r="AF244" s="265" t="str">
        <f t="shared" si="32"/>
        <v/>
      </c>
      <c r="AG244" s="121" t="str">
        <f t="shared" si="33"/>
        <v/>
      </c>
      <c r="AH244" s="121" t="str">
        <f t="shared" si="34"/>
        <v/>
      </c>
    </row>
    <row r="245" spans="1:34" s="99" customFormat="1" x14ac:dyDescent="0.45">
      <c r="A245" s="429"/>
      <c r="B245" s="429"/>
      <c r="C245" s="429"/>
      <c r="D245" s="429"/>
      <c r="E245" s="429"/>
      <c r="F245" s="267"/>
      <c r="G245" s="267"/>
      <c r="H245" s="430"/>
      <c r="I245" s="430"/>
      <c r="J245" s="431"/>
      <c r="K245" s="430"/>
      <c r="L245" s="432"/>
      <c r="M245" s="429"/>
      <c r="N245" s="429"/>
      <c r="O245" s="429"/>
      <c r="P245" s="429"/>
      <c r="Q245" s="433">
        <f t="shared" si="35"/>
        <v>0</v>
      </c>
      <c r="R245" s="433"/>
      <c r="S245" s="429"/>
      <c r="T245" s="429"/>
      <c r="U245" s="434"/>
      <c r="V245" s="429"/>
      <c r="W245" s="429"/>
      <c r="X245" s="241" t="str">
        <f t="shared" si="31"/>
        <v/>
      </c>
      <c r="Y245" s="241" t="str">
        <f t="shared" si="36"/>
        <v/>
      </c>
      <c r="Z245" s="241" t="str">
        <f t="shared" si="37"/>
        <v/>
      </c>
      <c r="AA245" s="242" t="b">
        <f t="shared" si="38"/>
        <v>0</v>
      </c>
      <c r="AB245" s="242" t="b">
        <f t="shared" si="39"/>
        <v>0</v>
      </c>
      <c r="AC245" s="267"/>
      <c r="AD245" s="265" t="str">
        <f>IF(AC245=Dropdowns!$B$44,"Emissions intensity required","")</f>
        <v/>
      </c>
      <c r="AE245" s="267"/>
      <c r="AF245" s="265" t="str">
        <f t="shared" si="32"/>
        <v/>
      </c>
      <c r="AG245" s="121" t="str">
        <f t="shared" si="33"/>
        <v/>
      </c>
      <c r="AH245" s="121" t="str">
        <f t="shared" si="34"/>
        <v/>
      </c>
    </row>
    <row r="246" spans="1:34" s="99" customFormat="1" x14ac:dyDescent="0.45">
      <c r="A246" s="429"/>
      <c r="B246" s="429"/>
      <c r="C246" s="429"/>
      <c r="D246" s="429"/>
      <c r="E246" s="429"/>
      <c r="F246" s="267"/>
      <c r="G246" s="267"/>
      <c r="H246" s="430"/>
      <c r="I246" s="430"/>
      <c r="J246" s="431"/>
      <c r="K246" s="430"/>
      <c r="L246" s="432"/>
      <c r="M246" s="429"/>
      <c r="N246" s="429"/>
      <c r="O246" s="429"/>
      <c r="P246" s="429"/>
      <c r="Q246" s="433">
        <f t="shared" si="35"/>
        <v>0</v>
      </c>
      <c r="R246" s="433"/>
      <c r="S246" s="429"/>
      <c r="T246" s="429"/>
      <c r="U246" s="434"/>
      <c r="V246" s="429"/>
      <c r="W246" s="429"/>
      <c r="X246" s="241" t="str">
        <f t="shared" si="31"/>
        <v/>
      </c>
      <c r="Y246" s="241" t="str">
        <f t="shared" si="36"/>
        <v/>
      </c>
      <c r="Z246" s="241" t="str">
        <f t="shared" si="37"/>
        <v/>
      </c>
      <c r="AA246" s="242" t="b">
        <f t="shared" si="38"/>
        <v>0</v>
      </c>
      <c r="AB246" s="242" t="b">
        <f t="shared" si="39"/>
        <v>0</v>
      </c>
      <c r="AC246" s="267"/>
      <c r="AD246" s="265" t="str">
        <f>IF(AC246=Dropdowns!$B$44,"Emissions intensity required","")</f>
        <v/>
      </c>
      <c r="AE246" s="267"/>
      <c r="AF246" s="265" t="str">
        <f t="shared" si="32"/>
        <v/>
      </c>
      <c r="AG246" s="121" t="str">
        <f t="shared" si="33"/>
        <v/>
      </c>
      <c r="AH246" s="121" t="str">
        <f t="shared" si="34"/>
        <v/>
      </c>
    </row>
    <row r="247" spans="1:34" s="99" customFormat="1" x14ac:dyDescent="0.45">
      <c r="A247" s="429"/>
      <c r="B247" s="429"/>
      <c r="C247" s="429"/>
      <c r="D247" s="429"/>
      <c r="E247" s="429"/>
      <c r="F247" s="267"/>
      <c r="G247" s="267"/>
      <c r="H247" s="430"/>
      <c r="I247" s="430"/>
      <c r="J247" s="431"/>
      <c r="K247" s="430"/>
      <c r="L247" s="432"/>
      <c r="M247" s="429"/>
      <c r="N247" s="429"/>
      <c r="O247" s="429"/>
      <c r="P247" s="429"/>
      <c r="Q247" s="433">
        <f t="shared" si="35"/>
        <v>0</v>
      </c>
      <c r="R247" s="433"/>
      <c r="S247" s="429"/>
      <c r="T247" s="429"/>
      <c r="U247" s="434"/>
      <c r="V247" s="429"/>
      <c r="W247" s="429"/>
      <c r="X247" s="241" t="str">
        <f t="shared" si="31"/>
        <v/>
      </c>
      <c r="Y247" s="241" t="str">
        <f t="shared" si="36"/>
        <v/>
      </c>
      <c r="Z247" s="241" t="str">
        <f t="shared" si="37"/>
        <v/>
      </c>
      <c r="AA247" s="242" t="b">
        <f t="shared" si="38"/>
        <v>0</v>
      </c>
      <c r="AB247" s="242" t="b">
        <f t="shared" si="39"/>
        <v>0</v>
      </c>
      <c r="AC247" s="267"/>
      <c r="AD247" s="265" t="str">
        <f>IF(AC247=Dropdowns!$B$44,"Emissions intensity required","")</f>
        <v/>
      </c>
      <c r="AE247" s="267"/>
      <c r="AF247" s="265" t="str">
        <f t="shared" si="32"/>
        <v/>
      </c>
      <c r="AG247" s="121" t="str">
        <f t="shared" si="33"/>
        <v/>
      </c>
      <c r="AH247" s="121" t="str">
        <f t="shared" si="34"/>
        <v/>
      </c>
    </row>
    <row r="248" spans="1:34" s="99" customFormat="1" x14ac:dyDescent="0.45">
      <c r="A248" s="429"/>
      <c r="B248" s="429"/>
      <c r="C248" s="429"/>
      <c r="D248" s="429"/>
      <c r="E248" s="429"/>
      <c r="F248" s="267"/>
      <c r="G248" s="267"/>
      <c r="H248" s="430"/>
      <c r="I248" s="430"/>
      <c r="J248" s="431"/>
      <c r="K248" s="430"/>
      <c r="L248" s="432"/>
      <c r="M248" s="429"/>
      <c r="N248" s="429"/>
      <c r="O248" s="429"/>
      <c r="P248" s="429"/>
      <c r="Q248" s="433">
        <f t="shared" si="35"/>
        <v>0</v>
      </c>
      <c r="R248" s="433"/>
      <c r="S248" s="429"/>
      <c r="T248" s="429"/>
      <c r="U248" s="434"/>
      <c r="V248" s="429"/>
      <c r="W248" s="429"/>
      <c r="X248" s="241" t="str">
        <f t="shared" si="31"/>
        <v/>
      </c>
      <c r="Y248" s="241" t="str">
        <f t="shared" si="36"/>
        <v/>
      </c>
      <c r="Z248" s="241" t="str">
        <f t="shared" si="37"/>
        <v/>
      </c>
      <c r="AA248" s="242" t="b">
        <f t="shared" si="38"/>
        <v>0</v>
      </c>
      <c r="AB248" s="242" t="b">
        <f t="shared" si="39"/>
        <v>0</v>
      </c>
      <c r="AC248" s="267"/>
      <c r="AD248" s="265" t="str">
        <f>IF(AC248=Dropdowns!$B$44,"Emissions intensity required","")</f>
        <v/>
      </c>
      <c r="AE248" s="267"/>
      <c r="AF248" s="265" t="str">
        <f t="shared" si="32"/>
        <v/>
      </c>
      <c r="AG248" s="121" t="str">
        <f t="shared" si="33"/>
        <v/>
      </c>
      <c r="AH248" s="121" t="str">
        <f t="shared" si="34"/>
        <v/>
      </c>
    </row>
    <row r="249" spans="1:34" s="99" customFormat="1" x14ac:dyDescent="0.45">
      <c r="A249" s="429"/>
      <c r="B249" s="429"/>
      <c r="C249" s="429"/>
      <c r="D249" s="429"/>
      <c r="E249" s="429"/>
      <c r="F249" s="267"/>
      <c r="G249" s="267"/>
      <c r="H249" s="430"/>
      <c r="I249" s="430"/>
      <c r="J249" s="431"/>
      <c r="K249" s="430"/>
      <c r="L249" s="432"/>
      <c r="M249" s="429"/>
      <c r="N249" s="429"/>
      <c r="O249" s="429"/>
      <c r="P249" s="429"/>
      <c r="Q249" s="433">
        <f t="shared" si="35"/>
        <v>0</v>
      </c>
      <c r="R249" s="433"/>
      <c r="S249" s="429"/>
      <c r="T249" s="429"/>
      <c r="U249" s="434"/>
      <c r="V249" s="429"/>
      <c r="W249" s="429"/>
      <c r="X249" s="241" t="str">
        <f t="shared" si="31"/>
        <v/>
      </c>
      <c r="Y249" s="241" t="str">
        <f t="shared" si="36"/>
        <v/>
      </c>
      <c r="Z249" s="241" t="str">
        <f t="shared" si="37"/>
        <v/>
      </c>
      <c r="AA249" s="242" t="b">
        <f t="shared" si="38"/>
        <v>0</v>
      </c>
      <c r="AB249" s="242" t="b">
        <f t="shared" si="39"/>
        <v>0</v>
      </c>
      <c r="AC249" s="267"/>
      <c r="AD249" s="265" t="str">
        <f>IF(AC249=Dropdowns!$B$44,"Emissions intensity required","")</f>
        <v/>
      </c>
      <c r="AE249" s="267"/>
      <c r="AF249" s="265" t="str">
        <f t="shared" si="32"/>
        <v/>
      </c>
      <c r="AG249" s="121" t="str">
        <f t="shared" si="33"/>
        <v/>
      </c>
      <c r="AH249" s="121" t="str">
        <f t="shared" si="34"/>
        <v/>
      </c>
    </row>
    <row r="250" spans="1:34" s="99" customFormat="1" x14ac:dyDescent="0.45">
      <c r="A250" s="429"/>
      <c r="B250" s="429"/>
      <c r="C250" s="429"/>
      <c r="D250" s="429"/>
      <c r="E250" s="429"/>
      <c r="F250" s="267"/>
      <c r="G250" s="267"/>
      <c r="H250" s="430"/>
      <c r="I250" s="430"/>
      <c r="J250" s="431"/>
      <c r="K250" s="430"/>
      <c r="L250" s="432"/>
      <c r="M250" s="429"/>
      <c r="N250" s="429"/>
      <c r="O250" s="429"/>
      <c r="P250" s="429"/>
      <c r="Q250" s="433">
        <f t="shared" si="35"/>
        <v>0</v>
      </c>
      <c r="R250" s="433"/>
      <c r="S250" s="429"/>
      <c r="T250" s="429"/>
      <c r="U250" s="434"/>
      <c r="V250" s="429"/>
      <c r="W250" s="429"/>
      <c r="X250" s="241" t="str">
        <f t="shared" si="31"/>
        <v/>
      </c>
      <c r="Y250" s="241" t="str">
        <f t="shared" si="36"/>
        <v/>
      </c>
      <c r="Z250" s="241" t="str">
        <f t="shared" si="37"/>
        <v/>
      </c>
      <c r="AA250" s="242" t="b">
        <f t="shared" si="38"/>
        <v>0</v>
      </c>
      <c r="AB250" s="242" t="b">
        <f t="shared" si="39"/>
        <v>0</v>
      </c>
      <c r="AC250" s="267"/>
      <c r="AD250" s="265" t="str">
        <f>IF(AC250=Dropdowns!$B$44,"Emissions intensity required","")</f>
        <v/>
      </c>
      <c r="AE250" s="267"/>
      <c r="AF250" s="265" t="str">
        <f t="shared" si="32"/>
        <v/>
      </c>
      <c r="AG250" s="121" t="str">
        <f t="shared" si="33"/>
        <v/>
      </c>
      <c r="AH250" s="121" t="str">
        <f t="shared" si="34"/>
        <v/>
      </c>
    </row>
    <row r="251" spans="1:34" s="99" customFormat="1" x14ac:dyDescent="0.45">
      <c r="A251" s="429"/>
      <c r="B251" s="429"/>
      <c r="C251" s="429"/>
      <c r="D251" s="429"/>
      <c r="E251" s="429"/>
      <c r="F251" s="267"/>
      <c r="G251" s="267"/>
      <c r="H251" s="430"/>
      <c r="I251" s="430"/>
      <c r="J251" s="431"/>
      <c r="K251" s="430"/>
      <c r="L251" s="432"/>
      <c r="M251" s="429"/>
      <c r="N251" s="429"/>
      <c r="O251" s="429"/>
      <c r="P251" s="429"/>
      <c r="Q251" s="433">
        <f t="shared" si="35"/>
        <v>0</v>
      </c>
      <c r="R251" s="433"/>
      <c r="S251" s="429"/>
      <c r="T251" s="429"/>
      <c r="U251" s="434"/>
      <c r="V251" s="429"/>
      <c r="W251" s="429"/>
      <c r="X251" s="241" t="str">
        <f t="shared" si="31"/>
        <v/>
      </c>
      <c r="Y251" s="241" t="str">
        <f t="shared" si="36"/>
        <v/>
      </c>
      <c r="Z251" s="241" t="str">
        <f t="shared" si="37"/>
        <v/>
      </c>
      <c r="AA251" s="242" t="b">
        <f t="shared" si="38"/>
        <v>0</v>
      </c>
      <c r="AB251" s="242" t="b">
        <f t="shared" si="39"/>
        <v>0</v>
      </c>
      <c r="AC251" s="267"/>
      <c r="AD251" s="265" t="str">
        <f>IF(AC251=Dropdowns!$B$44,"Emissions intensity required","")</f>
        <v/>
      </c>
      <c r="AE251" s="267"/>
      <c r="AF251" s="265" t="str">
        <f t="shared" si="32"/>
        <v/>
      </c>
      <c r="AG251" s="121" t="str">
        <f t="shared" si="33"/>
        <v/>
      </c>
      <c r="AH251" s="121" t="str">
        <f t="shared" si="34"/>
        <v/>
      </c>
    </row>
    <row r="252" spans="1:34" s="99" customFormat="1" x14ac:dyDescent="0.45">
      <c r="A252" s="429"/>
      <c r="B252" s="429"/>
      <c r="C252" s="429"/>
      <c r="D252" s="429"/>
      <c r="E252" s="429"/>
      <c r="F252" s="267"/>
      <c r="G252" s="267"/>
      <c r="H252" s="430"/>
      <c r="I252" s="430"/>
      <c r="J252" s="431"/>
      <c r="K252" s="430"/>
      <c r="L252" s="432"/>
      <c r="M252" s="429"/>
      <c r="N252" s="429"/>
      <c r="O252" s="429"/>
      <c r="P252" s="429"/>
      <c r="Q252" s="433">
        <f t="shared" si="35"/>
        <v>0</v>
      </c>
      <c r="R252" s="433"/>
      <c r="S252" s="429"/>
      <c r="T252" s="429"/>
      <c r="U252" s="434"/>
      <c r="V252" s="429"/>
      <c r="W252" s="429"/>
      <c r="X252" s="241" t="str">
        <f t="shared" si="31"/>
        <v/>
      </c>
      <c r="Y252" s="241" t="str">
        <f t="shared" si="36"/>
        <v/>
      </c>
      <c r="Z252" s="241" t="str">
        <f t="shared" si="37"/>
        <v/>
      </c>
      <c r="AA252" s="242" t="b">
        <f t="shared" si="38"/>
        <v>0</v>
      </c>
      <c r="AB252" s="242" t="b">
        <f t="shared" si="39"/>
        <v>0</v>
      </c>
      <c r="AC252" s="267"/>
      <c r="AD252" s="265" t="str">
        <f>IF(AC252=Dropdowns!$B$44,"Emissions intensity required","")</f>
        <v/>
      </c>
      <c r="AE252" s="267"/>
      <c r="AF252" s="265" t="str">
        <f t="shared" si="32"/>
        <v/>
      </c>
      <c r="AG252" s="121" t="str">
        <f t="shared" si="33"/>
        <v/>
      </c>
      <c r="AH252" s="121" t="str">
        <f t="shared" si="34"/>
        <v/>
      </c>
    </row>
    <row r="253" spans="1:34" s="99" customFormat="1" x14ac:dyDescent="0.45">
      <c r="A253" s="429"/>
      <c r="B253" s="429"/>
      <c r="C253" s="429"/>
      <c r="D253" s="429"/>
      <c r="E253" s="429"/>
      <c r="F253" s="267"/>
      <c r="G253" s="267"/>
      <c r="H253" s="430"/>
      <c r="I253" s="430"/>
      <c r="J253" s="431"/>
      <c r="K253" s="430"/>
      <c r="L253" s="432"/>
      <c r="M253" s="429"/>
      <c r="N253" s="429"/>
      <c r="O253" s="429"/>
      <c r="P253" s="429"/>
      <c r="Q253" s="433">
        <f t="shared" si="35"/>
        <v>0</v>
      </c>
      <c r="R253" s="433"/>
      <c r="S253" s="429"/>
      <c r="T253" s="429"/>
      <c r="U253" s="434"/>
      <c r="V253" s="429"/>
      <c r="W253" s="429"/>
      <c r="X253" s="241" t="str">
        <f t="shared" si="31"/>
        <v/>
      </c>
      <c r="Y253" s="241" t="str">
        <f t="shared" si="36"/>
        <v/>
      </c>
      <c r="Z253" s="241" t="str">
        <f t="shared" si="37"/>
        <v/>
      </c>
      <c r="AA253" s="242" t="b">
        <f t="shared" si="38"/>
        <v>0</v>
      </c>
      <c r="AB253" s="242" t="b">
        <f t="shared" si="39"/>
        <v>0</v>
      </c>
      <c r="AC253" s="267"/>
      <c r="AD253" s="265" t="str">
        <f>IF(AC253=Dropdowns!$B$44,"Emissions intensity required","")</f>
        <v/>
      </c>
      <c r="AE253" s="267"/>
      <c r="AF253" s="265" t="str">
        <f t="shared" si="32"/>
        <v/>
      </c>
      <c r="AG253" s="121" t="str">
        <f t="shared" si="33"/>
        <v/>
      </c>
      <c r="AH253" s="121" t="str">
        <f t="shared" si="34"/>
        <v/>
      </c>
    </row>
    <row r="254" spans="1:34" s="99" customFormat="1" x14ac:dyDescent="0.45">
      <c r="A254" s="429"/>
      <c r="B254" s="429"/>
      <c r="C254" s="429"/>
      <c r="D254" s="429"/>
      <c r="E254" s="429"/>
      <c r="F254" s="267"/>
      <c r="G254" s="267"/>
      <c r="H254" s="430"/>
      <c r="I254" s="430"/>
      <c r="J254" s="431"/>
      <c r="K254" s="430"/>
      <c r="L254" s="432"/>
      <c r="M254" s="429"/>
      <c r="N254" s="429"/>
      <c r="O254" s="429"/>
      <c r="P254" s="429"/>
      <c r="Q254" s="433">
        <f t="shared" si="35"/>
        <v>0</v>
      </c>
      <c r="R254" s="433"/>
      <c r="S254" s="429"/>
      <c r="T254" s="429"/>
      <c r="U254" s="434"/>
      <c r="V254" s="429"/>
      <c r="W254" s="429"/>
      <c r="X254" s="241" t="str">
        <f t="shared" si="31"/>
        <v/>
      </c>
      <c r="Y254" s="241" t="str">
        <f t="shared" si="36"/>
        <v/>
      </c>
      <c r="Z254" s="241" t="str">
        <f t="shared" si="37"/>
        <v/>
      </c>
      <c r="AA254" s="242" t="b">
        <f t="shared" si="38"/>
        <v>0</v>
      </c>
      <c r="AB254" s="242" t="b">
        <f t="shared" si="39"/>
        <v>0</v>
      </c>
      <c r="AC254" s="267"/>
      <c r="AD254" s="265" t="str">
        <f>IF(AC254=Dropdowns!$B$44,"Emissions intensity required","")</f>
        <v/>
      </c>
      <c r="AE254" s="267"/>
      <c r="AF254" s="265" t="str">
        <f t="shared" si="32"/>
        <v/>
      </c>
      <c r="AG254" s="121" t="str">
        <f t="shared" si="33"/>
        <v/>
      </c>
      <c r="AH254" s="121" t="str">
        <f t="shared" si="34"/>
        <v/>
      </c>
    </row>
    <row r="255" spans="1:34" s="99" customFormat="1" x14ac:dyDescent="0.45">
      <c r="A255" s="429"/>
      <c r="B255" s="429"/>
      <c r="C255" s="429"/>
      <c r="D255" s="429"/>
      <c r="E255" s="429"/>
      <c r="F255" s="267"/>
      <c r="G255" s="267"/>
      <c r="H255" s="430"/>
      <c r="I255" s="430"/>
      <c r="J255" s="431"/>
      <c r="K255" s="430"/>
      <c r="L255" s="432"/>
      <c r="M255" s="429"/>
      <c r="N255" s="429"/>
      <c r="O255" s="429"/>
      <c r="P255" s="429"/>
      <c r="Q255" s="433">
        <f t="shared" si="35"/>
        <v>0</v>
      </c>
      <c r="R255" s="433"/>
      <c r="S255" s="429"/>
      <c r="T255" s="429"/>
      <c r="U255" s="434"/>
      <c r="V255" s="429"/>
      <c r="W255" s="429"/>
      <c r="X255" s="241" t="str">
        <f t="shared" si="31"/>
        <v/>
      </c>
      <c r="Y255" s="241" t="str">
        <f t="shared" si="36"/>
        <v/>
      </c>
      <c r="Z255" s="241" t="str">
        <f t="shared" si="37"/>
        <v/>
      </c>
      <c r="AA255" s="242" t="b">
        <f t="shared" si="38"/>
        <v>0</v>
      </c>
      <c r="AB255" s="242" t="b">
        <f t="shared" si="39"/>
        <v>0</v>
      </c>
      <c r="AC255" s="267"/>
      <c r="AD255" s="265" t="str">
        <f>IF(AC255=Dropdowns!$B$44,"Emissions intensity required","")</f>
        <v/>
      </c>
      <c r="AE255" s="267"/>
      <c r="AF255" s="265" t="str">
        <f t="shared" si="32"/>
        <v/>
      </c>
      <c r="AG255" s="121" t="str">
        <f t="shared" si="33"/>
        <v/>
      </c>
      <c r="AH255" s="121" t="str">
        <f t="shared" si="34"/>
        <v/>
      </c>
    </row>
    <row r="256" spans="1:34" s="99" customFormat="1" x14ac:dyDescent="0.45">
      <c r="A256" s="429"/>
      <c r="B256" s="429"/>
      <c r="C256" s="429"/>
      <c r="D256" s="429"/>
      <c r="E256" s="429"/>
      <c r="F256" s="267"/>
      <c r="G256" s="267"/>
      <c r="H256" s="430"/>
      <c r="I256" s="430"/>
      <c r="J256" s="431"/>
      <c r="K256" s="430"/>
      <c r="L256" s="432"/>
      <c r="M256" s="429"/>
      <c r="N256" s="429"/>
      <c r="O256" s="429"/>
      <c r="P256" s="429"/>
      <c r="Q256" s="433">
        <f t="shared" si="35"/>
        <v>0</v>
      </c>
      <c r="R256" s="433"/>
      <c r="S256" s="429"/>
      <c r="T256" s="429"/>
      <c r="U256" s="434"/>
      <c r="V256" s="429"/>
      <c r="W256" s="429"/>
      <c r="X256" s="241" t="str">
        <f t="shared" si="31"/>
        <v/>
      </c>
      <c r="Y256" s="241" t="str">
        <f t="shared" si="36"/>
        <v/>
      </c>
      <c r="Z256" s="241" t="str">
        <f t="shared" si="37"/>
        <v/>
      </c>
      <c r="AA256" s="242" t="b">
        <f t="shared" si="38"/>
        <v>0</v>
      </c>
      <c r="AB256" s="242" t="b">
        <f t="shared" si="39"/>
        <v>0</v>
      </c>
      <c r="AC256" s="267"/>
      <c r="AD256" s="265" t="str">
        <f>IF(AC256=Dropdowns!$B$44,"Emissions intensity required","")</f>
        <v/>
      </c>
      <c r="AE256" s="267"/>
      <c r="AF256" s="265" t="str">
        <f t="shared" si="32"/>
        <v/>
      </c>
      <c r="AG256" s="121" t="str">
        <f t="shared" si="33"/>
        <v/>
      </c>
      <c r="AH256" s="121" t="str">
        <f t="shared" si="34"/>
        <v/>
      </c>
    </row>
    <row r="257" spans="1:34" s="99" customFormat="1" x14ac:dyDescent="0.45">
      <c r="A257" s="429"/>
      <c r="B257" s="429"/>
      <c r="C257" s="429"/>
      <c r="D257" s="429"/>
      <c r="E257" s="429"/>
      <c r="F257" s="267"/>
      <c r="G257" s="267"/>
      <c r="H257" s="430"/>
      <c r="I257" s="430"/>
      <c r="J257" s="431"/>
      <c r="K257" s="430"/>
      <c r="L257" s="432"/>
      <c r="M257" s="429"/>
      <c r="N257" s="429"/>
      <c r="O257" s="429"/>
      <c r="P257" s="429"/>
      <c r="Q257" s="433">
        <f t="shared" si="35"/>
        <v>0</v>
      </c>
      <c r="R257" s="433"/>
      <c r="S257" s="429"/>
      <c r="T257" s="429"/>
      <c r="U257" s="434"/>
      <c r="V257" s="429"/>
      <c r="W257" s="429"/>
      <c r="X257" s="241" t="str">
        <f t="shared" si="31"/>
        <v/>
      </c>
      <c r="Y257" s="241" t="str">
        <f t="shared" si="36"/>
        <v/>
      </c>
      <c r="Z257" s="241" t="str">
        <f t="shared" si="37"/>
        <v/>
      </c>
      <c r="AA257" s="242" t="b">
        <f t="shared" si="38"/>
        <v>0</v>
      </c>
      <c r="AB257" s="242" t="b">
        <f t="shared" si="39"/>
        <v>0</v>
      </c>
      <c r="AC257" s="267"/>
      <c r="AD257" s="265" t="str">
        <f>IF(AC257=Dropdowns!$B$44,"Emissions intensity required","")</f>
        <v/>
      </c>
      <c r="AE257" s="267"/>
      <c r="AF257" s="265" t="str">
        <f t="shared" si="32"/>
        <v/>
      </c>
      <c r="AG257" s="121" t="str">
        <f t="shared" si="33"/>
        <v/>
      </c>
      <c r="AH257" s="121" t="str">
        <f t="shared" si="34"/>
        <v/>
      </c>
    </row>
    <row r="258" spans="1:34" s="99" customFormat="1" x14ac:dyDescent="0.45">
      <c r="A258" s="429"/>
      <c r="B258" s="429"/>
      <c r="C258" s="429"/>
      <c r="D258" s="429"/>
      <c r="E258" s="429"/>
      <c r="F258" s="267"/>
      <c r="G258" s="267"/>
      <c r="H258" s="430"/>
      <c r="I258" s="430"/>
      <c r="J258" s="431"/>
      <c r="K258" s="430"/>
      <c r="L258" s="432"/>
      <c r="M258" s="429"/>
      <c r="N258" s="429"/>
      <c r="O258" s="429"/>
      <c r="P258" s="429"/>
      <c r="Q258" s="433">
        <f t="shared" si="35"/>
        <v>0</v>
      </c>
      <c r="R258" s="433"/>
      <c r="S258" s="429"/>
      <c r="T258" s="429"/>
      <c r="U258" s="434"/>
      <c r="V258" s="429"/>
      <c r="W258" s="429"/>
      <c r="X258" s="241" t="str">
        <f t="shared" si="31"/>
        <v/>
      </c>
      <c r="Y258" s="241" t="str">
        <f t="shared" si="36"/>
        <v/>
      </c>
      <c r="Z258" s="241" t="str">
        <f t="shared" si="37"/>
        <v/>
      </c>
      <c r="AA258" s="242" t="b">
        <f t="shared" si="38"/>
        <v>0</v>
      </c>
      <c r="AB258" s="242" t="b">
        <f t="shared" si="39"/>
        <v>0</v>
      </c>
      <c r="AC258" s="267"/>
      <c r="AD258" s="265" t="str">
        <f>IF(AC258=Dropdowns!$B$44,"Emissions intensity required","")</f>
        <v/>
      </c>
      <c r="AE258" s="267"/>
      <c r="AF258" s="265" t="str">
        <f t="shared" si="32"/>
        <v/>
      </c>
      <c r="AG258" s="121" t="str">
        <f t="shared" si="33"/>
        <v/>
      </c>
      <c r="AH258" s="121" t="str">
        <f t="shared" si="34"/>
        <v/>
      </c>
    </row>
    <row r="259" spans="1:34" s="99" customFormat="1" x14ac:dyDescent="0.45">
      <c r="A259" s="429"/>
      <c r="B259" s="429"/>
      <c r="C259" s="429"/>
      <c r="D259" s="429"/>
      <c r="E259" s="429"/>
      <c r="F259" s="267"/>
      <c r="G259" s="267"/>
      <c r="H259" s="430"/>
      <c r="I259" s="430"/>
      <c r="J259" s="431"/>
      <c r="K259" s="430"/>
      <c r="L259" s="432"/>
      <c r="M259" s="429"/>
      <c r="N259" s="429"/>
      <c r="O259" s="429"/>
      <c r="P259" s="429"/>
      <c r="Q259" s="433">
        <f t="shared" si="35"/>
        <v>0</v>
      </c>
      <c r="R259" s="433"/>
      <c r="S259" s="429"/>
      <c r="T259" s="429"/>
      <c r="U259" s="434"/>
      <c r="V259" s="429"/>
      <c r="W259" s="429"/>
      <c r="X259" s="241" t="str">
        <f t="shared" si="31"/>
        <v/>
      </c>
      <c r="Y259" s="241" t="str">
        <f t="shared" si="36"/>
        <v/>
      </c>
      <c r="Z259" s="241" t="str">
        <f t="shared" si="37"/>
        <v/>
      </c>
      <c r="AA259" s="242" t="b">
        <f t="shared" si="38"/>
        <v>0</v>
      </c>
      <c r="AB259" s="242" t="b">
        <f t="shared" si="39"/>
        <v>0</v>
      </c>
      <c r="AC259" s="267"/>
      <c r="AD259" s="265" t="str">
        <f>IF(AC259=Dropdowns!$B$44,"Emissions intensity required","")</f>
        <v/>
      </c>
      <c r="AE259" s="267"/>
      <c r="AF259" s="265" t="str">
        <f t="shared" si="32"/>
        <v/>
      </c>
      <c r="AG259" s="121" t="str">
        <f t="shared" si="33"/>
        <v/>
      </c>
      <c r="AH259" s="121" t="str">
        <f t="shared" si="34"/>
        <v/>
      </c>
    </row>
    <row r="260" spans="1:34" s="99" customFormat="1" x14ac:dyDescent="0.45">
      <c r="A260" s="429"/>
      <c r="B260" s="429"/>
      <c r="C260" s="429"/>
      <c r="D260" s="429"/>
      <c r="E260" s="429"/>
      <c r="F260" s="267"/>
      <c r="G260" s="267"/>
      <c r="H260" s="430"/>
      <c r="I260" s="430"/>
      <c r="J260" s="431"/>
      <c r="K260" s="430"/>
      <c r="L260" s="432"/>
      <c r="M260" s="429"/>
      <c r="N260" s="429"/>
      <c r="O260" s="429"/>
      <c r="P260" s="429"/>
      <c r="Q260" s="433">
        <f t="shared" si="35"/>
        <v>0</v>
      </c>
      <c r="R260" s="433"/>
      <c r="S260" s="429"/>
      <c r="T260" s="429"/>
      <c r="U260" s="434"/>
      <c r="V260" s="429"/>
      <c r="W260" s="429"/>
      <c r="X260" s="241" t="str">
        <f t="shared" si="31"/>
        <v/>
      </c>
      <c r="Y260" s="241" t="str">
        <f t="shared" si="36"/>
        <v/>
      </c>
      <c r="Z260" s="241" t="str">
        <f t="shared" si="37"/>
        <v/>
      </c>
      <c r="AA260" s="242" t="b">
        <f t="shared" si="38"/>
        <v>0</v>
      </c>
      <c r="AB260" s="242" t="b">
        <f t="shared" si="39"/>
        <v>0</v>
      </c>
      <c r="AC260" s="267"/>
      <c r="AD260" s="265" t="str">
        <f>IF(AC260=Dropdowns!$B$44,"Emissions intensity required","")</f>
        <v/>
      </c>
      <c r="AE260" s="267"/>
      <c r="AF260" s="265" t="str">
        <f t="shared" si="32"/>
        <v/>
      </c>
      <c r="AG260" s="121" t="str">
        <f t="shared" si="33"/>
        <v/>
      </c>
      <c r="AH260" s="121" t="str">
        <f t="shared" si="34"/>
        <v/>
      </c>
    </row>
    <row r="261" spans="1:34" s="99" customFormat="1" x14ac:dyDescent="0.45">
      <c r="A261" s="429"/>
      <c r="B261" s="429"/>
      <c r="C261" s="429"/>
      <c r="D261" s="429"/>
      <c r="E261" s="429"/>
      <c r="F261" s="267"/>
      <c r="G261" s="267"/>
      <c r="H261" s="430"/>
      <c r="I261" s="430"/>
      <c r="J261" s="431"/>
      <c r="K261" s="430"/>
      <c r="L261" s="432"/>
      <c r="M261" s="429"/>
      <c r="N261" s="429"/>
      <c r="O261" s="429"/>
      <c r="P261" s="429"/>
      <c r="Q261" s="433">
        <f t="shared" si="35"/>
        <v>0</v>
      </c>
      <c r="R261" s="433"/>
      <c r="S261" s="429"/>
      <c r="T261" s="429"/>
      <c r="U261" s="434"/>
      <c r="V261" s="429"/>
      <c r="W261" s="429"/>
      <c r="X261" s="241" t="str">
        <f t="shared" si="31"/>
        <v/>
      </c>
      <c r="Y261" s="241" t="str">
        <f t="shared" si="36"/>
        <v/>
      </c>
      <c r="Z261" s="241" t="str">
        <f t="shared" si="37"/>
        <v/>
      </c>
      <c r="AA261" s="242" t="b">
        <f t="shared" si="38"/>
        <v>0</v>
      </c>
      <c r="AB261" s="242" t="b">
        <f t="shared" si="39"/>
        <v>0</v>
      </c>
      <c r="AC261" s="267"/>
      <c r="AD261" s="265" t="str">
        <f>IF(AC261=Dropdowns!$B$44,"Emissions intensity required","")</f>
        <v/>
      </c>
      <c r="AE261" s="267"/>
      <c r="AF261" s="265" t="str">
        <f t="shared" si="32"/>
        <v/>
      </c>
      <c r="AG261" s="121" t="str">
        <f t="shared" si="33"/>
        <v/>
      </c>
      <c r="AH261" s="121" t="str">
        <f t="shared" si="34"/>
        <v/>
      </c>
    </row>
    <row r="262" spans="1:34" s="99" customFormat="1" x14ac:dyDescent="0.45">
      <c r="A262" s="429"/>
      <c r="B262" s="429"/>
      <c r="C262" s="429"/>
      <c r="D262" s="429"/>
      <c r="E262" s="429"/>
      <c r="F262" s="267"/>
      <c r="G262" s="267"/>
      <c r="H262" s="430"/>
      <c r="I262" s="430"/>
      <c r="J262" s="431"/>
      <c r="K262" s="430"/>
      <c r="L262" s="432"/>
      <c r="M262" s="429"/>
      <c r="N262" s="429"/>
      <c r="O262" s="429"/>
      <c r="P262" s="429"/>
      <c r="Q262" s="433">
        <f t="shared" si="35"/>
        <v>0</v>
      </c>
      <c r="R262" s="433"/>
      <c r="S262" s="429"/>
      <c r="T262" s="429"/>
      <c r="U262" s="434"/>
      <c r="V262" s="429"/>
      <c r="W262" s="429"/>
      <c r="X262" s="241" t="str">
        <f t="shared" si="31"/>
        <v/>
      </c>
      <c r="Y262" s="241" t="str">
        <f t="shared" si="36"/>
        <v/>
      </c>
      <c r="Z262" s="241" t="str">
        <f t="shared" si="37"/>
        <v/>
      </c>
      <c r="AA262" s="242" t="b">
        <f t="shared" si="38"/>
        <v>0</v>
      </c>
      <c r="AB262" s="242" t="b">
        <f t="shared" si="39"/>
        <v>0</v>
      </c>
      <c r="AC262" s="267"/>
      <c r="AD262" s="265" t="str">
        <f>IF(AC262=Dropdowns!$B$44,"Emissions intensity required","")</f>
        <v/>
      </c>
      <c r="AE262" s="267"/>
      <c r="AF262" s="265" t="str">
        <f t="shared" si="32"/>
        <v/>
      </c>
      <c r="AG262" s="121" t="str">
        <f t="shared" si="33"/>
        <v/>
      </c>
      <c r="AH262" s="121" t="str">
        <f t="shared" si="34"/>
        <v/>
      </c>
    </row>
    <row r="263" spans="1:34" s="99" customFormat="1" x14ac:dyDescent="0.45">
      <c r="A263" s="429"/>
      <c r="B263" s="429"/>
      <c r="C263" s="429"/>
      <c r="D263" s="429"/>
      <c r="E263" s="429"/>
      <c r="F263" s="267"/>
      <c r="G263" s="267"/>
      <c r="H263" s="430"/>
      <c r="I263" s="430"/>
      <c r="J263" s="431"/>
      <c r="K263" s="430"/>
      <c r="L263" s="432"/>
      <c r="M263" s="429"/>
      <c r="N263" s="429"/>
      <c r="O263" s="429"/>
      <c r="P263" s="429"/>
      <c r="Q263" s="433">
        <f t="shared" si="35"/>
        <v>0</v>
      </c>
      <c r="R263" s="433"/>
      <c r="S263" s="429"/>
      <c r="T263" s="429"/>
      <c r="U263" s="434"/>
      <c r="V263" s="429"/>
      <c r="W263" s="429"/>
      <c r="X263" s="241" t="str">
        <f t="shared" si="31"/>
        <v/>
      </c>
      <c r="Y263" s="241" t="str">
        <f t="shared" si="36"/>
        <v/>
      </c>
      <c r="Z263" s="241" t="str">
        <f t="shared" si="37"/>
        <v/>
      </c>
      <c r="AA263" s="242" t="b">
        <f t="shared" si="38"/>
        <v>0</v>
      </c>
      <c r="AB263" s="242" t="b">
        <f t="shared" si="39"/>
        <v>0</v>
      </c>
      <c r="AC263" s="267"/>
      <c r="AD263" s="265" t="str">
        <f>IF(AC263=Dropdowns!$B$44,"Emissions intensity required","")</f>
        <v/>
      </c>
      <c r="AE263" s="267"/>
      <c r="AF263" s="265" t="str">
        <f t="shared" si="32"/>
        <v/>
      </c>
      <c r="AG263" s="121" t="str">
        <f t="shared" si="33"/>
        <v/>
      </c>
      <c r="AH263" s="121" t="str">
        <f t="shared" si="34"/>
        <v/>
      </c>
    </row>
    <row r="264" spans="1:34" s="99" customFormat="1" x14ac:dyDescent="0.45">
      <c r="A264" s="429"/>
      <c r="B264" s="429"/>
      <c r="C264" s="429"/>
      <c r="D264" s="429"/>
      <c r="E264" s="429"/>
      <c r="F264" s="267"/>
      <c r="G264" s="267"/>
      <c r="H264" s="430"/>
      <c r="I264" s="430"/>
      <c r="J264" s="431"/>
      <c r="K264" s="430"/>
      <c r="L264" s="432"/>
      <c r="M264" s="429"/>
      <c r="N264" s="429"/>
      <c r="O264" s="429"/>
      <c r="P264" s="429"/>
      <c r="Q264" s="433">
        <f t="shared" si="35"/>
        <v>0</v>
      </c>
      <c r="R264" s="433"/>
      <c r="S264" s="429"/>
      <c r="T264" s="429"/>
      <c r="U264" s="434"/>
      <c r="V264" s="429"/>
      <c r="W264" s="429"/>
      <c r="X264" s="241" t="str">
        <f t="shared" si="31"/>
        <v/>
      </c>
      <c r="Y264" s="241" t="str">
        <f t="shared" si="36"/>
        <v/>
      </c>
      <c r="Z264" s="241" t="str">
        <f t="shared" si="37"/>
        <v/>
      </c>
      <c r="AA264" s="242" t="b">
        <f t="shared" si="38"/>
        <v>0</v>
      </c>
      <c r="AB264" s="242" t="b">
        <f t="shared" si="39"/>
        <v>0</v>
      </c>
      <c r="AC264" s="267"/>
      <c r="AD264" s="265" t="str">
        <f>IF(AC264=Dropdowns!$B$44,"Emissions intensity required","")</f>
        <v/>
      </c>
      <c r="AE264" s="267"/>
      <c r="AF264" s="265" t="str">
        <f t="shared" si="32"/>
        <v/>
      </c>
      <c r="AG264" s="121" t="str">
        <f t="shared" si="33"/>
        <v/>
      </c>
      <c r="AH264" s="121" t="str">
        <f t="shared" si="34"/>
        <v/>
      </c>
    </row>
    <row r="265" spans="1:34" s="99" customFormat="1" x14ac:dyDescent="0.45">
      <c r="A265" s="429"/>
      <c r="B265" s="429"/>
      <c r="C265" s="429"/>
      <c r="D265" s="429"/>
      <c r="E265" s="429"/>
      <c r="F265" s="267"/>
      <c r="G265" s="267"/>
      <c r="H265" s="430"/>
      <c r="I265" s="430"/>
      <c r="J265" s="431"/>
      <c r="K265" s="430"/>
      <c r="L265" s="432"/>
      <c r="M265" s="429"/>
      <c r="N265" s="429"/>
      <c r="O265" s="429"/>
      <c r="P265" s="429"/>
      <c r="Q265" s="433">
        <f t="shared" si="35"/>
        <v>0</v>
      </c>
      <c r="R265" s="433"/>
      <c r="S265" s="429"/>
      <c r="T265" s="429"/>
      <c r="U265" s="434"/>
      <c r="V265" s="429"/>
      <c r="W265" s="429"/>
      <c r="X265" s="241" t="str">
        <f t="shared" si="31"/>
        <v/>
      </c>
      <c r="Y265" s="241" t="str">
        <f t="shared" si="36"/>
        <v/>
      </c>
      <c r="Z265" s="241" t="str">
        <f t="shared" si="37"/>
        <v/>
      </c>
      <c r="AA265" s="242" t="b">
        <f t="shared" si="38"/>
        <v>0</v>
      </c>
      <c r="AB265" s="242" t="b">
        <f t="shared" si="39"/>
        <v>0</v>
      </c>
      <c r="AC265" s="267"/>
      <c r="AD265" s="265" t="str">
        <f>IF(AC265=Dropdowns!$B$44,"Emissions intensity required","")</f>
        <v/>
      </c>
      <c r="AE265" s="267"/>
      <c r="AF265" s="265" t="str">
        <f t="shared" si="32"/>
        <v/>
      </c>
      <c r="AG265" s="121" t="str">
        <f t="shared" si="33"/>
        <v/>
      </c>
      <c r="AH265" s="121" t="str">
        <f t="shared" si="34"/>
        <v/>
      </c>
    </row>
    <row r="266" spans="1:34" s="99" customFormat="1" x14ac:dyDescent="0.45">
      <c r="A266" s="429"/>
      <c r="B266" s="429"/>
      <c r="C266" s="429"/>
      <c r="D266" s="429"/>
      <c r="E266" s="429"/>
      <c r="F266" s="267"/>
      <c r="G266" s="267"/>
      <c r="H266" s="430"/>
      <c r="I266" s="430"/>
      <c r="J266" s="431"/>
      <c r="K266" s="430"/>
      <c r="L266" s="432"/>
      <c r="M266" s="429"/>
      <c r="N266" s="429"/>
      <c r="O266" s="429"/>
      <c r="P266" s="429"/>
      <c r="Q266" s="433">
        <f t="shared" si="35"/>
        <v>0</v>
      </c>
      <c r="R266" s="433"/>
      <c r="S266" s="429"/>
      <c r="T266" s="429"/>
      <c r="U266" s="434"/>
      <c r="V266" s="429"/>
      <c r="W266" s="429"/>
      <c r="X266" s="241" t="str">
        <f t="shared" si="31"/>
        <v/>
      </c>
      <c r="Y266" s="241" t="str">
        <f t="shared" si="36"/>
        <v/>
      </c>
      <c r="Z266" s="241" t="str">
        <f t="shared" si="37"/>
        <v/>
      </c>
      <c r="AA266" s="242" t="b">
        <f t="shared" si="38"/>
        <v>0</v>
      </c>
      <c r="AB266" s="242" t="b">
        <f t="shared" si="39"/>
        <v>0</v>
      </c>
      <c r="AC266" s="267"/>
      <c r="AD266" s="265" t="str">
        <f>IF(AC266=Dropdowns!$B$44,"Emissions intensity required","")</f>
        <v/>
      </c>
      <c r="AE266" s="267"/>
      <c r="AF266" s="265" t="str">
        <f t="shared" si="32"/>
        <v/>
      </c>
      <c r="AG266" s="121" t="str">
        <f t="shared" si="33"/>
        <v/>
      </c>
      <c r="AH266" s="121" t="str">
        <f t="shared" si="34"/>
        <v/>
      </c>
    </row>
    <row r="267" spans="1:34" s="99" customFormat="1" x14ac:dyDescent="0.45">
      <c r="A267" s="429"/>
      <c r="B267" s="429"/>
      <c r="C267" s="429"/>
      <c r="D267" s="429"/>
      <c r="E267" s="429"/>
      <c r="F267" s="267"/>
      <c r="G267" s="267"/>
      <c r="H267" s="430"/>
      <c r="I267" s="430"/>
      <c r="J267" s="431"/>
      <c r="K267" s="430"/>
      <c r="L267" s="432"/>
      <c r="M267" s="429"/>
      <c r="N267" s="429"/>
      <c r="O267" s="429"/>
      <c r="P267" s="429"/>
      <c r="Q267" s="433">
        <f t="shared" si="35"/>
        <v>0</v>
      </c>
      <c r="R267" s="433"/>
      <c r="S267" s="429"/>
      <c r="T267" s="429"/>
      <c r="U267" s="434"/>
      <c r="V267" s="429"/>
      <c r="W267" s="429"/>
      <c r="X267" s="241" t="str">
        <f t="shared" si="31"/>
        <v/>
      </c>
      <c r="Y267" s="241" t="str">
        <f t="shared" si="36"/>
        <v/>
      </c>
      <c r="Z267" s="241" t="str">
        <f t="shared" si="37"/>
        <v/>
      </c>
      <c r="AA267" s="242" t="b">
        <f t="shared" si="38"/>
        <v>0</v>
      </c>
      <c r="AB267" s="242" t="b">
        <f t="shared" si="39"/>
        <v>0</v>
      </c>
      <c r="AC267" s="267"/>
      <c r="AD267" s="265" t="str">
        <f>IF(AC267=Dropdowns!$B$44,"Emissions intensity required","")</f>
        <v/>
      </c>
      <c r="AE267" s="267"/>
      <c r="AF267" s="265" t="str">
        <f t="shared" si="32"/>
        <v/>
      </c>
      <c r="AG267" s="121" t="str">
        <f t="shared" si="33"/>
        <v/>
      </c>
      <c r="AH267" s="121" t="str">
        <f t="shared" si="34"/>
        <v/>
      </c>
    </row>
    <row r="268" spans="1:34" s="99" customFormat="1" x14ac:dyDescent="0.45">
      <c r="A268" s="429"/>
      <c r="B268" s="429"/>
      <c r="C268" s="429"/>
      <c r="D268" s="429"/>
      <c r="E268" s="429"/>
      <c r="F268" s="267"/>
      <c r="G268" s="267"/>
      <c r="H268" s="430"/>
      <c r="I268" s="430"/>
      <c r="J268" s="431"/>
      <c r="K268" s="430"/>
      <c r="L268" s="432"/>
      <c r="M268" s="429"/>
      <c r="N268" s="429"/>
      <c r="O268" s="429"/>
      <c r="P268" s="429"/>
      <c r="Q268" s="433">
        <f t="shared" si="35"/>
        <v>0</v>
      </c>
      <c r="R268" s="433"/>
      <c r="S268" s="429"/>
      <c r="T268" s="429"/>
      <c r="U268" s="434"/>
      <c r="V268" s="429"/>
      <c r="W268" s="429"/>
      <c r="X268" s="241" t="str">
        <f t="shared" si="31"/>
        <v/>
      </c>
      <c r="Y268" s="241" t="str">
        <f t="shared" si="36"/>
        <v/>
      </c>
      <c r="Z268" s="241" t="str">
        <f t="shared" si="37"/>
        <v/>
      </c>
      <c r="AA268" s="242" t="b">
        <f t="shared" si="38"/>
        <v>0</v>
      </c>
      <c r="AB268" s="242" t="b">
        <f t="shared" si="39"/>
        <v>0</v>
      </c>
      <c r="AC268" s="267"/>
      <c r="AD268" s="265" t="str">
        <f>IF(AC268=Dropdowns!$B$44,"Emissions intensity required","")</f>
        <v/>
      </c>
      <c r="AE268" s="267"/>
      <c r="AF268" s="265" t="str">
        <f t="shared" si="32"/>
        <v/>
      </c>
      <c r="AG268" s="121" t="str">
        <f t="shared" si="33"/>
        <v/>
      </c>
      <c r="AH268" s="121" t="str">
        <f t="shared" si="34"/>
        <v/>
      </c>
    </row>
    <row r="269" spans="1:34" s="99" customFormat="1" x14ac:dyDescent="0.45">
      <c r="A269" s="429"/>
      <c r="B269" s="429"/>
      <c r="C269" s="429"/>
      <c r="D269" s="429"/>
      <c r="E269" s="429"/>
      <c r="F269" s="267"/>
      <c r="G269" s="267"/>
      <c r="H269" s="430"/>
      <c r="I269" s="430"/>
      <c r="J269" s="431"/>
      <c r="K269" s="430"/>
      <c r="L269" s="432"/>
      <c r="M269" s="429"/>
      <c r="N269" s="429"/>
      <c r="O269" s="429"/>
      <c r="P269" s="429"/>
      <c r="Q269" s="433">
        <f t="shared" si="35"/>
        <v>0</v>
      </c>
      <c r="R269" s="433"/>
      <c r="S269" s="429"/>
      <c r="T269" s="429"/>
      <c r="U269" s="434"/>
      <c r="V269" s="429"/>
      <c r="W269" s="429"/>
      <c r="X269" s="241" t="str">
        <f t="shared" si="31"/>
        <v/>
      </c>
      <c r="Y269" s="241" t="str">
        <f t="shared" si="36"/>
        <v/>
      </c>
      <c r="Z269" s="241" t="str">
        <f t="shared" si="37"/>
        <v/>
      </c>
      <c r="AA269" s="242" t="b">
        <f t="shared" si="38"/>
        <v>0</v>
      </c>
      <c r="AB269" s="242" t="b">
        <f t="shared" si="39"/>
        <v>0</v>
      </c>
      <c r="AC269" s="267"/>
      <c r="AD269" s="265" t="str">
        <f>IF(AC269=Dropdowns!$B$44,"Emissions intensity required","")</f>
        <v/>
      </c>
      <c r="AE269" s="267"/>
      <c r="AF269" s="265" t="str">
        <f t="shared" si="32"/>
        <v/>
      </c>
      <c r="AG269" s="121" t="str">
        <f t="shared" si="33"/>
        <v/>
      </c>
      <c r="AH269" s="121" t="str">
        <f t="shared" si="34"/>
        <v/>
      </c>
    </row>
    <row r="270" spans="1:34" s="99" customFormat="1" x14ac:dyDescent="0.45">
      <c r="A270" s="429"/>
      <c r="B270" s="429"/>
      <c r="C270" s="429"/>
      <c r="D270" s="429"/>
      <c r="E270" s="429"/>
      <c r="F270" s="267"/>
      <c r="G270" s="267"/>
      <c r="H270" s="430"/>
      <c r="I270" s="430"/>
      <c r="J270" s="431"/>
      <c r="K270" s="430"/>
      <c r="L270" s="432"/>
      <c r="M270" s="429"/>
      <c r="N270" s="429"/>
      <c r="O270" s="429"/>
      <c r="P270" s="429"/>
      <c r="Q270" s="433">
        <f t="shared" si="35"/>
        <v>0</v>
      </c>
      <c r="R270" s="433"/>
      <c r="S270" s="429"/>
      <c r="T270" s="429"/>
      <c r="U270" s="434"/>
      <c r="V270" s="429"/>
      <c r="W270" s="429"/>
      <c r="X270" s="241" t="str">
        <f t="shared" si="31"/>
        <v/>
      </c>
      <c r="Y270" s="241" t="str">
        <f t="shared" si="36"/>
        <v/>
      </c>
      <c r="Z270" s="241" t="str">
        <f t="shared" si="37"/>
        <v/>
      </c>
      <c r="AA270" s="242" t="b">
        <f t="shared" si="38"/>
        <v>0</v>
      </c>
      <c r="AB270" s="242" t="b">
        <f t="shared" si="39"/>
        <v>0</v>
      </c>
      <c r="AC270" s="267"/>
      <c r="AD270" s="265" t="str">
        <f>IF(AC270=Dropdowns!$B$44,"Emissions intensity required","")</f>
        <v/>
      </c>
      <c r="AE270" s="267"/>
      <c r="AF270" s="265" t="str">
        <f t="shared" si="32"/>
        <v/>
      </c>
      <c r="AG270" s="121" t="str">
        <f t="shared" si="33"/>
        <v/>
      </c>
      <c r="AH270" s="121" t="str">
        <f t="shared" si="34"/>
        <v/>
      </c>
    </row>
    <row r="271" spans="1:34" s="99" customFormat="1" x14ac:dyDescent="0.45">
      <c r="A271" s="429"/>
      <c r="B271" s="429"/>
      <c r="C271" s="429"/>
      <c r="D271" s="429"/>
      <c r="E271" s="429"/>
      <c r="F271" s="267"/>
      <c r="G271" s="267"/>
      <c r="H271" s="430"/>
      <c r="I271" s="430"/>
      <c r="J271" s="431"/>
      <c r="K271" s="430"/>
      <c r="L271" s="432"/>
      <c r="M271" s="429"/>
      <c r="N271" s="429"/>
      <c r="O271" s="429"/>
      <c r="P271" s="429"/>
      <c r="Q271" s="433">
        <f t="shared" si="35"/>
        <v>0</v>
      </c>
      <c r="R271" s="433"/>
      <c r="S271" s="429"/>
      <c r="T271" s="429"/>
      <c r="U271" s="434"/>
      <c r="V271" s="429"/>
      <c r="W271" s="429"/>
      <c r="X271" s="241" t="str">
        <f t="shared" ref="X271:X334" si="40">IF(G271="","",(VLOOKUP(G271,GHGFActors, 3,)*(IF(K271="",I271,K271))/1000))</f>
        <v/>
      </c>
      <c r="Y271" s="241" t="str">
        <f t="shared" si="36"/>
        <v/>
      </c>
      <c r="Z271" s="241" t="str">
        <f t="shared" si="37"/>
        <v/>
      </c>
      <c r="AA271" s="242" t="b">
        <f t="shared" si="38"/>
        <v>0</v>
      </c>
      <c r="AB271" s="242" t="b">
        <f t="shared" si="39"/>
        <v>0</v>
      </c>
      <c r="AC271" s="267"/>
      <c r="AD271" s="265" t="str">
        <f>IF(AC271=Dropdowns!$B$44,"Emissions intensity required","")</f>
        <v/>
      </c>
      <c r="AE271" s="267"/>
      <c r="AF271" s="265" t="str">
        <f t="shared" ref="AF271:AF334" si="41">IF(AC271="Replace with EV",(AE271*H271)/1000000,"")</f>
        <v/>
      </c>
      <c r="AG271" s="121" t="str">
        <f t="shared" ref="AG271:AG334" si="42">IF(AC271="remove",0,IF(AC271="Replace with EV",AE271,IF(AC271="",Y271,"")))</f>
        <v/>
      </c>
      <c r="AH271" s="121" t="str">
        <f t="shared" ref="AH271:AH334" si="43">IF(AC271="remove",0,IF(AC271="Replace with EV",AF271,IF(AC271="",X271,"")))</f>
        <v/>
      </c>
    </row>
    <row r="272" spans="1:34" s="99" customFormat="1" x14ac:dyDescent="0.45">
      <c r="A272" s="429"/>
      <c r="B272" s="429"/>
      <c r="C272" s="429"/>
      <c r="D272" s="429"/>
      <c r="E272" s="429"/>
      <c r="F272" s="267"/>
      <c r="G272" s="267"/>
      <c r="H272" s="430"/>
      <c r="I272" s="430"/>
      <c r="J272" s="431"/>
      <c r="K272" s="430"/>
      <c r="L272" s="432"/>
      <c r="M272" s="429"/>
      <c r="N272" s="429"/>
      <c r="O272" s="429"/>
      <c r="P272" s="429"/>
      <c r="Q272" s="433">
        <f t="shared" ref="Q272:Q335" si="44">H272/NETWORKDAYS("1/1/1990","31/12/1990",11)</f>
        <v>0</v>
      </c>
      <c r="R272" s="433"/>
      <c r="S272" s="429"/>
      <c r="T272" s="429"/>
      <c r="U272" s="434"/>
      <c r="V272" s="429"/>
      <c r="W272" s="429"/>
      <c r="X272" s="241" t="str">
        <f t="shared" si="40"/>
        <v/>
      </c>
      <c r="Y272" s="241" t="str">
        <f t="shared" ref="Y272:Y335" si="45">IFERROR(X272*1000000/H272,"")</f>
        <v/>
      </c>
      <c r="Z272" s="241" t="str">
        <f t="shared" ref="Z272:Z335" si="46">IF(G272="","",IF(K272="",I272/(H272/100),K272/H272))</f>
        <v/>
      </c>
      <c r="AA272" s="242" t="b">
        <f t="shared" ref="AA272:AA335" si="47">AND(Q272&lt;121,F272="passenger", O272="current",NOT(OR(S272="employee residence",S272="staff home location")))</f>
        <v>0</v>
      </c>
      <c r="AB272" s="242" t="b">
        <f t="shared" si="39"/>
        <v>0</v>
      </c>
      <c r="AC272" s="267"/>
      <c r="AD272" s="265" t="str">
        <f>IF(AC272=Dropdowns!$B$44,"Emissions intensity required","")</f>
        <v/>
      </c>
      <c r="AE272" s="267"/>
      <c r="AF272" s="265" t="str">
        <f t="shared" si="41"/>
        <v/>
      </c>
      <c r="AG272" s="121" t="str">
        <f t="shared" si="42"/>
        <v/>
      </c>
      <c r="AH272" s="121" t="str">
        <f t="shared" si="43"/>
        <v/>
      </c>
    </row>
    <row r="273" spans="1:34" s="99" customFormat="1" x14ac:dyDescent="0.45">
      <c r="A273" s="429"/>
      <c r="B273" s="429"/>
      <c r="C273" s="429"/>
      <c r="D273" s="429"/>
      <c r="E273" s="429"/>
      <c r="F273" s="267"/>
      <c r="G273" s="267"/>
      <c r="H273" s="430"/>
      <c r="I273" s="430"/>
      <c r="J273" s="431"/>
      <c r="K273" s="430"/>
      <c r="L273" s="432"/>
      <c r="M273" s="429"/>
      <c r="N273" s="429"/>
      <c r="O273" s="429"/>
      <c r="P273" s="429"/>
      <c r="Q273" s="433">
        <f t="shared" si="44"/>
        <v>0</v>
      </c>
      <c r="R273" s="433"/>
      <c r="S273" s="429"/>
      <c r="T273" s="429"/>
      <c r="U273" s="434"/>
      <c r="V273" s="429"/>
      <c r="W273" s="429"/>
      <c r="X273" s="241" t="str">
        <f t="shared" si="40"/>
        <v/>
      </c>
      <c r="Y273" s="241" t="str">
        <f t="shared" si="45"/>
        <v/>
      </c>
      <c r="Z273" s="241" t="str">
        <f t="shared" si="46"/>
        <v/>
      </c>
      <c r="AA273" s="242" t="b">
        <f t="shared" si="47"/>
        <v>0</v>
      </c>
      <c r="AB273" s="242" t="b">
        <f t="shared" si="39"/>
        <v>0</v>
      </c>
      <c r="AC273" s="267"/>
      <c r="AD273" s="265" t="str">
        <f>IF(AC273=Dropdowns!$B$44,"Emissions intensity required","")</f>
        <v/>
      </c>
      <c r="AE273" s="267"/>
      <c r="AF273" s="265" t="str">
        <f t="shared" si="41"/>
        <v/>
      </c>
      <c r="AG273" s="121" t="str">
        <f t="shared" si="42"/>
        <v/>
      </c>
      <c r="AH273" s="121" t="str">
        <f t="shared" si="43"/>
        <v/>
      </c>
    </row>
    <row r="274" spans="1:34" s="99" customFormat="1" x14ac:dyDescent="0.45">
      <c r="A274" s="429"/>
      <c r="B274" s="429"/>
      <c r="C274" s="429"/>
      <c r="D274" s="429"/>
      <c r="E274" s="429"/>
      <c r="F274" s="267"/>
      <c r="G274" s="267"/>
      <c r="H274" s="430"/>
      <c r="I274" s="430"/>
      <c r="J274" s="431"/>
      <c r="K274" s="430"/>
      <c r="L274" s="432"/>
      <c r="M274" s="429"/>
      <c r="N274" s="429"/>
      <c r="O274" s="429"/>
      <c r="P274" s="429"/>
      <c r="Q274" s="433">
        <f t="shared" si="44"/>
        <v>0</v>
      </c>
      <c r="R274" s="433"/>
      <c r="S274" s="429"/>
      <c r="T274" s="429"/>
      <c r="U274" s="434"/>
      <c r="V274" s="429"/>
      <c r="W274" s="429"/>
      <c r="X274" s="241" t="str">
        <f t="shared" si="40"/>
        <v/>
      </c>
      <c r="Y274" s="241" t="str">
        <f t="shared" si="45"/>
        <v/>
      </c>
      <c r="Z274" s="241" t="str">
        <f t="shared" si="46"/>
        <v/>
      </c>
      <c r="AA274" s="242" t="b">
        <f t="shared" si="47"/>
        <v>0</v>
      </c>
      <c r="AB274" s="242" t="b">
        <f t="shared" ref="AB274:AB337" si="48">AND(H274&lt;10000,H274&gt;0)</f>
        <v>0</v>
      </c>
      <c r="AC274" s="267"/>
      <c r="AD274" s="265" t="str">
        <f>IF(AC274=Dropdowns!$B$44,"Emissions intensity required","")</f>
        <v/>
      </c>
      <c r="AE274" s="267"/>
      <c r="AF274" s="265" t="str">
        <f t="shared" si="41"/>
        <v/>
      </c>
      <c r="AG274" s="121" t="str">
        <f t="shared" si="42"/>
        <v/>
      </c>
      <c r="AH274" s="121" t="str">
        <f t="shared" si="43"/>
        <v/>
      </c>
    </row>
    <row r="275" spans="1:34" s="99" customFormat="1" x14ac:dyDescent="0.45">
      <c r="A275" s="429"/>
      <c r="B275" s="429"/>
      <c r="C275" s="429"/>
      <c r="D275" s="429"/>
      <c r="E275" s="429"/>
      <c r="F275" s="267"/>
      <c r="G275" s="267"/>
      <c r="H275" s="430"/>
      <c r="I275" s="430"/>
      <c r="J275" s="431"/>
      <c r="K275" s="430"/>
      <c r="L275" s="432"/>
      <c r="M275" s="429"/>
      <c r="N275" s="429"/>
      <c r="O275" s="429"/>
      <c r="P275" s="429"/>
      <c r="Q275" s="433">
        <f t="shared" si="44"/>
        <v>0</v>
      </c>
      <c r="R275" s="433"/>
      <c r="S275" s="429"/>
      <c r="T275" s="429"/>
      <c r="U275" s="434"/>
      <c r="V275" s="429"/>
      <c r="W275" s="429"/>
      <c r="X275" s="241" t="str">
        <f t="shared" si="40"/>
        <v/>
      </c>
      <c r="Y275" s="241" t="str">
        <f t="shared" si="45"/>
        <v/>
      </c>
      <c r="Z275" s="241" t="str">
        <f t="shared" si="46"/>
        <v/>
      </c>
      <c r="AA275" s="242" t="b">
        <f t="shared" si="47"/>
        <v>0</v>
      </c>
      <c r="AB275" s="242" t="b">
        <f t="shared" si="48"/>
        <v>0</v>
      </c>
      <c r="AC275" s="267"/>
      <c r="AD275" s="265" t="str">
        <f>IF(AC275=Dropdowns!$B$44,"Emissions intensity required","")</f>
        <v/>
      </c>
      <c r="AE275" s="267"/>
      <c r="AF275" s="265" t="str">
        <f t="shared" si="41"/>
        <v/>
      </c>
      <c r="AG275" s="121" t="str">
        <f t="shared" si="42"/>
        <v/>
      </c>
      <c r="AH275" s="121" t="str">
        <f t="shared" si="43"/>
        <v/>
      </c>
    </row>
    <row r="276" spans="1:34" s="99" customFormat="1" x14ac:dyDescent="0.45">
      <c r="A276" s="429"/>
      <c r="B276" s="429"/>
      <c r="C276" s="429"/>
      <c r="D276" s="429"/>
      <c r="E276" s="429"/>
      <c r="F276" s="267"/>
      <c r="G276" s="267"/>
      <c r="H276" s="430"/>
      <c r="I276" s="430"/>
      <c r="J276" s="431"/>
      <c r="K276" s="430"/>
      <c r="L276" s="432"/>
      <c r="M276" s="429"/>
      <c r="N276" s="429"/>
      <c r="O276" s="429"/>
      <c r="P276" s="429"/>
      <c r="Q276" s="433">
        <f t="shared" si="44"/>
        <v>0</v>
      </c>
      <c r="R276" s="433"/>
      <c r="S276" s="429"/>
      <c r="T276" s="429"/>
      <c r="U276" s="434"/>
      <c r="V276" s="429"/>
      <c r="W276" s="429"/>
      <c r="X276" s="241" t="str">
        <f t="shared" si="40"/>
        <v/>
      </c>
      <c r="Y276" s="241" t="str">
        <f t="shared" si="45"/>
        <v/>
      </c>
      <c r="Z276" s="241" t="str">
        <f t="shared" si="46"/>
        <v/>
      </c>
      <c r="AA276" s="242" t="b">
        <f t="shared" si="47"/>
        <v>0</v>
      </c>
      <c r="AB276" s="242" t="b">
        <f t="shared" si="48"/>
        <v>0</v>
      </c>
      <c r="AC276" s="267"/>
      <c r="AD276" s="265" t="str">
        <f>IF(AC276=Dropdowns!$B$44,"Emissions intensity required","")</f>
        <v/>
      </c>
      <c r="AE276" s="267"/>
      <c r="AF276" s="265" t="str">
        <f t="shared" si="41"/>
        <v/>
      </c>
      <c r="AG276" s="121" t="str">
        <f t="shared" si="42"/>
        <v/>
      </c>
      <c r="AH276" s="121" t="str">
        <f t="shared" si="43"/>
        <v/>
      </c>
    </row>
    <row r="277" spans="1:34" s="99" customFormat="1" x14ac:dyDescent="0.45">
      <c r="A277" s="429"/>
      <c r="B277" s="429"/>
      <c r="C277" s="429"/>
      <c r="D277" s="429"/>
      <c r="E277" s="429"/>
      <c r="F277" s="267"/>
      <c r="G277" s="267"/>
      <c r="H277" s="430"/>
      <c r="I277" s="430"/>
      <c r="J277" s="431"/>
      <c r="K277" s="430"/>
      <c r="L277" s="432"/>
      <c r="M277" s="429"/>
      <c r="N277" s="429"/>
      <c r="O277" s="429"/>
      <c r="P277" s="429"/>
      <c r="Q277" s="433">
        <f t="shared" si="44"/>
        <v>0</v>
      </c>
      <c r="R277" s="433"/>
      <c r="S277" s="429"/>
      <c r="T277" s="429"/>
      <c r="U277" s="434"/>
      <c r="V277" s="429"/>
      <c r="W277" s="429"/>
      <c r="X277" s="241" t="str">
        <f t="shared" si="40"/>
        <v/>
      </c>
      <c r="Y277" s="241" t="str">
        <f t="shared" si="45"/>
        <v/>
      </c>
      <c r="Z277" s="241" t="str">
        <f t="shared" si="46"/>
        <v/>
      </c>
      <c r="AA277" s="242" t="b">
        <f t="shared" si="47"/>
        <v>0</v>
      </c>
      <c r="AB277" s="242" t="b">
        <f t="shared" si="48"/>
        <v>0</v>
      </c>
      <c r="AC277" s="267"/>
      <c r="AD277" s="265" t="str">
        <f>IF(AC277=Dropdowns!$B$44,"Emissions intensity required","")</f>
        <v/>
      </c>
      <c r="AE277" s="267"/>
      <c r="AF277" s="265" t="str">
        <f t="shared" si="41"/>
        <v/>
      </c>
      <c r="AG277" s="121" t="str">
        <f t="shared" si="42"/>
        <v/>
      </c>
      <c r="AH277" s="121" t="str">
        <f t="shared" si="43"/>
        <v/>
      </c>
    </row>
    <row r="278" spans="1:34" s="99" customFormat="1" x14ac:dyDescent="0.45">
      <c r="A278" s="429"/>
      <c r="B278" s="429"/>
      <c r="C278" s="429"/>
      <c r="D278" s="429"/>
      <c r="E278" s="429"/>
      <c r="F278" s="267"/>
      <c r="G278" s="267"/>
      <c r="H278" s="430"/>
      <c r="I278" s="430"/>
      <c r="J278" s="431"/>
      <c r="K278" s="430"/>
      <c r="L278" s="432"/>
      <c r="M278" s="429"/>
      <c r="N278" s="429"/>
      <c r="O278" s="429"/>
      <c r="P278" s="429"/>
      <c r="Q278" s="433">
        <f t="shared" si="44"/>
        <v>0</v>
      </c>
      <c r="R278" s="433"/>
      <c r="S278" s="429"/>
      <c r="T278" s="429"/>
      <c r="U278" s="434"/>
      <c r="V278" s="429"/>
      <c r="W278" s="429"/>
      <c r="X278" s="241" t="str">
        <f t="shared" si="40"/>
        <v/>
      </c>
      <c r="Y278" s="241" t="str">
        <f t="shared" si="45"/>
        <v/>
      </c>
      <c r="Z278" s="241" t="str">
        <f t="shared" si="46"/>
        <v/>
      </c>
      <c r="AA278" s="242" t="b">
        <f t="shared" si="47"/>
        <v>0</v>
      </c>
      <c r="AB278" s="242" t="b">
        <f t="shared" si="48"/>
        <v>0</v>
      </c>
      <c r="AC278" s="267"/>
      <c r="AD278" s="265" t="str">
        <f>IF(AC278=Dropdowns!$B$44,"Emissions intensity required","")</f>
        <v/>
      </c>
      <c r="AE278" s="267"/>
      <c r="AF278" s="265" t="str">
        <f t="shared" si="41"/>
        <v/>
      </c>
      <c r="AG278" s="121" t="str">
        <f t="shared" si="42"/>
        <v/>
      </c>
      <c r="AH278" s="121" t="str">
        <f t="shared" si="43"/>
        <v/>
      </c>
    </row>
    <row r="279" spans="1:34" s="99" customFormat="1" x14ac:dyDescent="0.45">
      <c r="A279" s="429"/>
      <c r="B279" s="429"/>
      <c r="C279" s="429"/>
      <c r="D279" s="429"/>
      <c r="E279" s="429"/>
      <c r="F279" s="267"/>
      <c r="G279" s="267"/>
      <c r="H279" s="430"/>
      <c r="I279" s="430"/>
      <c r="J279" s="431"/>
      <c r="K279" s="430"/>
      <c r="L279" s="432"/>
      <c r="M279" s="429"/>
      <c r="N279" s="429"/>
      <c r="O279" s="429"/>
      <c r="P279" s="429"/>
      <c r="Q279" s="433">
        <f t="shared" si="44"/>
        <v>0</v>
      </c>
      <c r="R279" s="433"/>
      <c r="S279" s="429"/>
      <c r="T279" s="429"/>
      <c r="U279" s="434"/>
      <c r="V279" s="429"/>
      <c r="W279" s="429"/>
      <c r="X279" s="241" t="str">
        <f t="shared" si="40"/>
        <v/>
      </c>
      <c r="Y279" s="241" t="str">
        <f t="shared" si="45"/>
        <v/>
      </c>
      <c r="Z279" s="241" t="str">
        <f t="shared" si="46"/>
        <v/>
      </c>
      <c r="AA279" s="242" t="b">
        <f t="shared" si="47"/>
        <v>0</v>
      </c>
      <c r="AB279" s="242" t="b">
        <f t="shared" si="48"/>
        <v>0</v>
      </c>
      <c r="AC279" s="267"/>
      <c r="AD279" s="265" t="str">
        <f>IF(AC279=Dropdowns!$B$44,"Emissions intensity required","")</f>
        <v/>
      </c>
      <c r="AE279" s="267"/>
      <c r="AF279" s="265" t="str">
        <f t="shared" si="41"/>
        <v/>
      </c>
      <c r="AG279" s="121" t="str">
        <f t="shared" si="42"/>
        <v/>
      </c>
      <c r="AH279" s="121" t="str">
        <f t="shared" si="43"/>
        <v/>
      </c>
    </row>
    <row r="280" spans="1:34" s="99" customFormat="1" x14ac:dyDescent="0.45">
      <c r="A280" s="429"/>
      <c r="B280" s="429"/>
      <c r="C280" s="429"/>
      <c r="D280" s="429"/>
      <c r="E280" s="429"/>
      <c r="F280" s="267"/>
      <c r="G280" s="267"/>
      <c r="H280" s="430"/>
      <c r="I280" s="430"/>
      <c r="J280" s="431"/>
      <c r="K280" s="430"/>
      <c r="L280" s="432"/>
      <c r="M280" s="429"/>
      <c r="N280" s="429"/>
      <c r="O280" s="429"/>
      <c r="P280" s="429"/>
      <c r="Q280" s="433">
        <f t="shared" si="44"/>
        <v>0</v>
      </c>
      <c r="R280" s="433"/>
      <c r="S280" s="429"/>
      <c r="T280" s="429"/>
      <c r="U280" s="434"/>
      <c r="V280" s="429"/>
      <c r="W280" s="429"/>
      <c r="X280" s="241" t="str">
        <f t="shared" si="40"/>
        <v/>
      </c>
      <c r="Y280" s="241" t="str">
        <f t="shared" si="45"/>
        <v/>
      </c>
      <c r="Z280" s="241" t="str">
        <f t="shared" si="46"/>
        <v/>
      </c>
      <c r="AA280" s="242" t="b">
        <f t="shared" si="47"/>
        <v>0</v>
      </c>
      <c r="AB280" s="242" t="b">
        <f t="shared" si="48"/>
        <v>0</v>
      </c>
      <c r="AC280" s="267"/>
      <c r="AD280" s="265" t="str">
        <f>IF(AC280=Dropdowns!$B$44,"Emissions intensity required","")</f>
        <v/>
      </c>
      <c r="AE280" s="267"/>
      <c r="AF280" s="265" t="str">
        <f t="shared" si="41"/>
        <v/>
      </c>
      <c r="AG280" s="121" t="str">
        <f t="shared" si="42"/>
        <v/>
      </c>
      <c r="AH280" s="121" t="str">
        <f t="shared" si="43"/>
        <v/>
      </c>
    </row>
    <row r="281" spans="1:34" s="99" customFormat="1" x14ac:dyDescent="0.45">
      <c r="A281" s="429"/>
      <c r="B281" s="429"/>
      <c r="C281" s="429"/>
      <c r="D281" s="429"/>
      <c r="E281" s="429"/>
      <c r="F281" s="267"/>
      <c r="G281" s="267"/>
      <c r="H281" s="430"/>
      <c r="I281" s="430"/>
      <c r="J281" s="431"/>
      <c r="K281" s="430"/>
      <c r="L281" s="432"/>
      <c r="M281" s="429"/>
      <c r="N281" s="429"/>
      <c r="O281" s="429"/>
      <c r="P281" s="429"/>
      <c r="Q281" s="433">
        <f t="shared" si="44"/>
        <v>0</v>
      </c>
      <c r="R281" s="433"/>
      <c r="S281" s="429"/>
      <c r="T281" s="429"/>
      <c r="U281" s="434"/>
      <c r="V281" s="429"/>
      <c r="W281" s="429"/>
      <c r="X281" s="241" t="str">
        <f t="shared" si="40"/>
        <v/>
      </c>
      <c r="Y281" s="241" t="str">
        <f t="shared" si="45"/>
        <v/>
      </c>
      <c r="Z281" s="241" t="str">
        <f t="shared" si="46"/>
        <v/>
      </c>
      <c r="AA281" s="242" t="b">
        <f t="shared" si="47"/>
        <v>0</v>
      </c>
      <c r="AB281" s="242" t="b">
        <f t="shared" si="48"/>
        <v>0</v>
      </c>
      <c r="AC281" s="267"/>
      <c r="AD281" s="265" t="str">
        <f>IF(AC281=Dropdowns!$B$44,"Emissions intensity required","")</f>
        <v/>
      </c>
      <c r="AE281" s="267"/>
      <c r="AF281" s="265" t="str">
        <f t="shared" si="41"/>
        <v/>
      </c>
      <c r="AG281" s="121" t="str">
        <f t="shared" si="42"/>
        <v/>
      </c>
      <c r="AH281" s="121" t="str">
        <f t="shared" si="43"/>
        <v/>
      </c>
    </row>
    <row r="282" spans="1:34" s="99" customFormat="1" x14ac:dyDescent="0.45">
      <c r="A282" s="429"/>
      <c r="B282" s="429"/>
      <c r="C282" s="429"/>
      <c r="D282" s="429"/>
      <c r="E282" s="429"/>
      <c r="F282" s="267"/>
      <c r="G282" s="267"/>
      <c r="H282" s="430"/>
      <c r="I282" s="430"/>
      <c r="J282" s="431"/>
      <c r="K282" s="430"/>
      <c r="L282" s="432"/>
      <c r="M282" s="429"/>
      <c r="N282" s="429"/>
      <c r="O282" s="429"/>
      <c r="P282" s="429"/>
      <c r="Q282" s="433">
        <f t="shared" si="44"/>
        <v>0</v>
      </c>
      <c r="R282" s="433"/>
      <c r="S282" s="429"/>
      <c r="T282" s="429"/>
      <c r="U282" s="434"/>
      <c r="V282" s="429"/>
      <c r="W282" s="429"/>
      <c r="X282" s="241" t="str">
        <f t="shared" si="40"/>
        <v/>
      </c>
      <c r="Y282" s="241" t="str">
        <f t="shared" si="45"/>
        <v/>
      </c>
      <c r="Z282" s="241" t="str">
        <f t="shared" si="46"/>
        <v/>
      </c>
      <c r="AA282" s="242" t="b">
        <f t="shared" si="47"/>
        <v>0</v>
      </c>
      <c r="AB282" s="242" t="b">
        <f t="shared" si="48"/>
        <v>0</v>
      </c>
      <c r="AC282" s="267"/>
      <c r="AD282" s="265" t="str">
        <f>IF(AC282=Dropdowns!$B$44,"Emissions intensity required","")</f>
        <v/>
      </c>
      <c r="AE282" s="267"/>
      <c r="AF282" s="265" t="str">
        <f t="shared" si="41"/>
        <v/>
      </c>
      <c r="AG282" s="121" t="str">
        <f t="shared" si="42"/>
        <v/>
      </c>
      <c r="AH282" s="121" t="str">
        <f t="shared" si="43"/>
        <v/>
      </c>
    </row>
    <row r="283" spans="1:34" s="99" customFormat="1" x14ac:dyDescent="0.45">
      <c r="A283" s="429"/>
      <c r="B283" s="429"/>
      <c r="C283" s="429"/>
      <c r="D283" s="429"/>
      <c r="E283" s="429"/>
      <c r="F283" s="267"/>
      <c r="G283" s="267"/>
      <c r="H283" s="430"/>
      <c r="I283" s="430"/>
      <c r="J283" s="431"/>
      <c r="K283" s="430"/>
      <c r="L283" s="432"/>
      <c r="M283" s="429"/>
      <c r="N283" s="429"/>
      <c r="O283" s="429"/>
      <c r="P283" s="429"/>
      <c r="Q283" s="433">
        <f t="shared" si="44"/>
        <v>0</v>
      </c>
      <c r="R283" s="433"/>
      <c r="S283" s="429"/>
      <c r="T283" s="429"/>
      <c r="U283" s="434"/>
      <c r="V283" s="429"/>
      <c r="W283" s="429"/>
      <c r="X283" s="241" t="str">
        <f t="shared" si="40"/>
        <v/>
      </c>
      <c r="Y283" s="241" t="str">
        <f t="shared" si="45"/>
        <v/>
      </c>
      <c r="Z283" s="241" t="str">
        <f t="shared" si="46"/>
        <v/>
      </c>
      <c r="AA283" s="242" t="b">
        <f t="shared" si="47"/>
        <v>0</v>
      </c>
      <c r="AB283" s="242" t="b">
        <f t="shared" si="48"/>
        <v>0</v>
      </c>
      <c r="AC283" s="267"/>
      <c r="AD283" s="265" t="str">
        <f>IF(AC283=Dropdowns!$B$44,"Emissions intensity required","")</f>
        <v/>
      </c>
      <c r="AE283" s="267"/>
      <c r="AF283" s="265" t="str">
        <f t="shared" si="41"/>
        <v/>
      </c>
      <c r="AG283" s="121" t="str">
        <f t="shared" si="42"/>
        <v/>
      </c>
      <c r="AH283" s="121" t="str">
        <f t="shared" si="43"/>
        <v/>
      </c>
    </row>
    <row r="284" spans="1:34" s="99" customFormat="1" x14ac:dyDescent="0.45">
      <c r="A284" s="429"/>
      <c r="B284" s="429"/>
      <c r="C284" s="429"/>
      <c r="D284" s="429"/>
      <c r="E284" s="429"/>
      <c r="F284" s="267"/>
      <c r="G284" s="267"/>
      <c r="H284" s="430"/>
      <c r="I284" s="430"/>
      <c r="J284" s="431"/>
      <c r="K284" s="430"/>
      <c r="L284" s="432"/>
      <c r="M284" s="429"/>
      <c r="N284" s="429"/>
      <c r="O284" s="429"/>
      <c r="P284" s="429"/>
      <c r="Q284" s="433">
        <f t="shared" si="44"/>
        <v>0</v>
      </c>
      <c r="R284" s="433"/>
      <c r="S284" s="429"/>
      <c r="T284" s="429"/>
      <c r="U284" s="434"/>
      <c r="V284" s="429"/>
      <c r="W284" s="429"/>
      <c r="X284" s="241" t="str">
        <f t="shared" si="40"/>
        <v/>
      </c>
      <c r="Y284" s="241" t="str">
        <f t="shared" si="45"/>
        <v/>
      </c>
      <c r="Z284" s="241" t="str">
        <f t="shared" si="46"/>
        <v/>
      </c>
      <c r="AA284" s="242" t="b">
        <f t="shared" si="47"/>
        <v>0</v>
      </c>
      <c r="AB284" s="242" t="b">
        <f t="shared" si="48"/>
        <v>0</v>
      </c>
      <c r="AC284" s="267"/>
      <c r="AD284" s="265" t="str">
        <f>IF(AC284=Dropdowns!$B$44,"Emissions intensity required","")</f>
        <v/>
      </c>
      <c r="AE284" s="267"/>
      <c r="AF284" s="265" t="str">
        <f t="shared" si="41"/>
        <v/>
      </c>
      <c r="AG284" s="121" t="str">
        <f t="shared" si="42"/>
        <v/>
      </c>
      <c r="AH284" s="121" t="str">
        <f t="shared" si="43"/>
        <v/>
      </c>
    </row>
    <row r="285" spans="1:34" s="99" customFormat="1" x14ac:dyDescent="0.45">
      <c r="A285" s="429"/>
      <c r="B285" s="429"/>
      <c r="C285" s="429"/>
      <c r="D285" s="429"/>
      <c r="E285" s="429"/>
      <c r="F285" s="267"/>
      <c r="G285" s="267"/>
      <c r="H285" s="430"/>
      <c r="I285" s="430"/>
      <c r="J285" s="431"/>
      <c r="K285" s="430"/>
      <c r="L285" s="432"/>
      <c r="M285" s="429"/>
      <c r="N285" s="429"/>
      <c r="O285" s="429"/>
      <c r="P285" s="429"/>
      <c r="Q285" s="433">
        <f t="shared" si="44"/>
        <v>0</v>
      </c>
      <c r="R285" s="433"/>
      <c r="S285" s="429"/>
      <c r="T285" s="429"/>
      <c r="U285" s="434"/>
      <c r="V285" s="429"/>
      <c r="W285" s="429"/>
      <c r="X285" s="241" t="str">
        <f t="shared" si="40"/>
        <v/>
      </c>
      <c r="Y285" s="241" t="str">
        <f t="shared" si="45"/>
        <v/>
      </c>
      <c r="Z285" s="241" t="str">
        <f t="shared" si="46"/>
        <v/>
      </c>
      <c r="AA285" s="242" t="b">
        <f t="shared" si="47"/>
        <v>0</v>
      </c>
      <c r="AB285" s="242" t="b">
        <f t="shared" si="48"/>
        <v>0</v>
      </c>
      <c r="AC285" s="267"/>
      <c r="AD285" s="265" t="str">
        <f>IF(AC285=Dropdowns!$B$44,"Emissions intensity required","")</f>
        <v/>
      </c>
      <c r="AE285" s="267"/>
      <c r="AF285" s="265" t="str">
        <f t="shared" si="41"/>
        <v/>
      </c>
      <c r="AG285" s="121" t="str">
        <f t="shared" si="42"/>
        <v/>
      </c>
      <c r="AH285" s="121" t="str">
        <f t="shared" si="43"/>
        <v/>
      </c>
    </row>
    <row r="286" spans="1:34" s="99" customFormat="1" x14ac:dyDescent="0.45">
      <c r="A286" s="429"/>
      <c r="B286" s="429"/>
      <c r="C286" s="429"/>
      <c r="D286" s="429"/>
      <c r="E286" s="429"/>
      <c r="F286" s="267"/>
      <c r="G286" s="267"/>
      <c r="H286" s="430"/>
      <c r="I286" s="430"/>
      <c r="J286" s="431"/>
      <c r="K286" s="430"/>
      <c r="L286" s="432"/>
      <c r="M286" s="429"/>
      <c r="N286" s="429"/>
      <c r="O286" s="429"/>
      <c r="P286" s="429"/>
      <c r="Q286" s="433">
        <f t="shared" si="44"/>
        <v>0</v>
      </c>
      <c r="R286" s="433"/>
      <c r="S286" s="429"/>
      <c r="T286" s="429"/>
      <c r="U286" s="434"/>
      <c r="V286" s="429"/>
      <c r="W286" s="429"/>
      <c r="X286" s="241" t="str">
        <f t="shared" si="40"/>
        <v/>
      </c>
      <c r="Y286" s="241" t="str">
        <f t="shared" si="45"/>
        <v/>
      </c>
      <c r="Z286" s="241" t="str">
        <f t="shared" si="46"/>
        <v/>
      </c>
      <c r="AA286" s="242" t="b">
        <f t="shared" si="47"/>
        <v>0</v>
      </c>
      <c r="AB286" s="242" t="b">
        <f t="shared" si="48"/>
        <v>0</v>
      </c>
      <c r="AC286" s="267"/>
      <c r="AD286" s="265" t="str">
        <f>IF(AC286=Dropdowns!$B$44,"Emissions intensity required","")</f>
        <v/>
      </c>
      <c r="AE286" s="267"/>
      <c r="AF286" s="265" t="str">
        <f t="shared" si="41"/>
        <v/>
      </c>
      <c r="AG286" s="121" t="str">
        <f t="shared" si="42"/>
        <v/>
      </c>
      <c r="AH286" s="121" t="str">
        <f t="shared" si="43"/>
        <v/>
      </c>
    </row>
    <row r="287" spans="1:34" s="99" customFormat="1" x14ac:dyDescent="0.45">
      <c r="A287" s="429"/>
      <c r="B287" s="429"/>
      <c r="C287" s="429"/>
      <c r="D287" s="429"/>
      <c r="E287" s="429"/>
      <c r="F287" s="267"/>
      <c r="G287" s="267"/>
      <c r="H287" s="430"/>
      <c r="I287" s="430"/>
      <c r="J287" s="431"/>
      <c r="K287" s="430"/>
      <c r="L287" s="432"/>
      <c r="M287" s="429"/>
      <c r="N287" s="429"/>
      <c r="O287" s="429"/>
      <c r="P287" s="429"/>
      <c r="Q287" s="433">
        <f t="shared" si="44"/>
        <v>0</v>
      </c>
      <c r="R287" s="433"/>
      <c r="S287" s="429"/>
      <c r="T287" s="429"/>
      <c r="U287" s="434"/>
      <c r="V287" s="429"/>
      <c r="W287" s="429"/>
      <c r="X287" s="241" t="str">
        <f t="shared" si="40"/>
        <v/>
      </c>
      <c r="Y287" s="241" t="str">
        <f t="shared" si="45"/>
        <v/>
      </c>
      <c r="Z287" s="241" t="str">
        <f t="shared" si="46"/>
        <v/>
      </c>
      <c r="AA287" s="242" t="b">
        <f t="shared" si="47"/>
        <v>0</v>
      </c>
      <c r="AB287" s="242" t="b">
        <f t="shared" si="48"/>
        <v>0</v>
      </c>
      <c r="AC287" s="267"/>
      <c r="AD287" s="265" t="str">
        <f>IF(AC287=Dropdowns!$B$44,"Emissions intensity required","")</f>
        <v/>
      </c>
      <c r="AE287" s="267"/>
      <c r="AF287" s="265" t="str">
        <f t="shared" si="41"/>
        <v/>
      </c>
      <c r="AG287" s="121" t="str">
        <f t="shared" si="42"/>
        <v/>
      </c>
      <c r="AH287" s="121" t="str">
        <f t="shared" si="43"/>
        <v/>
      </c>
    </row>
    <row r="288" spans="1:34" s="99" customFormat="1" x14ac:dyDescent="0.45">
      <c r="A288" s="429"/>
      <c r="B288" s="429"/>
      <c r="C288" s="429"/>
      <c r="D288" s="429"/>
      <c r="E288" s="429"/>
      <c r="F288" s="267"/>
      <c r="G288" s="267"/>
      <c r="H288" s="430"/>
      <c r="I288" s="430"/>
      <c r="J288" s="431"/>
      <c r="K288" s="430"/>
      <c r="L288" s="432"/>
      <c r="M288" s="429"/>
      <c r="N288" s="429"/>
      <c r="O288" s="429"/>
      <c r="P288" s="429"/>
      <c r="Q288" s="433">
        <f t="shared" si="44"/>
        <v>0</v>
      </c>
      <c r="R288" s="433"/>
      <c r="S288" s="429"/>
      <c r="T288" s="429"/>
      <c r="U288" s="434"/>
      <c r="V288" s="429"/>
      <c r="W288" s="429"/>
      <c r="X288" s="241" t="str">
        <f t="shared" si="40"/>
        <v/>
      </c>
      <c r="Y288" s="241" t="str">
        <f t="shared" si="45"/>
        <v/>
      </c>
      <c r="Z288" s="241" t="str">
        <f t="shared" si="46"/>
        <v/>
      </c>
      <c r="AA288" s="242" t="b">
        <f t="shared" si="47"/>
        <v>0</v>
      </c>
      <c r="AB288" s="242" t="b">
        <f t="shared" si="48"/>
        <v>0</v>
      </c>
      <c r="AC288" s="267"/>
      <c r="AD288" s="265" t="str">
        <f>IF(AC288=Dropdowns!$B$44,"Emissions intensity required","")</f>
        <v/>
      </c>
      <c r="AE288" s="267"/>
      <c r="AF288" s="265" t="str">
        <f t="shared" si="41"/>
        <v/>
      </c>
      <c r="AG288" s="121" t="str">
        <f t="shared" si="42"/>
        <v/>
      </c>
      <c r="AH288" s="121" t="str">
        <f t="shared" si="43"/>
        <v/>
      </c>
    </row>
    <row r="289" spans="1:34" s="99" customFormat="1" x14ac:dyDescent="0.45">
      <c r="A289" s="429"/>
      <c r="B289" s="429"/>
      <c r="C289" s="429"/>
      <c r="D289" s="429"/>
      <c r="E289" s="429"/>
      <c r="F289" s="267"/>
      <c r="G289" s="267"/>
      <c r="H289" s="430"/>
      <c r="I289" s="430"/>
      <c r="J289" s="431"/>
      <c r="K289" s="430"/>
      <c r="L289" s="432"/>
      <c r="M289" s="429"/>
      <c r="N289" s="429"/>
      <c r="O289" s="429"/>
      <c r="P289" s="429"/>
      <c r="Q289" s="433">
        <f t="shared" si="44"/>
        <v>0</v>
      </c>
      <c r="R289" s="433"/>
      <c r="S289" s="429"/>
      <c r="T289" s="429"/>
      <c r="U289" s="434"/>
      <c r="V289" s="429"/>
      <c r="W289" s="429"/>
      <c r="X289" s="241" t="str">
        <f t="shared" si="40"/>
        <v/>
      </c>
      <c r="Y289" s="241" t="str">
        <f t="shared" si="45"/>
        <v/>
      </c>
      <c r="Z289" s="241" t="str">
        <f t="shared" si="46"/>
        <v/>
      </c>
      <c r="AA289" s="242" t="b">
        <f t="shared" si="47"/>
        <v>0</v>
      </c>
      <c r="AB289" s="242" t="b">
        <f t="shared" si="48"/>
        <v>0</v>
      </c>
      <c r="AC289" s="267"/>
      <c r="AD289" s="265" t="str">
        <f>IF(AC289=Dropdowns!$B$44,"Emissions intensity required","")</f>
        <v/>
      </c>
      <c r="AE289" s="267"/>
      <c r="AF289" s="265" t="str">
        <f t="shared" si="41"/>
        <v/>
      </c>
      <c r="AG289" s="121" t="str">
        <f t="shared" si="42"/>
        <v/>
      </c>
      <c r="AH289" s="121" t="str">
        <f t="shared" si="43"/>
        <v/>
      </c>
    </row>
    <row r="290" spans="1:34" s="99" customFormat="1" x14ac:dyDescent="0.45">
      <c r="A290" s="429"/>
      <c r="B290" s="429"/>
      <c r="C290" s="429"/>
      <c r="D290" s="429"/>
      <c r="E290" s="429"/>
      <c r="F290" s="267"/>
      <c r="G290" s="267"/>
      <c r="H290" s="430"/>
      <c r="I290" s="430"/>
      <c r="J290" s="431"/>
      <c r="K290" s="430"/>
      <c r="L290" s="432"/>
      <c r="M290" s="429"/>
      <c r="N290" s="429"/>
      <c r="O290" s="429"/>
      <c r="P290" s="429"/>
      <c r="Q290" s="433">
        <f t="shared" si="44"/>
        <v>0</v>
      </c>
      <c r="R290" s="433"/>
      <c r="S290" s="429"/>
      <c r="T290" s="429"/>
      <c r="U290" s="434"/>
      <c r="V290" s="429"/>
      <c r="W290" s="429"/>
      <c r="X290" s="241" t="str">
        <f t="shared" si="40"/>
        <v/>
      </c>
      <c r="Y290" s="241" t="str">
        <f t="shared" si="45"/>
        <v/>
      </c>
      <c r="Z290" s="241" t="str">
        <f t="shared" si="46"/>
        <v/>
      </c>
      <c r="AA290" s="242" t="b">
        <f t="shared" si="47"/>
        <v>0</v>
      </c>
      <c r="AB290" s="242" t="b">
        <f t="shared" si="48"/>
        <v>0</v>
      </c>
      <c r="AC290" s="267"/>
      <c r="AD290" s="265" t="str">
        <f>IF(AC290=Dropdowns!$B$44,"Emissions intensity required","")</f>
        <v/>
      </c>
      <c r="AE290" s="267"/>
      <c r="AF290" s="265" t="str">
        <f t="shared" si="41"/>
        <v/>
      </c>
      <c r="AG290" s="121" t="str">
        <f t="shared" si="42"/>
        <v/>
      </c>
      <c r="AH290" s="121" t="str">
        <f t="shared" si="43"/>
        <v/>
      </c>
    </row>
    <row r="291" spans="1:34" s="99" customFormat="1" x14ac:dyDescent="0.45">
      <c r="A291" s="429"/>
      <c r="B291" s="429"/>
      <c r="C291" s="429"/>
      <c r="D291" s="429"/>
      <c r="E291" s="429"/>
      <c r="F291" s="267"/>
      <c r="G291" s="267"/>
      <c r="H291" s="430"/>
      <c r="I291" s="430"/>
      <c r="J291" s="431"/>
      <c r="K291" s="430"/>
      <c r="L291" s="432"/>
      <c r="M291" s="429"/>
      <c r="N291" s="429"/>
      <c r="O291" s="429"/>
      <c r="P291" s="429"/>
      <c r="Q291" s="433">
        <f t="shared" si="44"/>
        <v>0</v>
      </c>
      <c r="R291" s="433"/>
      <c r="S291" s="429"/>
      <c r="T291" s="429"/>
      <c r="U291" s="434"/>
      <c r="V291" s="429"/>
      <c r="W291" s="429"/>
      <c r="X291" s="241" t="str">
        <f t="shared" si="40"/>
        <v/>
      </c>
      <c r="Y291" s="241" t="str">
        <f t="shared" si="45"/>
        <v/>
      </c>
      <c r="Z291" s="241" t="str">
        <f t="shared" si="46"/>
        <v/>
      </c>
      <c r="AA291" s="242" t="b">
        <f t="shared" si="47"/>
        <v>0</v>
      </c>
      <c r="AB291" s="242" t="b">
        <f t="shared" si="48"/>
        <v>0</v>
      </c>
      <c r="AC291" s="267"/>
      <c r="AD291" s="265" t="str">
        <f>IF(AC291=Dropdowns!$B$44,"Emissions intensity required","")</f>
        <v/>
      </c>
      <c r="AE291" s="267"/>
      <c r="AF291" s="265" t="str">
        <f t="shared" si="41"/>
        <v/>
      </c>
      <c r="AG291" s="121" t="str">
        <f t="shared" si="42"/>
        <v/>
      </c>
      <c r="AH291" s="121" t="str">
        <f t="shared" si="43"/>
        <v/>
      </c>
    </row>
    <row r="292" spans="1:34" s="99" customFormat="1" x14ac:dyDescent="0.45">
      <c r="A292" s="429"/>
      <c r="B292" s="429"/>
      <c r="C292" s="429"/>
      <c r="D292" s="429"/>
      <c r="E292" s="429"/>
      <c r="F292" s="267"/>
      <c r="G292" s="267"/>
      <c r="H292" s="430"/>
      <c r="I292" s="430"/>
      <c r="J292" s="431"/>
      <c r="K292" s="430"/>
      <c r="L292" s="432"/>
      <c r="M292" s="429"/>
      <c r="N292" s="429"/>
      <c r="O292" s="429"/>
      <c r="P292" s="429"/>
      <c r="Q292" s="433">
        <f t="shared" si="44"/>
        <v>0</v>
      </c>
      <c r="R292" s="433"/>
      <c r="S292" s="429"/>
      <c r="T292" s="429"/>
      <c r="U292" s="434"/>
      <c r="V292" s="429"/>
      <c r="W292" s="429"/>
      <c r="X292" s="241" t="str">
        <f t="shared" si="40"/>
        <v/>
      </c>
      <c r="Y292" s="241" t="str">
        <f t="shared" si="45"/>
        <v/>
      </c>
      <c r="Z292" s="241" t="str">
        <f t="shared" si="46"/>
        <v/>
      </c>
      <c r="AA292" s="242" t="b">
        <f t="shared" si="47"/>
        <v>0</v>
      </c>
      <c r="AB292" s="242" t="b">
        <f t="shared" si="48"/>
        <v>0</v>
      </c>
      <c r="AC292" s="267"/>
      <c r="AD292" s="265" t="str">
        <f>IF(AC292=Dropdowns!$B$44,"Emissions intensity required","")</f>
        <v/>
      </c>
      <c r="AE292" s="267"/>
      <c r="AF292" s="265" t="str">
        <f t="shared" si="41"/>
        <v/>
      </c>
      <c r="AG292" s="121" t="str">
        <f t="shared" si="42"/>
        <v/>
      </c>
      <c r="AH292" s="121" t="str">
        <f t="shared" si="43"/>
        <v/>
      </c>
    </row>
    <row r="293" spans="1:34" s="99" customFormat="1" x14ac:dyDescent="0.45">
      <c r="A293" s="429"/>
      <c r="B293" s="429"/>
      <c r="C293" s="429"/>
      <c r="D293" s="429"/>
      <c r="E293" s="429"/>
      <c r="F293" s="267"/>
      <c r="G293" s="267"/>
      <c r="H293" s="430"/>
      <c r="I293" s="430"/>
      <c r="J293" s="431"/>
      <c r="K293" s="430"/>
      <c r="L293" s="432"/>
      <c r="M293" s="429"/>
      <c r="N293" s="429"/>
      <c r="O293" s="429"/>
      <c r="P293" s="429"/>
      <c r="Q293" s="433">
        <f t="shared" si="44"/>
        <v>0</v>
      </c>
      <c r="R293" s="433"/>
      <c r="S293" s="429"/>
      <c r="T293" s="429"/>
      <c r="U293" s="434"/>
      <c r="V293" s="429"/>
      <c r="W293" s="429"/>
      <c r="X293" s="241" t="str">
        <f t="shared" si="40"/>
        <v/>
      </c>
      <c r="Y293" s="241" t="str">
        <f t="shared" si="45"/>
        <v/>
      </c>
      <c r="Z293" s="241" t="str">
        <f t="shared" si="46"/>
        <v/>
      </c>
      <c r="AA293" s="242" t="b">
        <f t="shared" si="47"/>
        <v>0</v>
      </c>
      <c r="AB293" s="242" t="b">
        <f t="shared" si="48"/>
        <v>0</v>
      </c>
      <c r="AC293" s="267"/>
      <c r="AD293" s="265" t="str">
        <f>IF(AC293=Dropdowns!$B$44,"Emissions intensity required","")</f>
        <v/>
      </c>
      <c r="AE293" s="267"/>
      <c r="AF293" s="265" t="str">
        <f t="shared" si="41"/>
        <v/>
      </c>
      <c r="AG293" s="121" t="str">
        <f t="shared" si="42"/>
        <v/>
      </c>
      <c r="AH293" s="121" t="str">
        <f t="shared" si="43"/>
        <v/>
      </c>
    </row>
    <row r="294" spans="1:34" s="99" customFormat="1" x14ac:dyDescent="0.45">
      <c r="A294" s="429"/>
      <c r="B294" s="429"/>
      <c r="C294" s="429"/>
      <c r="D294" s="429"/>
      <c r="E294" s="429"/>
      <c r="F294" s="267"/>
      <c r="G294" s="267"/>
      <c r="H294" s="430"/>
      <c r="I294" s="430"/>
      <c r="J294" s="431"/>
      <c r="K294" s="430"/>
      <c r="L294" s="432"/>
      <c r="M294" s="429"/>
      <c r="N294" s="429"/>
      <c r="O294" s="429"/>
      <c r="P294" s="429"/>
      <c r="Q294" s="433">
        <f t="shared" si="44"/>
        <v>0</v>
      </c>
      <c r="R294" s="433"/>
      <c r="S294" s="429"/>
      <c r="T294" s="429"/>
      <c r="U294" s="434"/>
      <c r="V294" s="429"/>
      <c r="W294" s="429"/>
      <c r="X294" s="241" t="str">
        <f t="shared" si="40"/>
        <v/>
      </c>
      <c r="Y294" s="241" t="str">
        <f t="shared" si="45"/>
        <v/>
      </c>
      <c r="Z294" s="241" t="str">
        <f t="shared" si="46"/>
        <v/>
      </c>
      <c r="AA294" s="242" t="b">
        <f t="shared" si="47"/>
        <v>0</v>
      </c>
      <c r="AB294" s="242" t="b">
        <f t="shared" si="48"/>
        <v>0</v>
      </c>
      <c r="AC294" s="267"/>
      <c r="AD294" s="265" t="str">
        <f>IF(AC294=Dropdowns!$B$44,"Emissions intensity required","")</f>
        <v/>
      </c>
      <c r="AE294" s="267"/>
      <c r="AF294" s="265" t="str">
        <f t="shared" si="41"/>
        <v/>
      </c>
      <c r="AG294" s="121" t="str">
        <f t="shared" si="42"/>
        <v/>
      </c>
      <c r="AH294" s="121" t="str">
        <f t="shared" si="43"/>
        <v/>
      </c>
    </row>
    <row r="295" spans="1:34" s="99" customFormat="1" x14ac:dyDescent="0.45">
      <c r="A295" s="429"/>
      <c r="B295" s="429"/>
      <c r="C295" s="429"/>
      <c r="D295" s="429"/>
      <c r="E295" s="429"/>
      <c r="F295" s="267"/>
      <c r="G295" s="267"/>
      <c r="H295" s="430"/>
      <c r="I295" s="430"/>
      <c r="J295" s="431"/>
      <c r="K295" s="430"/>
      <c r="L295" s="432"/>
      <c r="M295" s="429"/>
      <c r="N295" s="429"/>
      <c r="O295" s="429"/>
      <c r="P295" s="429"/>
      <c r="Q295" s="433">
        <f t="shared" si="44"/>
        <v>0</v>
      </c>
      <c r="R295" s="433"/>
      <c r="S295" s="429"/>
      <c r="T295" s="429"/>
      <c r="U295" s="434"/>
      <c r="V295" s="429"/>
      <c r="W295" s="429"/>
      <c r="X295" s="241" t="str">
        <f t="shared" si="40"/>
        <v/>
      </c>
      <c r="Y295" s="241" t="str">
        <f t="shared" si="45"/>
        <v/>
      </c>
      <c r="Z295" s="241" t="str">
        <f t="shared" si="46"/>
        <v/>
      </c>
      <c r="AA295" s="242" t="b">
        <f t="shared" si="47"/>
        <v>0</v>
      </c>
      <c r="AB295" s="242" t="b">
        <f t="shared" si="48"/>
        <v>0</v>
      </c>
      <c r="AC295" s="267"/>
      <c r="AD295" s="265" t="str">
        <f>IF(AC295=Dropdowns!$B$44,"Emissions intensity required","")</f>
        <v/>
      </c>
      <c r="AE295" s="267"/>
      <c r="AF295" s="265" t="str">
        <f t="shared" si="41"/>
        <v/>
      </c>
      <c r="AG295" s="121" t="str">
        <f t="shared" si="42"/>
        <v/>
      </c>
      <c r="AH295" s="121" t="str">
        <f t="shared" si="43"/>
        <v/>
      </c>
    </row>
    <row r="296" spans="1:34" s="99" customFormat="1" x14ac:dyDescent="0.45">
      <c r="A296" s="429"/>
      <c r="B296" s="429"/>
      <c r="C296" s="429"/>
      <c r="D296" s="429"/>
      <c r="E296" s="429"/>
      <c r="F296" s="267"/>
      <c r="G296" s="267"/>
      <c r="H296" s="430"/>
      <c r="I296" s="430"/>
      <c r="J296" s="431"/>
      <c r="K296" s="430"/>
      <c r="L296" s="432"/>
      <c r="M296" s="429"/>
      <c r="N296" s="429"/>
      <c r="O296" s="429"/>
      <c r="P296" s="429"/>
      <c r="Q296" s="433">
        <f t="shared" si="44"/>
        <v>0</v>
      </c>
      <c r="R296" s="433"/>
      <c r="S296" s="429"/>
      <c r="T296" s="429"/>
      <c r="U296" s="434"/>
      <c r="V296" s="429"/>
      <c r="W296" s="429"/>
      <c r="X296" s="241" t="str">
        <f t="shared" si="40"/>
        <v/>
      </c>
      <c r="Y296" s="241" t="str">
        <f t="shared" si="45"/>
        <v/>
      </c>
      <c r="Z296" s="241" t="str">
        <f t="shared" si="46"/>
        <v/>
      </c>
      <c r="AA296" s="242" t="b">
        <f t="shared" si="47"/>
        <v>0</v>
      </c>
      <c r="AB296" s="242" t="b">
        <f t="shared" si="48"/>
        <v>0</v>
      </c>
      <c r="AC296" s="267"/>
      <c r="AD296" s="265" t="str">
        <f>IF(AC296=Dropdowns!$B$44,"Emissions intensity required","")</f>
        <v/>
      </c>
      <c r="AE296" s="267"/>
      <c r="AF296" s="265" t="str">
        <f t="shared" si="41"/>
        <v/>
      </c>
      <c r="AG296" s="121" t="str">
        <f t="shared" si="42"/>
        <v/>
      </c>
      <c r="AH296" s="121" t="str">
        <f t="shared" si="43"/>
        <v/>
      </c>
    </row>
    <row r="297" spans="1:34" s="99" customFormat="1" x14ac:dyDescent="0.45">
      <c r="A297" s="429"/>
      <c r="B297" s="429"/>
      <c r="C297" s="429"/>
      <c r="D297" s="429"/>
      <c r="E297" s="429"/>
      <c r="F297" s="267"/>
      <c r="G297" s="267"/>
      <c r="H297" s="430"/>
      <c r="I297" s="430"/>
      <c r="J297" s="431"/>
      <c r="K297" s="430"/>
      <c r="L297" s="432"/>
      <c r="M297" s="429"/>
      <c r="N297" s="429"/>
      <c r="O297" s="429"/>
      <c r="P297" s="429"/>
      <c r="Q297" s="433">
        <f t="shared" si="44"/>
        <v>0</v>
      </c>
      <c r="R297" s="433"/>
      <c r="S297" s="429"/>
      <c r="T297" s="429"/>
      <c r="U297" s="434"/>
      <c r="V297" s="429"/>
      <c r="W297" s="429"/>
      <c r="X297" s="241" t="str">
        <f t="shared" si="40"/>
        <v/>
      </c>
      <c r="Y297" s="241" t="str">
        <f t="shared" si="45"/>
        <v/>
      </c>
      <c r="Z297" s="241" t="str">
        <f t="shared" si="46"/>
        <v/>
      </c>
      <c r="AA297" s="242" t="b">
        <f t="shared" si="47"/>
        <v>0</v>
      </c>
      <c r="AB297" s="242" t="b">
        <f t="shared" si="48"/>
        <v>0</v>
      </c>
      <c r="AC297" s="267"/>
      <c r="AD297" s="265" t="str">
        <f>IF(AC297=Dropdowns!$B$44,"Emissions intensity required","")</f>
        <v/>
      </c>
      <c r="AE297" s="267"/>
      <c r="AF297" s="265" t="str">
        <f t="shared" si="41"/>
        <v/>
      </c>
      <c r="AG297" s="121" t="str">
        <f t="shared" si="42"/>
        <v/>
      </c>
      <c r="AH297" s="121" t="str">
        <f t="shared" si="43"/>
        <v/>
      </c>
    </row>
    <row r="298" spans="1:34" s="99" customFormat="1" x14ac:dyDescent="0.45">
      <c r="A298" s="429"/>
      <c r="B298" s="429"/>
      <c r="C298" s="429"/>
      <c r="D298" s="429"/>
      <c r="E298" s="429"/>
      <c r="F298" s="267"/>
      <c r="G298" s="267"/>
      <c r="H298" s="430"/>
      <c r="I298" s="430"/>
      <c r="J298" s="431"/>
      <c r="K298" s="430"/>
      <c r="L298" s="432"/>
      <c r="M298" s="429"/>
      <c r="N298" s="429"/>
      <c r="O298" s="429"/>
      <c r="P298" s="429"/>
      <c r="Q298" s="433">
        <f t="shared" si="44"/>
        <v>0</v>
      </c>
      <c r="R298" s="433"/>
      <c r="S298" s="429"/>
      <c r="T298" s="429"/>
      <c r="U298" s="434"/>
      <c r="V298" s="429"/>
      <c r="W298" s="429"/>
      <c r="X298" s="241" t="str">
        <f t="shared" si="40"/>
        <v/>
      </c>
      <c r="Y298" s="241" t="str">
        <f t="shared" si="45"/>
        <v/>
      </c>
      <c r="Z298" s="241" t="str">
        <f t="shared" si="46"/>
        <v/>
      </c>
      <c r="AA298" s="242" t="b">
        <f t="shared" si="47"/>
        <v>0</v>
      </c>
      <c r="AB298" s="242" t="b">
        <f t="shared" si="48"/>
        <v>0</v>
      </c>
      <c r="AC298" s="267"/>
      <c r="AD298" s="265" t="str">
        <f>IF(AC298=Dropdowns!$B$44,"Emissions intensity required","")</f>
        <v/>
      </c>
      <c r="AE298" s="267"/>
      <c r="AF298" s="265" t="str">
        <f t="shared" si="41"/>
        <v/>
      </c>
      <c r="AG298" s="121" t="str">
        <f t="shared" si="42"/>
        <v/>
      </c>
      <c r="AH298" s="121" t="str">
        <f t="shared" si="43"/>
        <v/>
      </c>
    </row>
    <row r="299" spans="1:34" s="99" customFormat="1" x14ac:dyDescent="0.45">
      <c r="A299" s="429"/>
      <c r="B299" s="429"/>
      <c r="C299" s="429"/>
      <c r="D299" s="429"/>
      <c r="E299" s="429"/>
      <c r="F299" s="267"/>
      <c r="G299" s="267"/>
      <c r="H299" s="430"/>
      <c r="I299" s="430"/>
      <c r="J299" s="431"/>
      <c r="K299" s="430"/>
      <c r="L299" s="432"/>
      <c r="M299" s="429"/>
      <c r="N299" s="429"/>
      <c r="O299" s="429"/>
      <c r="P299" s="429"/>
      <c r="Q299" s="433">
        <f t="shared" si="44"/>
        <v>0</v>
      </c>
      <c r="R299" s="433"/>
      <c r="S299" s="429"/>
      <c r="T299" s="429"/>
      <c r="U299" s="434"/>
      <c r="V299" s="429"/>
      <c r="W299" s="429"/>
      <c r="X299" s="241" t="str">
        <f t="shared" si="40"/>
        <v/>
      </c>
      <c r="Y299" s="241" t="str">
        <f t="shared" si="45"/>
        <v/>
      </c>
      <c r="Z299" s="241" t="str">
        <f t="shared" si="46"/>
        <v/>
      </c>
      <c r="AA299" s="242" t="b">
        <f t="shared" si="47"/>
        <v>0</v>
      </c>
      <c r="AB299" s="242" t="b">
        <f t="shared" si="48"/>
        <v>0</v>
      </c>
      <c r="AC299" s="267"/>
      <c r="AD299" s="265" t="str">
        <f>IF(AC299=Dropdowns!$B$44,"Emissions intensity required","")</f>
        <v/>
      </c>
      <c r="AE299" s="267"/>
      <c r="AF299" s="265" t="str">
        <f t="shared" si="41"/>
        <v/>
      </c>
      <c r="AG299" s="121" t="str">
        <f t="shared" si="42"/>
        <v/>
      </c>
      <c r="AH299" s="121" t="str">
        <f t="shared" si="43"/>
        <v/>
      </c>
    </row>
    <row r="300" spans="1:34" s="99" customFormat="1" x14ac:dyDescent="0.45">
      <c r="A300" s="429"/>
      <c r="B300" s="429"/>
      <c r="C300" s="429"/>
      <c r="D300" s="429"/>
      <c r="E300" s="429"/>
      <c r="F300" s="267"/>
      <c r="G300" s="267"/>
      <c r="H300" s="430"/>
      <c r="I300" s="430"/>
      <c r="J300" s="431"/>
      <c r="K300" s="430"/>
      <c r="L300" s="432"/>
      <c r="M300" s="429"/>
      <c r="N300" s="429"/>
      <c r="O300" s="429"/>
      <c r="P300" s="429"/>
      <c r="Q300" s="433">
        <f t="shared" si="44"/>
        <v>0</v>
      </c>
      <c r="R300" s="433"/>
      <c r="S300" s="429"/>
      <c r="T300" s="429"/>
      <c r="U300" s="434"/>
      <c r="V300" s="429"/>
      <c r="W300" s="429"/>
      <c r="X300" s="241" t="str">
        <f t="shared" si="40"/>
        <v/>
      </c>
      <c r="Y300" s="241" t="str">
        <f t="shared" si="45"/>
        <v/>
      </c>
      <c r="Z300" s="241" t="str">
        <f t="shared" si="46"/>
        <v/>
      </c>
      <c r="AA300" s="242" t="b">
        <f t="shared" si="47"/>
        <v>0</v>
      </c>
      <c r="AB300" s="242" t="b">
        <f t="shared" si="48"/>
        <v>0</v>
      </c>
      <c r="AC300" s="267"/>
      <c r="AD300" s="265" t="str">
        <f>IF(AC300=Dropdowns!$B$44,"Emissions intensity required","")</f>
        <v/>
      </c>
      <c r="AE300" s="267"/>
      <c r="AF300" s="265" t="str">
        <f t="shared" si="41"/>
        <v/>
      </c>
      <c r="AG300" s="121" t="str">
        <f t="shared" si="42"/>
        <v/>
      </c>
      <c r="AH300" s="121" t="str">
        <f t="shared" si="43"/>
        <v/>
      </c>
    </row>
    <row r="301" spans="1:34" s="99" customFormat="1" x14ac:dyDescent="0.45">
      <c r="A301" s="429"/>
      <c r="B301" s="429"/>
      <c r="C301" s="429"/>
      <c r="D301" s="429"/>
      <c r="E301" s="429"/>
      <c r="F301" s="267"/>
      <c r="G301" s="267"/>
      <c r="H301" s="430"/>
      <c r="I301" s="430"/>
      <c r="J301" s="431"/>
      <c r="K301" s="430"/>
      <c r="L301" s="432"/>
      <c r="M301" s="429"/>
      <c r="N301" s="429"/>
      <c r="O301" s="429"/>
      <c r="P301" s="429"/>
      <c r="Q301" s="433">
        <f t="shared" si="44"/>
        <v>0</v>
      </c>
      <c r="R301" s="433"/>
      <c r="S301" s="429"/>
      <c r="T301" s="429"/>
      <c r="U301" s="434"/>
      <c r="V301" s="429"/>
      <c r="W301" s="429"/>
      <c r="X301" s="241" t="str">
        <f t="shared" si="40"/>
        <v/>
      </c>
      <c r="Y301" s="241" t="str">
        <f t="shared" si="45"/>
        <v/>
      </c>
      <c r="Z301" s="241" t="str">
        <f t="shared" si="46"/>
        <v/>
      </c>
      <c r="AA301" s="242" t="b">
        <f t="shared" si="47"/>
        <v>0</v>
      </c>
      <c r="AB301" s="242" t="b">
        <f t="shared" si="48"/>
        <v>0</v>
      </c>
      <c r="AC301" s="267"/>
      <c r="AD301" s="265" t="str">
        <f>IF(AC301=Dropdowns!$B$44,"Emissions intensity required","")</f>
        <v/>
      </c>
      <c r="AE301" s="267"/>
      <c r="AF301" s="265" t="str">
        <f t="shared" si="41"/>
        <v/>
      </c>
      <c r="AG301" s="121" t="str">
        <f t="shared" si="42"/>
        <v/>
      </c>
      <c r="AH301" s="121" t="str">
        <f t="shared" si="43"/>
        <v/>
      </c>
    </row>
    <row r="302" spans="1:34" s="99" customFormat="1" x14ac:dyDescent="0.45">
      <c r="A302" s="429"/>
      <c r="B302" s="429"/>
      <c r="C302" s="429"/>
      <c r="D302" s="429"/>
      <c r="E302" s="429"/>
      <c r="F302" s="267"/>
      <c r="G302" s="267"/>
      <c r="H302" s="430"/>
      <c r="I302" s="430"/>
      <c r="J302" s="431"/>
      <c r="K302" s="430"/>
      <c r="L302" s="432"/>
      <c r="M302" s="429"/>
      <c r="N302" s="429"/>
      <c r="O302" s="429"/>
      <c r="P302" s="429"/>
      <c r="Q302" s="433">
        <f t="shared" si="44"/>
        <v>0</v>
      </c>
      <c r="R302" s="433"/>
      <c r="S302" s="429"/>
      <c r="T302" s="429"/>
      <c r="U302" s="434"/>
      <c r="V302" s="429"/>
      <c r="W302" s="429"/>
      <c r="X302" s="241" t="str">
        <f t="shared" si="40"/>
        <v/>
      </c>
      <c r="Y302" s="241" t="str">
        <f t="shared" si="45"/>
        <v/>
      </c>
      <c r="Z302" s="241" t="str">
        <f t="shared" si="46"/>
        <v/>
      </c>
      <c r="AA302" s="242" t="b">
        <f t="shared" si="47"/>
        <v>0</v>
      </c>
      <c r="AB302" s="242" t="b">
        <f t="shared" si="48"/>
        <v>0</v>
      </c>
      <c r="AC302" s="267"/>
      <c r="AD302" s="265" t="str">
        <f>IF(AC302=Dropdowns!$B$44,"Emissions intensity required","")</f>
        <v/>
      </c>
      <c r="AE302" s="267"/>
      <c r="AF302" s="265" t="str">
        <f t="shared" si="41"/>
        <v/>
      </c>
      <c r="AG302" s="121" t="str">
        <f t="shared" si="42"/>
        <v/>
      </c>
      <c r="AH302" s="121" t="str">
        <f t="shared" si="43"/>
        <v/>
      </c>
    </row>
    <row r="303" spans="1:34" s="99" customFormat="1" x14ac:dyDescent="0.45">
      <c r="A303" s="429"/>
      <c r="B303" s="429"/>
      <c r="C303" s="429"/>
      <c r="D303" s="429"/>
      <c r="E303" s="429"/>
      <c r="F303" s="267"/>
      <c r="G303" s="267"/>
      <c r="H303" s="430"/>
      <c r="I303" s="430"/>
      <c r="J303" s="431"/>
      <c r="K303" s="430"/>
      <c r="L303" s="432"/>
      <c r="M303" s="429"/>
      <c r="N303" s="429"/>
      <c r="O303" s="429"/>
      <c r="P303" s="429"/>
      <c r="Q303" s="433">
        <f t="shared" si="44"/>
        <v>0</v>
      </c>
      <c r="R303" s="433"/>
      <c r="S303" s="429"/>
      <c r="T303" s="429"/>
      <c r="U303" s="434"/>
      <c r="V303" s="429"/>
      <c r="W303" s="429"/>
      <c r="X303" s="241" t="str">
        <f t="shared" si="40"/>
        <v/>
      </c>
      <c r="Y303" s="241" t="str">
        <f t="shared" si="45"/>
        <v/>
      </c>
      <c r="Z303" s="241" t="str">
        <f t="shared" si="46"/>
        <v/>
      </c>
      <c r="AA303" s="242" t="b">
        <f t="shared" si="47"/>
        <v>0</v>
      </c>
      <c r="AB303" s="242" t="b">
        <f t="shared" si="48"/>
        <v>0</v>
      </c>
      <c r="AC303" s="267"/>
      <c r="AD303" s="265" t="str">
        <f>IF(AC303=Dropdowns!$B$44,"Emissions intensity required","")</f>
        <v/>
      </c>
      <c r="AE303" s="267"/>
      <c r="AF303" s="265" t="str">
        <f t="shared" si="41"/>
        <v/>
      </c>
      <c r="AG303" s="121" t="str">
        <f t="shared" si="42"/>
        <v/>
      </c>
      <c r="AH303" s="121" t="str">
        <f t="shared" si="43"/>
        <v/>
      </c>
    </row>
    <row r="304" spans="1:34" s="99" customFormat="1" x14ac:dyDescent="0.45">
      <c r="A304" s="429"/>
      <c r="B304" s="429"/>
      <c r="C304" s="429"/>
      <c r="D304" s="429"/>
      <c r="E304" s="429"/>
      <c r="F304" s="267"/>
      <c r="G304" s="267"/>
      <c r="H304" s="430"/>
      <c r="I304" s="430"/>
      <c r="J304" s="431"/>
      <c r="K304" s="430"/>
      <c r="L304" s="432"/>
      <c r="M304" s="429"/>
      <c r="N304" s="429"/>
      <c r="O304" s="429"/>
      <c r="P304" s="429"/>
      <c r="Q304" s="433">
        <f t="shared" si="44"/>
        <v>0</v>
      </c>
      <c r="R304" s="433"/>
      <c r="S304" s="429"/>
      <c r="T304" s="429"/>
      <c r="U304" s="434"/>
      <c r="V304" s="429"/>
      <c r="W304" s="429"/>
      <c r="X304" s="241" t="str">
        <f t="shared" si="40"/>
        <v/>
      </c>
      <c r="Y304" s="241" t="str">
        <f t="shared" si="45"/>
        <v/>
      </c>
      <c r="Z304" s="241" t="str">
        <f t="shared" si="46"/>
        <v/>
      </c>
      <c r="AA304" s="242" t="b">
        <f t="shared" si="47"/>
        <v>0</v>
      </c>
      <c r="AB304" s="242" t="b">
        <f t="shared" si="48"/>
        <v>0</v>
      </c>
      <c r="AC304" s="267"/>
      <c r="AD304" s="265" t="str">
        <f>IF(AC304=Dropdowns!$B$44,"Emissions intensity required","")</f>
        <v/>
      </c>
      <c r="AE304" s="267"/>
      <c r="AF304" s="265" t="str">
        <f t="shared" si="41"/>
        <v/>
      </c>
      <c r="AG304" s="121" t="str">
        <f t="shared" si="42"/>
        <v/>
      </c>
      <c r="AH304" s="121" t="str">
        <f t="shared" si="43"/>
        <v/>
      </c>
    </row>
    <row r="305" spans="1:34" s="99" customFormat="1" x14ac:dyDescent="0.45">
      <c r="A305" s="429"/>
      <c r="B305" s="429"/>
      <c r="C305" s="429"/>
      <c r="D305" s="429"/>
      <c r="E305" s="429"/>
      <c r="F305" s="267"/>
      <c r="G305" s="267"/>
      <c r="H305" s="430"/>
      <c r="I305" s="430"/>
      <c r="J305" s="431"/>
      <c r="K305" s="430"/>
      <c r="L305" s="432"/>
      <c r="M305" s="429"/>
      <c r="N305" s="429"/>
      <c r="O305" s="429"/>
      <c r="P305" s="429"/>
      <c r="Q305" s="433">
        <f t="shared" si="44"/>
        <v>0</v>
      </c>
      <c r="R305" s="433"/>
      <c r="S305" s="429"/>
      <c r="T305" s="429"/>
      <c r="U305" s="434"/>
      <c r="V305" s="429"/>
      <c r="W305" s="429"/>
      <c r="X305" s="241" t="str">
        <f t="shared" si="40"/>
        <v/>
      </c>
      <c r="Y305" s="241" t="str">
        <f t="shared" si="45"/>
        <v/>
      </c>
      <c r="Z305" s="241" t="str">
        <f t="shared" si="46"/>
        <v/>
      </c>
      <c r="AA305" s="242" t="b">
        <f t="shared" si="47"/>
        <v>0</v>
      </c>
      <c r="AB305" s="242" t="b">
        <f t="shared" si="48"/>
        <v>0</v>
      </c>
      <c r="AC305" s="267"/>
      <c r="AD305" s="265" t="str">
        <f>IF(AC305=Dropdowns!$B$44,"Emissions intensity required","")</f>
        <v/>
      </c>
      <c r="AE305" s="267"/>
      <c r="AF305" s="265" t="str">
        <f t="shared" si="41"/>
        <v/>
      </c>
      <c r="AG305" s="121" t="str">
        <f t="shared" si="42"/>
        <v/>
      </c>
      <c r="AH305" s="121" t="str">
        <f t="shared" si="43"/>
        <v/>
      </c>
    </row>
    <row r="306" spans="1:34" s="99" customFormat="1" x14ac:dyDescent="0.45">
      <c r="A306" s="429"/>
      <c r="B306" s="429"/>
      <c r="C306" s="429"/>
      <c r="D306" s="429"/>
      <c r="E306" s="429"/>
      <c r="F306" s="267"/>
      <c r="G306" s="267"/>
      <c r="H306" s="430"/>
      <c r="I306" s="430"/>
      <c r="J306" s="431"/>
      <c r="K306" s="430"/>
      <c r="L306" s="432"/>
      <c r="M306" s="429"/>
      <c r="N306" s="429"/>
      <c r="O306" s="429"/>
      <c r="P306" s="429"/>
      <c r="Q306" s="433">
        <f t="shared" si="44"/>
        <v>0</v>
      </c>
      <c r="R306" s="433"/>
      <c r="S306" s="429"/>
      <c r="T306" s="429"/>
      <c r="U306" s="434"/>
      <c r="V306" s="429"/>
      <c r="W306" s="429"/>
      <c r="X306" s="241" t="str">
        <f t="shared" si="40"/>
        <v/>
      </c>
      <c r="Y306" s="241" t="str">
        <f t="shared" si="45"/>
        <v/>
      </c>
      <c r="Z306" s="241" t="str">
        <f t="shared" si="46"/>
        <v/>
      </c>
      <c r="AA306" s="242" t="b">
        <f t="shared" si="47"/>
        <v>0</v>
      </c>
      <c r="AB306" s="242" t="b">
        <f t="shared" si="48"/>
        <v>0</v>
      </c>
      <c r="AC306" s="267"/>
      <c r="AD306" s="265" t="str">
        <f>IF(AC306=Dropdowns!$B$44,"Emissions intensity required","")</f>
        <v/>
      </c>
      <c r="AE306" s="267"/>
      <c r="AF306" s="265" t="str">
        <f t="shared" si="41"/>
        <v/>
      </c>
      <c r="AG306" s="121" t="str">
        <f t="shared" si="42"/>
        <v/>
      </c>
      <c r="AH306" s="121" t="str">
        <f t="shared" si="43"/>
        <v/>
      </c>
    </row>
    <row r="307" spans="1:34" s="99" customFormat="1" x14ac:dyDescent="0.45">
      <c r="A307" s="429"/>
      <c r="B307" s="429"/>
      <c r="C307" s="429"/>
      <c r="D307" s="429"/>
      <c r="E307" s="429"/>
      <c r="F307" s="267"/>
      <c r="G307" s="267"/>
      <c r="H307" s="430"/>
      <c r="I307" s="430"/>
      <c r="J307" s="431"/>
      <c r="K307" s="430"/>
      <c r="L307" s="432"/>
      <c r="M307" s="429"/>
      <c r="N307" s="429"/>
      <c r="O307" s="429"/>
      <c r="P307" s="429"/>
      <c r="Q307" s="433">
        <f t="shared" si="44"/>
        <v>0</v>
      </c>
      <c r="R307" s="433"/>
      <c r="S307" s="429"/>
      <c r="T307" s="429"/>
      <c r="U307" s="434"/>
      <c r="V307" s="429"/>
      <c r="W307" s="429"/>
      <c r="X307" s="241" t="str">
        <f t="shared" si="40"/>
        <v/>
      </c>
      <c r="Y307" s="241" t="str">
        <f t="shared" si="45"/>
        <v/>
      </c>
      <c r="Z307" s="241" t="str">
        <f t="shared" si="46"/>
        <v/>
      </c>
      <c r="AA307" s="242" t="b">
        <f t="shared" si="47"/>
        <v>0</v>
      </c>
      <c r="AB307" s="242" t="b">
        <f t="shared" si="48"/>
        <v>0</v>
      </c>
      <c r="AC307" s="267"/>
      <c r="AD307" s="265" t="str">
        <f>IF(AC307=Dropdowns!$B$44,"Emissions intensity required","")</f>
        <v/>
      </c>
      <c r="AE307" s="267"/>
      <c r="AF307" s="265" t="str">
        <f t="shared" si="41"/>
        <v/>
      </c>
      <c r="AG307" s="121" t="str">
        <f t="shared" si="42"/>
        <v/>
      </c>
      <c r="AH307" s="121" t="str">
        <f t="shared" si="43"/>
        <v/>
      </c>
    </row>
    <row r="308" spans="1:34" s="99" customFormat="1" x14ac:dyDescent="0.45">
      <c r="A308" s="429"/>
      <c r="B308" s="429"/>
      <c r="C308" s="429"/>
      <c r="D308" s="429"/>
      <c r="E308" s="429"/>
      <c r="F308" s="267"/>
      <c r="G308" s="267"/>
      <c r="H308" s="430"/>
      <c r="I308" s="430"/>
      <c r="J308" s="431"/>
      <c r="K308" s="430"/>
      <c r="L308" s="432"/>
      <c r="M308" s="429"/>
      <c r="N308" s="429"/>
      <c r="O308" s="429"/>
      <c r="P308" s="429"/>
      <c r="Q308" s="433">
        <f t="shared" si="44"/>
        <v>0</v>
      </c>
      <c r="R308" s="433"/>
      <c r="S308" s="429"/>
      <c r="T308" s="429"/>
      <c r="U308" s="434"/>
      <c r="V308" s="429"/>
      <c r="W308" s="429"/>
      <c r="X308" s="241" t="str">
        <f t="shared" si="40"/>
        <v/>
      </c>
      <c r="Y308" s="241" t="str">
        <f t="shared" si="45"/>
        <v/>
      </c>
      <c r="Z308" s="241" t="str">
        <f t="shared" si="46"/>
        <v/>
      </c>
      <c r="AA308" s="242" t="b">
        <f t="shared" si="47"/>
        <v>0</v>
      </c>
      <c r="AB308" s="242" t="b">
        <f t="shared" si="48"/>
        <v>0</v>
      </c>
      <c r="AC308" s="267"/>
      <c r="AD308" s="265" t="str">
        <f>IF(AC308=Dropdowns!$B$44,"Emissions intensity required","")</f>
        <v/>
      </c>
      <c r="AE308" s="267"/>
      <c r="AF308" s="265" t="str">
        <f t="shared" si="41"/>
        <v/>
      </c>
      <c r="AG308" s="121" t="str">
        <f t="shared" si="42"/>
        <v/>
      </c>
      <c r="AH308" s="121" t="str">
        <f t="shared" si="43"/>
        <v/>
      </c>
    </row>
    <row r="309" spans="1:34" s="99" customFormat="1" x14ac:dyDescent="0.45">
      <c r="A309" s="429"/>
      <c r="B309" s="429"/>
      <c r="C309" s="429"/>
      <c r="D309" s="429"/>
      <c r="E309" s="429"/>
      <c r="F309" s="267"/>
      <c r="G309" s="267"/>
      <c r="H309" s="430"/>
      <c r="I309" s="430"/>
      <c r="J309" s="431"/>
      <c r="K309" s="430"/>
      <c r="L309" s="432"/>
      <c r="M309" s="429"/>
      <c r="N309" s="429"/>
      <c r="O309" s="429"/>
      <c r="P309" s="429"/>
      <c r="Q309" s="433">
        <f t="shared" si="44"/>
        <v>0</v>
      </c>
      <c r="R309" s="433"/>
      <c r="S309" s="429"/>
      <c r="T309" s="429"/>
      <c r="U309" s="434"/>
      <c r="V309" s="429"/>
      <c r="W309" s="429"/>
      <c r="X309" s="241" t="str">
        <f t="shared" si="40"/>
        <v/>
      </c>
      <c r="Y309" s="241" t="str">
        <f t="shared" si="45"/>
        <v/>
      </c>
      <c r="Z309" s="241" t="str">
        <f t="shared" si="46"/>
        <v/>
      </c>
      <c r="AA309" s="242" t="b">
        <f t="shared" si="47"/>
        <v>0</v>
      </c>
      <c r="AB309" s="242" t="b">
        <f t="shared" si="48"/>
        <v>0</v>
      </c>
      <c r="AC309" s="267"/>
      <c r="AD309" s="265" t="str">
        <f>IF(AC309=Dropdowns!$B$44,"Emissions intensity required","")</f>
        <v/>
      </c>
      <c r="AE309" s="267"/>
      <c r="AF309" s="265" t="str">
        <f t="shared" si="41"/>
        <v/>
      </c>
      <c r="AG309" s="121" t="str">
        <f t="shared" si="42"/>
        <v/>
      </c>
      <c r="AH309" s="121" t="str">
        <f t="shared" si="43"/>
        <v/>
      </c>
    </row>
    <row r="310" spans="1:34" s="99" customFormat="1" x14ac:dyDescent="0.45">
      <c r="A310" s="429"/>
      <c r="B310" s="429"/>
      <c r="C310" s="429"/>
      <c r="D310" s="429"/>
      <c r="E310" s="429"/>
      <c r="F310" s="267"/>
      <c r="G310" s="267"/>
      <c r="H310" s="430"/>
      <c r="I310" s="430"/>
      <c r="J310" s="431"/>
      <c r="K310" s="430"/>
      <c r="L310" s="432"/>
      <c r="M310" s="429"/>
      <c r="N310" s="429"/>
      <c r="O310" s="429"/>
      <c r="P310" s="429"/>
      <c r="Q310" s="433">
        <f t="shared" si="44"/>
        <v>0</v>
      </c>
      <c r="R310" s="433"/>
      <c r="S310" s="429"/>
      <c r="T310" s="429"/>
      <c r="U310" s="434"/>
      <c r="V310" s="429"/>
      <c r="W310" s="429"/>
      <c r="X310" s="241" t="str">
        <f t="shared" si="40"/>
        <v/>
      </c>
      <c r="Y310" s="241" t="str">
        <f t="shared" si="45"/>
        <v/>
      </c>
      <c r="Z310" s="241" t="str">
        <f t="shared" si="46"/>
        <v/>
      </c>
      <c r="AA310" s="242" t="b">
        <f t="shared" si="47"/>
        <v>0</v>
      </c>
      <c r="AB310" s="242" t="b">
        <f t="shared" si="48"/>
        <v>0</v>
      </c>
      <c r="AC310" s="267"/>
      <c r="AD310" s="265" t="str">
        <f>IF(AC310=Dropdowns!$B$44,"Emissions intensity required","")</f>
        <v/>
      </c>
      <c r="AE310" s="267"/>
      <c r="AF310" s="265" t="str">
        <f t="shared" si="41"/>
        <v/>
      </c>
      <c r="AG310" s="121" t="str">
        <f t="shared" si="42"/>
        <v/>
      </c>
      <c r="AH310" s="121" t="str">
        <f t="shared" si="43"/>
        <v/>
      </c>
    </row>
    <row r="311" spans="1:34" s="99" customFormat="1" x14ac:dyDescent="0.45">
      <c r="A311" s="429"/>
      <c r="B311" s="429"/>
      <c r="C311" s="429"/>
      <c r="D311" s="429"/>
      <c r="E311" s="429"/>
      <c r="F311" s="267"/>
      <c r="G311" s="267"/>
      <c r="H311" s="430"/>
      <c r="I311" s="430"/>
      <c r="J311" s="431"/>
      <c r="K311" s="430"/>
      <c r="L311" s="432"/>
      <c r="M311" s="429"/>
      <c r="N311" s="429"/>
      <c r="O311" s="429"/>
      <c r="P311" s="429"/>
      <c r="Q311" s="433">
        <f t="shared" si="44"/>
        <v>0</v>
      </c>
      <c r="R311" s="433"/>
      <c r="S311" s="429"/>
      <c r="T311" s="429"/>
      <c r="U311" s="434"/>
      <c r="V311" s="429"/>
      <c r="W311" s="429"/>
      <c r="X311" s="241" t="str">
        <f t="shared" si="40"/>
        <v/>
      </c>
      <c r="Y311" s="241" t="str">
        <f t="shared" si="45"/>
        <v/>
      </c>
      <c r="Z311" s="241" t="str">
        <f t="shared" si="46"/>
        <v/>
      </c>
      <c r="AA311" s="242" t="b">
        <f t="shared" si="47"/>
        <v>0</v>
      </c>
      <c r="AB311" s="242" t="b">
        <f t="shared" si="48"/>
        <v>0</v>
      </c>
      <c r="AC311" s="267"/>
      <c r="AD311" s="265" t="str">
        <f>IF(AC311=Dropdowns!$B$44,"Emissions intensity required","")</f>
        <v/>
      </c>
      <c r="AE311" s="267"/>
      <c r="AF311" s="265" t="str">
        <f t="shared" si="41"/>
        <v/>
      </c>
      <c r="AG311" s="121" t="str">
        <f t="shared" si="42"/>
        <v/>
      </c>
      <c r="AH311" s="121" t="str">
        <f t="shared" si="43"/>
        <v/>
      </c>
    </row>
    <row r="312" spans="1:34" s="99" customFormat="1" x14ac:dyDescent="0.45">
      <c r="A312" s="429"/>
      <c r="B312" s="429"/>
      <c r="C312" s="429"/>
      <c r="D312" s="429"/>
      <c r="E312" s="429"/>
      <c r="F312" s="267"/>
      <c r="G312" s="267"/>
      <c r="H312" s="430"/>
      <c r="I312" s="430"/>
      <c r="J312" s="431"/>
      <c r="K312" s="430"/>
      <c r="L312" s="432"/>
      <c r="M312" s="429"/>
      <c r="N312" s="429"/>
      <c r="O312" s="429"/>
      <c r="P312" s="429"/>
      <c r="Q312" s="433">
        <f t="shared" si="44"/>
        <v>0</v>
      </c>
      <c r="R312" s="433"/>
      <c r="S312" s="429"/>
      <c r="T312" s="429"/>
      <c r="U312" s="434"/>
      <c r="V312" s="429"/>
      <c r="W312" s="429"/>
      <c r="X312" s="241" t="str">
        <f t="shared" si="40"/>
        <v/>
      </c>
      <c r="Y312" s="241" t="str">
        <f t="shared" si="45"/>
        <v/>
      </c>
      <c r="Z312" s="241" t="str">
        <f t="shared" si="46"/>
        <v/>
      </c>
      <c r="AA312" s="242" t="b">
        <f t="shared" si="47"/>
        <v>0</v>
      </c>
      <c r="AB312" s="242" t="b">
        <f t="shared" si="48"/>
        <v>0</v>
      </c>
      <c r="AC312" s="267"/>
      <c r="AD312" s="265" t="str">
        <f>IF(AC312=Dropdowns!$B$44,"Emissions intensity required","")</f>
        <v/>
      </c>
      <c r="AE312" s="267"/>
      <c r="AF312" s="265" t="str">
        <f t="shared" si="41"/>
        <v/>
      </c>
      <c r="AG312" s="121" t="str">
        <f t="shared" si="42"/>
        <v/>
      </c>
      <c r="AH312" s="121" t="str">
        <f t="shared" si="43"/>
        <v/>
      </c>
    </row>
    <row r="313" spans="1:34" s="99" customFormat="1" x14ac:dyDescent="0.45">
      <c r="A313" s="429"/>
      <c r="B313" s="429"/>
      <c r="C313" s="429"/>
      <c r="D313" s="429"/>
      <c r="E313" s="429"/>
      <c r="F313" s="267"/>
      <c r="G313" s="267"/>
      <c r="H313" s="430"/>
      <c r="I313" s="430"/>
      <c r="J313" s="431"/>
      <c r="K313" s="430"/>
      <c r="L313" s="432"/>
      <c r="M313" s="429"/>
      <c r="N313" s="429"/>
      <c r="O313" s="429"/>
      <c r="P313" s="429"/>
      <c r="Q313" s="433">
        <f t="shared" si="44"/>
        <v>0</v>
      </c>
      <c r="R313" s="433"/>
      <c r="S313" s="429"/>
      <c r="T313" s="429"/>
      <c r="U313" s="434"/>
      <c r="V313" s="429"/>
      <c r="W313" s="429"/>
      <c r="X313" s="241" t="str">
        <f t="shared" si="40"/>
        <v/>
      </c>
      <c r="Y313" s="241" t="str">
        <f t="shared" si="45"/>
        <v/>
      </c>
      <c r="Z313" s="241" t="str">
        <f t="shared" si="46"/>
        <v/>
      </c>
      <c r="AA313" s="242" t="b">
        <f t="shared" si="47"/>
        <v>0</v>
      </c>
      <c r="AB313" s="242" t="b">
        <f t="shared" si="48"/>
        <v>0</v>
      </c>
      <c r="AC313" s="267"/>
      <c r="AD313" s="265" t="str">
        <f>IF(AC313=Dropdowns!$B$44,"Emissions intensity required","")</f>
        <v/>
      </c>
      <c r="AE313" s="267"/>
      <c r="AF313" s="265" t="str">
        <f t="shared" si="41"/>
        <v/>
      </c>
      <c r="AG313" s="121" t="str">
        <f t="shared" si="42"/>
        <v/>
      </c>
      <c r="AH313" s="121" t="str">
        <f t="shared" si="43"/>
        <v/>
      </c>
    </row>
    <row r="314" spans="1:34" s="99" customFormat="1" x14ac:dyDescent="0.45">
      <c r="A314" s="429"/>
      <c r="B314" s="429"/>
      <c r="C314" s="429"/>
      <c r="D314" s="429"/>
      <c r="E314" s="429"/>
      <c r="F314" s="267"/>
      <c r="G314" s="267"/>
      <c r="H314" s="430"/>
      <c r="I314" s="430"/>
      <c r="J314" s="431"/>
      <c r="K314" s="430"/>
      <c r="L314" s="432"/>
      <c r="M314" s="429"/>
      <c r="N314" s="429"/>
      <c r="O314" s="429"/>
      <c r="P314" s="429"/>
      <c r="Q314" s="433">
        <f t="shared" si="44"/>
        <v>0</v>
      </c>
      <c r="R314" s="433"/>
      <c r="S314" s="429"/>
      <c r="T314" s="429"/>
      <c r="U314" s="434"/>
      <c r="V314" s="429"/>
      <c r="W314" s="429"/>
      <c r="X314" s="241" t="str">
        <f t="shared" si="40"/>
        <v/>
      </c>
      <c r="Y314" s="241" t="str">
        <f t="shared" si="45"/>
        <v/>
      </c>
      <c r="Z314" s="241" t="str">
        <f t="shared" si="46"/>
        <v/>
      </c>
      <c r="AA314" s="242" t="b">
        <f t="shared" si="47"/>
        <v>0</v>
      </c>
      <c r="AB314" s="242" t="b">
        <f t="shared" si="48"/>
        <v>0</v>
      </c>
      <c r="AC314" s="267"/>
      <c r="AD314" s="265" t="str">
        <f>IF(AC314=Dropdowns!$B$44,"Emissions intensity required","")</f>
        <v/>
      </c>
      <c r="AE314" s="267"/>
      <c r="AF314" s="265" t="str">
        <f t="shared" si="41"/>
        <v/>
      </c>
      <c r="AG314" s="121" t="str">
        <f t="shared" si="42"/>
        <v/>
      </c>
      <c r="AH314" s="121" t="str">
        <f t="shared" si="43"/>
        <v/>
      </c>
    </row>
    <row r="315" spans="1:34" s="99" customFormat="1" x14ac:dyDescent="0.45">
      <c r="A315" s="429"/>
      <c r="B315" s="429"/>
      <c r="C315" s="429"/>
      <c r="D315" s="429"/>
      <c r="E315" s="429"/>
      <c r="F315" s="267"/>
      <c r="G315" s="267"/>
      <c r="H315" s="430"/>
      <c r="I315" s="430"/>
      <c r="J315" s="431"/>
      <c r="K315" s="430"/>
      <c r="L315" s="432"/>
      <c r="M315" s="429"/>
      <c r="N315" s="429"/>
      <c r="O315" s="429"/>
      <c r="P315" s="429"/>
      <c r="Q315" s="433">
        <f t="shared" si="44"/>
        <v>0</v>
      </c>
      <c r="R315" s="433"/>
      <c r="S315" s="429"/>
      <c r="T315" s="429"/>
      <c r="U315" s="434"/>
      <c r="V315" s="429"/>
      <c r="W315" s="429"/>
      <c r="X315" s="241" t="str">
        <f t="shared" si="40"/>
        <v/>
      </c>
      <c r="Y315" s="241" t="str">
        <f t="shared" si="45"/>
        <v/>
      </c>
      <c r="Z315" s="241" t="str">
        <f t="shared" si="46"/>
        <v/>
      </c>
      <c r="AA315" s="242" t="b">
        <f t="shared" si="47"/>
        <v>0</v>
      </c>
      <c r="AB315" s="242" t="b">
        <f t="shared" si="48"/>
        <v>0</v>
      </c>
      <c r="AC315" s="267"/>
      <c r="AD315" s="265" t="str">
        <f>IF(AC315=Dropdowns!$B$44,"Emissions intensity required","")</f>
        <v/>
      </c>
      <c r="AE315" s="267"/>
      <c r="AF315" s="265" t="str">
        <f t="shared" si="41"/>
        <v/>
      </c>
      <c r="AG315" s="121" t="str">
        <f t="shared" si="42"/>
        <v/>
      </c>
      <c r="AH315" s="121" t="str">
        <f t="shared" si="43"/>
        <v/>
      </c>
    </row>
    <row r="316" spans="1:34" s="99" customFormat="1" x14ac:dyDescent="0.45">
      <c r="A316" s="429"/>
      <c r="B316" s="429"/>
      <c r="C316" s="429"/>
      <c r="D316" s="429"/>
      <c r="E316" s="429"/>
      <c r="F316" s="267"/>
      <c r="G316" s="267"/>
      <c r="H316" s="430"/>
      <c r="I316" s="430"/>
      <c r="J316" s="431"/>
      <c r="K316" s="430"/>
      <c r="L316" s="432"/>
      <c r="M316" s="429"/>
      <c r="N316" s="429"/>
      <c r="O316" s="429"/>
      <c r="P316" s="429"/>
      <c r="Q316" s="433">
        <f t="shared" si="44"/>
        <v>0</v>
      </c>
      <c r="R316" s="433"/>
      <c r="S316" s="429"/>
      <c r="T316" s="429"/>
      <c r="U316" s="434"/>
      <c r="V316" s="429"/>
      <c r="W316" s="429"/>
      <c r="X316" s="241" t="str">
        <f t="shared" si="40"/>
        <v/>
      </c>
      <c r="Y316" s="241" t="str">
        <f t="shared" si="45"/>
        <v/>
      </c>
      <c r="Z316" s="241" t="str">
        <f t="shared" si="46"/>
        <v/>
      </c>
      <c r="AA316" s="242" t="b">
        <f t="shared" si="47"/>
        <v>0</v>
      </c>
      <c r="AB316" s="242" t="b">
        <f t="shared" si="48"/>
        <v>0</v>
      </c>
      <c r="AC316" s="267"/>
      <c r="AD316" s="265" t="str">
        <f>IF(AC316=Dropdowns!$B$44,"Emissions intensity required","")</f>
        <v/>
      </c>
      <c r="AE316" s="267"/>
      <c r="AF316" s="265" t="str">
        <f t="shared" si="41"/>
        <v/>
      </c>
      <c r="AG316" s="121" t="str">
        <f t="shared" si="42"/>
        <v/>
      </c>
      <c r="AH316" s="121" t="str">
        <f t="shared" si="43"/>
        <v/>
      </c>
    </row>
    <row r="317" spans="1:34" s="99" customFormat="1" x14ac:dyDescent="0.45">
      <c r="A317" s="429"/>
      <c r="B317" s="429"/>
      <c r="C317" s="429"/>
      <c r="D317" s="429"/>
      <c r="E317" s="429"/>
      <c r="F317" s="267"/>
      <c r="G317" s="267"/>
      <c r="H317" s="430"/>
      <c r="I317" s="430"/>
      <c r="J317" s="431"/>
      <c r="K317" s="430"/>
      <c r="L317" s="432"/>
      <c r="M317" s="429"/>
      <c r="N317" s="429"/>
      <c r="O317" s="429"/>
      <c r="P317" s="429"/>
      <c r="Q317" s="433">
        <f t="shared" si="44"/>
        <v>0</v>
      </c>
      <c r="R317" s="433"/>
      <c r="S317" s="429"/>
      <c r="T317" s="429"/>
      <c r="U317" s="434"/>
      <c r="V317" s="429"/>
      <c r="W317" s="429"/>
      <c r="X317" s="241" t="str">
        <f t="shared" si="40"/>
        <v/>
      </c>
      <c r="Y317" s="241" t="str">
        <f t="shared" si="45"/>
        <v/>
      </c>
      <c r="Z317" s="241" t="str">
        <f t="shared" si="46"/>
        <v/>
      </c>
      <c r="AA317" s="242" t="b">
        <f t="shared" si="47"/>
        <v>0</v>
      </c>
      <c r="AB317" s="242" t="b">
        <f t="shared" si="48"/>
        <v>0</v>
      </c>
      <c r="AC317" s="267"/>
      <c r="AD317" s="265" t="str">
        <f>IF(AC317=Dropdowns!$B$44,"Emissions intensity required","")</f>
        <v/>
      </c>
      <c r="AE317" s="267"/>
      <c r="AF317" s="265" t="str">
        <f t="shared" si="41"/>
        <v/>
      </c>
      <c r="AG317" s="121" t="str">
        <f t="shared" si="42"/>
        <v/>
      </c>
      <c r="AH317" s="121" t="str">
        <f t="shared" si="43"/>
        <v/>
      </c>
    </row>
    <row r="318" spans="1:34" s="99" customFormat="1" x14ac:dyDescent="0.45">
      <c r="A318" s="429"/>
      <c r="B318" s="429"/>
      <c r="C318" s="429"/>
      <c r="D318" s="429"/>
      <c r="E318" s="429"/>
      <c r="F318" s="267"/>
      <c r="G318" s="267"/>
      <c r="H318" s="430"/>
      <c r="I318" s="430"/>
      <c r="J318" s="431"/>
      <c r="K318" s="430"/>
      <c r="L318" s="432"/>
      <c r="M318" s="429"/>
      <c r="N318" s="429"/>
      <c r="O318" s="429"/>
      <c r="P318" s="429"/>
      <c r="Q318" s="433">
        <f t="shared" si="44"/>
        <v>0</v>
      </c>
      <c r="R318" s="433"/>
      <c r="S318" s="429"/>
      <c r="T318" s="429"/>
      <c r="U318" s="434"/>
      <c r="V318" s="429"/>
      <c r="W318" s="429"/>
      <c r="X318" s="241" t="str">
        <f t="shared" si="40"/>
        <v/>
      </c>
      <c r="Y318" s="241" t="str">
        <f t="shared" si="45"/>
        <v/>
      </c>
      <c r="Z318" s="241" t="str">
        <f t="shared" si="46"/>
        <v/>
      </c>
      <c r="AA318" s="242" t="b">
        <f t="shared" si="47"/>
        <v>0</v>
      </c>
      <c r="AB318" s="242" t="b">
        <f t="shared" si="48"/>
        <v>0</v>
      </c>
      <c r="AC318" s="267"/>
      <c r="AD318" s="265" t="str">
        <f>IF(AC318=Dropdowns!$B$44,"Emissions intensity required","")</f>
        <v/>
      </c>
      <c r="AE318" s="267"/>
      <c r="AF318" s="265" t="str">
        <f t="shared" si="41"/>
        <v/>
      </c>
      <c r="AG318" s="121" t="str">
        <f t="shared" si="42"/>
        <v/>
      </c>
      <c r="AH318" s="121" t="str">
        <f t="shared" si="43"/>
        <v/>
      </c>
    </row>
    <row r="319" spans="1:34" s="99" customFormat="1" x14ac:dyDescent="0.45">
      <c r="A319" s="429"/>
      <c r="B319" s="429"/>
      <c r="C319" s="429"/>
      <c r="D319" s="429"/>
      <c r="E319" s="429"/>
      <c r="F319" s="267"/>
      <c r="G319" s="267"/>
      <c r="H319" s="430"/>
      <c r="I319" s="430"/>
      <c r="J319" s="431"/>
      <c r="K319" s="430"/>
      <c r="L319" s="432"/>
      <c r="M319" s="429"/>
      <c r="N319" s="429"/>
      <c r="O319" s="429"/>
      <c r="P319" s="429"/>
      <c r="Q319" s="433">
        <f t="shared" si="44"/>
        <v>0</v>
      </c>
      <c r="R319" s="433"/>
      <c r="S319" s="429"/>
      <c r="T319" s="429"/>
      <c r="U319" s="434"/>
      <c r="V319" s="429"/>
      <c r="W319" s="429"/>
      <c r="X319" s="241" t="str">
        <f t="shared" si="40"/>
        <v/>
      </c>
      <c r="Y319" s="241" t="str">
        <f t="shared" si="45"/>
        <v/>
      </c>
      <c r="Z319" s="241" t="str">
        <f t="shared" si="46"/>
        <v/>
      </c>
      <c r="AA319" s="242" t="b">
        <f t="shared" si="47"/>
        <v>0</v>
      </c>
      <c r="AB319" s="242" t="b">
        <f t="shared" si="48"/>
        <v>0</v>
      </c>
      <c r="AC319" s="267"/>
      <c r="AD319" s="265" t="str">
        <f>IF(AC319=Dropdowns!$B$44,"Emissions intensity required","")</f>
        <v/>
      </c>
      <c r="AE319" s="267"/>
      <c r="AF319" s="265" t="str">
        <f t="shared" si="41"/>
        <v/>
      </c>
      <c r="AG319" s="121" t="str">
        <f t="shared" si="42"/>
        <v/>
      </c>
      <c r="AH319" s="121" t="str">
        <f t="shared" si="43"/>
        <v/>
      </c>
    </row>
    <row r="320" spans="1:34" s="99" customFormat="1" x14ac:dyDescent="0.45">
      <c r="A320" s="429"/>
      <c r="B320" s="429"/>
      <c r="C320" s="429"/>
      <c r="D320" s="429"/>
      <c r="E320" s="429"/>
      <c r="F320" s="267"/>
      <c r="G320" s="267"/>
      <c r="H320" s="430"/>
      <c r="I320" s="430"/>
      <c r="J320" s="431"/>
      <c r="K320" s="430"/>
      <c r="L320" s="432"/>
      <c r="M320" s="429"/>
      <c r="N320" s="429"/>
      <c r="O320" s="429"/>
      <c r="P320" s="429"/>
      <c r="Q320" s="433">
        <f t="shared" si="44"/>
        <v>0</v>
      </c>
      <c r="R320" s="433"/>
      <c r="S320" s="429"/>
      <c r="T320" s="429"/>
      <c r="U320" s="434"/>
      <c r="V320" s="429"/>
      <c r="W320" s="429"/>
      <c r="X320" s="241" t="str">
        <f t="shared" si="40"/>
        <v/>
      </c>
      <c r="Y320" s="241" t="str">
        <f t="shared" si="45"/>
        <v/>
      </c>
      <c r="Z320" s="241" t="str">
        <f t="shared" si="46"/>
        <v/>
      </c>
      <c r="AA320" s="242" t="b">
        <f t="shared" si="47"/>
        <v>0</v>
      </c>
      <c r="AB320" s="242" t="b">
        <f t="shared" si="48"/>
        <v>0</v>
      </c>
      <c r="AC320" s="267"/>
      <c r="AD320" s="265" t="str">
        <f>IF(AC320=Dropdowns!$B$44,"Emissions intensity required","")</f>
        <v/>
      </c>
      <c r="AE320" s="267"/>
      <c r="AF320" s="265" t="str">
        <f t="shared" si="41"/>
        <v/>
      </c>
      <c r="AG320" s="121" t="str">
        <f t="shared" si="42"/>
        <v/>
      </c>
      <c r="AH320" s="121" t="str">
        <f t="shared" si="43"/>
        <v/>
      </c>
    </row>
    <row r="321" spans="1:34" s="99" customFormat="1" x14ac:dyDescent="0.45">
      <c r="A321" s="429"/>
      <c r="B321" s="429"/>
      <c r="C321" s="429"/>
      <c r="D321" s="429"/>
      <c r="E321" s="429"/>
      <c r="F321" s="267"/>
      <c r="G321" s="267"/>
      <c r="H321" s="430"/>
      <c r="I321" s="430"/>
      <c r="J321" s="431"/>
      <c r="K321" s="430"/>
      <c r="L321" s="432"/>
      <c r="M321" s="429"/>
      <c r="N321" s="429"/>
      <c r="O321" s="429"/>
      <c r="P321" s="429"/>
      <c r="Q321" s="433">
        <f t="shared" si="44"/>
        <v>0</v>
      </c>
      <c r="R321" s="433"/>
      <c r="S321" s="429"/>
      <c r="T321" s="429"/>
      <c r="U321" s="434"/>
      <c r="V321" s="429"/>
      <c r="W321" s="429"/>
      <c r="X321" s="241" t="str">
        <f t="shared" si="40"/>
        <v/>
      </c>
      <c r="Y321" s="241" t="str">
        <f t="shared" si="45"/>
        <v/>
      </c>
      <c r="Z321" s="241" t="str">
        <f t="shared" si="46"/>
        <v/>
      </c>
      <c r="AA321" s="242" t="b">
        <f t="shared" si="47"/>
        <v>0</v>
      </c>
      <c r="AB321" s="242" t="b">
        <f t="shared" si="48"/>
        <v>0</v>
      </c>
      <c r="AC321" s="267"/>
      <c r="AD321" s="265" t="str">
        <f>IF(AC321=Dropdowns!$B$44,"Emissions intensity required","")</f>
        <v/>
      </c>
      <c r="AE321" s="267"/>
      <c r="AF321" s="265" t="str">
        <f t="shared" si="41"/>
        <v/>
      </c>
      <c r="AG321" s="121" t="str">
        <f t="shared" si="42"/>
        <v/>
      </c>
      <c r="AH321" s="121" t="str">
        <f t="shared" si="43"/>
        <v/>
      </c>
    </row>
    <row r="322" spans="1:34" s="99" customFormat="1" x14ac:dyDescent="0.45">
      <c r="A322" s="429"/>
      <c r="B322" s="429"/>
      <c r="C322" s="429"/>
      <c r="D322" s="429"/>
      <c r="E322" s="429"/>
      <c r="F322" s="267"/>
      <c r="G322" s="267"/>
      <c r="H322" s="430"/>
      <c r="I322" s="430"/>
      <c r="J322" s="431"/>
      <c r="K322" s="430"/>
      <c r="L322" s="432"/>
      <c r="M322" s="429"/>
      <c r="N322" s="429"/>
      <c r="O322" s="429"/>
      <c r="P322" s="429"/>
      <c r="Q322" s="433">
        <f t="shared" si="44"/>
        <v>0</v>
      </c>
      <c r="R322" s="433"/>
      <c r="S322" s="429"/>
      <c r="T322" s="429"/>
      <c r="U322" s="434"/>
      <c r="V322" s="429"/>
      <c r="W322" s="429"/>
      <c r="X322" s="241" t="str">
        <f t="shared" si="40"/>
        <v/>
      </c>
      <c r="Y322" s="241" t="str">
        <f t="shared" si="45"/>
        <v/>
      </c>
      <c r="Z322" s="241" t="str">
        <f t="shared" si="46"/>
        <v/>
      </c>
      <c r="AA322" s="242" t="b">
        <f t="shared" si="47"/>
        <v>0</v>
      </c>
      <c r="AB322" s="242" t="b">
        <f t="shared" si="48"/>
        <v>0</v>
      </c>
      <c r="AC322" s="267"/>
      <c r="AD322" s="265" t="str">
        <f>IF(AC322=Dropdowns!$B$44,"Emissions intensity required","")</f>
        <v/>
      </c>
      <c r="AE322" s="267"/>
      <c r="AF322" s="265" t="str">
        <f t="shared" si="41"/>
        <v/>
      </c>
      <c r="AG322" s="121" t="str">
        <f t="shared" si="42"/>
        <v/>
      </c>
      <c r="AH322" s="121" t="str">
        <f t="shared" si="43"/>
        <v/>
      </c>
    </row>
    <row r="323" spans="1:34" s="99" customFormat="1" x14ac:dyDescent="0.45">
      <c r="A323" s="429"/>
      <c r="B323" s="429"/>
      <c r="C323" s="429"/>
      <c r="D323" s="429"/>
      <c r="E323" s="429"/>
      <c r="F323" s="267"/>
      <c r="G323" s="267"/>
      <c r="H323" s="430"/>
      <c r="I323" s="430"/>
      <c r="J323" s="431"/>
      <c r="K323" s="430"/>
      <c r="L323" s="432"/>
      <c r="M323" s="429"/>
      <c r="N323" s="429"/>
      <c r="O323" s="429"/>
      <c r="P323" s="429"/>
      <c r="Q323" s="433">
        <f t="shared" si="44"/>
        <v>0</v>
      </c>
      <c r="R323" s="433"/>
      <c r="S323" s="429"/>
      <c r="T323" s="429"/>
      <c r="U323" s="434"/>
      <c r="V323" s="429"/>
      <c r="W323" s="429"/>
      <c r="X323" s="241" t="str">
        <f t="shared" si="40"/>
        <v/>
      </c>
      <c r="Y323" s="241" t="str">
        <f t="shared" si="45"/>
        <v/>
      </c>
      <c r="Z323" s="241" t="str">
        <f t="shared" si="46"/>
        <v/>
      </c>
      <c r="AA323" s="242" t="b">
        <f t="shared" si="47"/>
        <v>0</v>
      </c>
      <c r="AB323" s="242" t="b">
        <f t="shared" si="48"/>
        <v>0</v>
      </c>
      <c r="AC323" s="267"/>
      <c r="AD323" s="265" t="str">
        <f>IF(AC323=Dropdowns!$B$44,"Emissions intensity required","")</f>
        <v/>
      </c>
      <c r="AE323" s="267"/>
      <c r="AF323" s="265" t="str">
        <f t="shared" si="41"/>
        <v/>
      </c>
      <c r="AG323" s="121" t="str">
        <f t="shared" si="42"/>
        <v/>
      </c>
      <c r="AH323" s="121" t="str">
        <f t="shared" si="43"/>
        <v/>
      </c>
    </row>
    <row r="324" spans="1:34" s="99" customFormat="1" x14ac:dyDescent="0.45">
      <c r="A324" s="429"/>
      <c r="B324" s="429"/>
      <c r="C324" s="429"/>
      <c r="D324" s="429"/>
      <c r="E324" s="429"/>
      <c r="F324" s="267"/>
      <c r="G324" s="267"/>
      <c r="H324" s="430"/>
      <c r="I324" s="430"/>
      <c r="J324" s="431"/>
      <c r="K324" s="430"/>
      <c r="L324" s="432"/>
      <c r="M324" s="429"/>
      <c r="N324" s="429"/>
      <c r="O324" s="429"/>
      <c r="P324" s="429"/>
      <c r="Q324" s="433">
        <f t="shared" si="44"/>
        <v>0</v>
      </c>
      <c r="R324" s="433"/>
      <c r="S324" s="429"/>
      <c r="T324" s="429"/>
      <c r="U324" s="434"/>
      <c r="V324" s="429"/>
      <c r="W324" s="429"/>
      <c r="X324" s="241" t="str">
        <f t="shared" si="40"/>
        <v/>
      </c>
      <c r="Y324" s="241" t="str">
        <f t="shared" si="45"/>
        <v/>
      </c>
      <c r="Z324" s="241" t="str">
        <f t="shared" si="46"/>
        <v/>
      </c>
      <c r="AA324" s="242" t="b">
        <f t="shared" si="47"/>
        <v>0</v>
      </c>
      <c r="AB324" s="242" t="b">
        <f t="shared" si="48"/>
        <v>0</v>
      </c>
      <c r="AC324" s="267"/>
      <c r="AD324" s="265" t="str">
        <f>IF(AC324=Dropdowns!$B$44,"Emissions intensity required","")</f>
        <v/>
      </c>
      <c r="AE324" s="267"/>
      <c r="AF324" s="265" t="str">
        <f t="shared" si="41"/>
        <v/>
      </c>
      <c r="AG324" s="121" t="str">
        <f t="shared" si="42"/>
        <v/>
      </c>
      <c r="AH324" s="121" t="str">
        <f t="shared" si="43"/>
        <v/>
      </c>
    </row>
    <row r="325" spans="1:34" s="99" customFormat="1" x14ac:dyDescent="0.45">
      <c r="A325" s="429"/>
      <c r="B325" s="429"/>
      <c r="C325" s="429"/>
      <c r="D325" s="429"/>
      <c r="E325" s="429"/>
      <c r="F325" s="267"/>
      <c r="G325" s="267"/>
      <c r="H325" s="430"/>
      <c r="I325" s="430"/>
      <c r="J325" s="431"/>
      <c r="K325" s="430"/>
      <c r="L325" s="432"/>
      <c r="M325" s="429"/>
      <c r="N325" s="429"/>
      <c r="O325" s="429"/>
      <c r="P325" s="429"/>
      <c r="Q325" s="433">
        <f t="shared" si="44"/>
        <v>0</v>
      </c>
      <c r="R325" s="433"/>
      <c r="S325" s="429"/>
      <c r="T325" s="429"/>
      <c r="U325" s="434"/>
      <c r="V325" s="429"/>
      <c r="W325" s="429"/>
      <c r="X325" s="241" t="str">
        <f t="shared" si="40"/>
        <v/>
      </c>
      <c r="Y325" s="241" t="str">
        <f t="shared" si="45"/>
        <v/>
      </c>
      <c r="Z325" s="241" t="str">
        <f t="shared" si="46"/>
        <v/>
      </c>
      <c r="AA325" s="242" t="b">
        <f t="shared" si="47"/>
        <v>0</v>
      </c>
      <c r="AB325" s="242" t="b">
        <f t="shared" si="48"/>
        <v>0</v>
      </c>
      <c r="AC325" s="267"/>
      <c r="AD325" s="265" t="str">
        <f>IF(AC325=Dropdowns!$B$44,"Emissions intensity required","")</f>
        <v/>
      </c>
      <c r="AE325" s="267"/>
      <c r="AF325" s="265" t="str">
        <f t="shared" si="41"/>
        <v/>
      </c>
      <c r="AG325" s="121" t="str">
        <f t="shared" si="42"/>
        <v/>
      </c>
      <c r="AH325" s="121" t="str">
        <f t="shared" si="43"/>
        <v/>
      </c>
    </row>
    <row r="326" spans="1:34" s="99" customFormat="1" x14ac:dyDescent="0.45">
      <c r="A326" s="429"/>
      <c r="B326" s="429"/>
      <c r="C326" s="429"/>
      <c r="D326" s="429"/>
      <c r="E326" s="429"/>
      <c r="F326" s="267"/>
      <c r="G326" s="267"/>
      <c r="H326" s="430"/>
      <c r="I326" s="430"/>
      <c r="J326" s="431"/>
      <c r="K326" s="430"/>
      <c r="L326" s="432"/>
      <c r="M326" s="429"/>
      <c r="N326" s="429"/>
      <c r="O326" s="429"/>
      <c r="P326" s="429"/>
      <c r="Q326" s="433">
        <f t="shared" si="44"/>
        <v>0</v>
      </c>
      <c r="R326" s="433"/>
      <c r="S326" s="429"/>
      <c r="T326" s="429"/>
      <c r="U326" s="434"/>
      <c r="V326" s="429"/>
      <c r="W326" s="429"/>
      <c r="X326" s="241" t="str">
        <f t="shared" si="40"/>
        <v/>
      </c>
      <c r="Y326" s="241" t="str">
        <f t="shared" si="45"/>
        <v/>
      </c>
      <c r="Z326" s="241" t="str">
        <f t="shared" si="46"/>
        <v/>
      </c>
      <c r="AA326" s="242" t="b">
        <f t="shared" si="47"/>
        <v>0</v>
      </c>
      <c r="AB326" s="242" t="b">
        <f t="shared" si="48"/>
        <v>0</v>
      </c>
      <c r="AC326" s="267"/>
      <c r="AD326" s="265" t="str">
        <f>IF(AC326=Dropdowns!$B$44,"Emissions intensity required","")</f>
        <v/>
      </c>
      <c r="AE326" s="267"/>
      <c r="AF326" s="265" t="str">
        <f t="shared" si="41"/>
        <v/>
      </c>
      <c r="AG326" s="121" t="str">
        <f t="shared" si="42"/>
        <v/>
      </c>
      <c r="AH326" s="121" t="str">
        <f t="shared" si="43"/>
        <v/>
      </c>
    </row>
    <row r="327" spans="1:34" s="99" customFormat="1" x14ac:dyDescent="0.45">
      <c r="A327" s="429"/>
      <c r="B327" s="429"/>
      <c r="C327" s="429"/>
      <c r="D327" s="429"/>
      <c r="E327" s="429"/>
      <c r="F327" s="267"/>
      <c r="G327" s="267"/>
      <c r="H327" s="430"/>
      <c r="I327" s="430"/>
      <c r="J327" s="431"/>
      <c r="K327" s="430"/>
      <c r="L327" s="432"/>
      <c r="M327" s="429"/>
      <c r="N327" s="429"/>
      <c r="O327" s="429"/>
      <c r="P327" s="429"/>
      <c r="Q327" s="433">
        <f t="shared" si="44"/>
        <v>0</v>
      </c>
      <c r="R327" s="433"/>
      <c r="S327" s="429"/>
      <c r="T327" s="429"/>
      <c r="U327" s="434"/>
      <c r="V327" s="429"/>
      <c r="W327" s="429"/>
      <c r="X327" s="241" t="str">
        <f t="shared" si="40"/>
        <v/>
      </c>
      <c r="Y327" s="241" t="str">
        <f t="shared" si="45"/>
        <v/>
      </c>
      <c r="Z327" s="241" t="str">
        <f t="shared" si="46"/>
        <v/>
      </c>
      <c r="AA327" s="242" t="b">
        <f t="shared" si="47"/>
        <v>0</v>
      </c>
      <c r="AB327" s="242" t="b">
        <f t="shared" si="48"/>
        <v>0</v>
      </c>
      <c r="AC327" s="267"/>
      <c r="AD327" s="265" t="str">
        <f>IF(AC327=Dropdowns!$B$44,"Emissions intensity required","")</f>
        <v/>
      </c>
      <c r="AE327" s="267"/>
      <c r="AF327" s="265" t="str">
        <f t="shared" si="41"/>
        <v/>
      </c>
      <c r="AG327" s="121" t="str">
        <f t="shared" si="42"/>
        <v/>
      </c>
      <c r="AH327" s="121" t="str">
        <f t="shared" si="43"/>
        <v/>
      </c>
    </row>
    <row r="328" spans="1:34" s="99" customFormat="1" x14ac:dyDescent="0.45">
      <c r="A328" s="429"/>
      <c r="B328" s="429"/>
      <c r="C328" s="429"/>
      <c r="D328" s="429"/>
      <c r="E328" s="429"/>
      <c r="F328" s="267"/>
      <c r="G328" s="267"/>
      <c r="H328" s="430"/>
      <c r="I328" s="430"/>
      <c r="J328" s="431"/>
      <c r="K328" s="430"/>
      <c r="L328" s="432"/>
      <c r="M328" s="429"/>
      <c r="N328" s="429"/>
      <c r="O328" s="429"/>
      <c r="P328" s="429"/>
      <c r="Q328" s="433">
        <f t="shared" si="44"/>
        <v>0</v>
      </c>
      <c r="R328" s="433"/>
      <c r="S328" s="429"/>
      <c r="T328" s="429"/>
      <c r="U328" s="434"/>
      <c r="V328" s="429"/>
      <c r="W328" s="429"/>
      <c r="X328" s="241" t="str">
        <f t="shared" si="40"/>
        <v/>
      </c>
      <c r="Y328" s="241" t="str">
        <f t="shared" si="45"/>
        <v/>
      </c>
      <c r="Z328" s="241" t="str">
        <f t="shared" si="46"/>
        <v/>
      </c>
      <c r="AA328" s="242" t="b">
        <f t="shared" si="47"/>
        <v>0</v>
      </c>
      <c r="AB328" s="242" t="b">
        <f t="shared" si="48"/>
        <v>0</v>
      </c>
      <c r="AC328" s="267"/>
      <c r="AD328" s="265" t="str">
        <f>IF(AC328=Dropdowns!$B$44,"Emissions intensity required","")</f>
        <v/>
      </c>
      <c r="AE328" s="267"/>
      <c r="AF328" s="265" t="str">
        <f t="shared" si="41"/>
        <v/>
      </c>
      <c r="AG328" s="121" t="str">
        <f t="shared" si="42"/>
        <v/>
      </c>
      <c r="AH328" s="121" t="str">
        <f t="shared" si="43"/>
        <v/>
      </c>
    </row>
    <row r="329" spans="1:34" s="99" customFormat="1" x14ac:dyDescent="0.45">
      <c r="A329" s="429"/>
      <c r="B329" s="429"/>
      <c r="C329" s="429"/>
      <c r="D329" s="429"/>
      <c r="E329" s="429"/>
      <c r="F329" s="267"/>
      <c r="G329" s="267"/>
      <c r="H329" s="430"/>
      <c r="I329" s="430"/>
      <c r="J329" s="431"/>
      <c r="K329" s="430"/>
      <c r="L329" s="432"/>
      <c r="M329" s="429"/>
      <c r="N329" s="429"/>
      <c r="O329" s="429"/>
      <c r="P329" s="429"/>
      <c r="Q329" s="433">
        <f t="shared" si="44"/>
        <v>0</v>
      </c>
      <c r="R329" s="433"/>
      <c r="S329" s="429"/>
      <c r="T329" s="429"/>
      <c r="U329" s="434"/>
      <c r="V329" s="429"/>
      <c r="W329" s="429"/>
      <c r="X329" s="241" t="str">
        <f t="shared" si="40"/>
        <v/>
      </c>
      <c r="Y329" s="241" t="str">
        <f t="shared" si="45"/>
        <v/>
      </c>
      <c r="Z329" s="241" t="str">
        <f t="shared" si="46"/>
        <v/>
      </c>
      <c r="AA329" s="242" t="b">
        <f t="shared" si="47"/>
        <v>0</v>
      </c>
      <c r="AB329" s="242" t="b">
        <f t="shared" si="48"/>
        <v>0</v>
      </c>
      <c r="AC329" s="267"/>
      <c r="AD329" s="265" t="str">
        <f>IF(AC329=Dropdowns!$B$44,"Emissions intensity required","")</f>
        <v/>
      </c>
      <c r="AE329" s="267"/>
      <c r="AF329" s="265" t="str">
        <f t="shared" si="41"/>
        <v/>
      </c>
      <c r="AG329" s="121" t="str">
        <f t="shared" si="42"/>
        <v/>
      </c>
      <c r="AH329" s="121" t="str">
        <f t="shared" si="43"/>
        <v/>
      </c>
    </row>
    <row r="330" spans="1:34" s="99" customFormat="1" x14ac:dyDescent="0.45">
      <c r="A330" s="429"/>
      <c r="B330" s="429"/>
      <c r="C330" s="429"/>
      <c r="D330" s="429"/>
      <c r="E330" s="429"/>
      <c r="F330" s="267"/>
      <c r="G330" s="267"/>
      <c r="H330" s="430"/>
      <c r="I330" s="430"/>
      <c r="J330" s="431"/>
      <c r="K330" s="430"/>
      <c r="L330" s="432"/>
      <c r="M330" s="429"/>
      <c r="N330" s="429"/>
      <c r="O330" s="429"/>
      <c r="P330" s="429"/>
      <c r="Q330" s="433">
        <f t="shared" si="44"/>
        <v>0</v>
      </c>
      <c r="R330" s="433"/>
      <c r="S330" s="429"/>
      <c r="T330" s="429"/>
      <c r="U330" s="434"/>
      <c r="V330" s="429"/>
      <c r="W330" s="429"/>
      <c r="X330" s="241" t="str">
        <f t="shared" si="40"/>
        <v/>
      </c>
      <c r="Y330" s="241" t="str">
        <f t="shared" si="45"/>
        <v/>
      </c>
      <c r="Z330" s="241" t="str">
        <f t="shared" si="46"/>
        <v/>
      </c>
      <c r="AA330" s="242" t="b">
        <f t="shared" si="47"/>
        <v>0</v>
      </c>
      <c r="AB330" s="242" t="b">
        <f t="shared" si="48"/>
        <v>0</v>
      </c>
      <c r="AC330" s="267"/>
      <c r="AD330" s="265" t="str">
        <f>IF(AC330=Dropdowns!$B$44,"Emissions intensity required","")</f>
        <v/>
      </c>
      <c r="AE330" s="267"/>
      <c r="AF330" s="265" t="str">
        <f t="shared" si="41"/>
        <v/>
      </c>
      <c r="AG330" s="121" t="str">
        <f t="shared" si="42"/>
        <v/>
      </c>
      <c r="AH330" s="121" t="str">
        <f t="shared" si="43"/>
        <v/>
      </c>
    </row>
    <row r="331" spans="1:34" s="99" customFormat="1" x14ac:dyDescent="0.45">
      <c r="A331" s="429"/>
      <c r="B331" s="429"/>
      <c r="C331" s="429"/>
      <c r="D331" s="429"/>
      <c r="E331" s="429"/>
      <c r="F331" s="267"/>
      <c r="G331" s="267"/>
      <c r="H331" s="430"/>
      <c r="I331" s="430"/>
      <c r="J331" s="431"/>
      <c r="K331" s="430"/>
      <c r="L331" s="432"/>
      <c r="M331" s="429"/>
      <c r="N331" s="429"/>
      <c r="O331" s="429"/>
      <c r="P331" s="429"/>
      <c r="Q331" s="433">
        <f t="shared" si="44"/>
        <v>0</v>
      </c>
      <c r="R331" s="433"/>
      <c r="S331" s="429"/>
      <c r="T331" s="429"/>
      <c r="U331" s="434"/>
      <c r="V331" s="429"/>
      <c r="W331" s="429"/>
      <c r="X331" s="241" t="str">
        <f t="shared" si="40"/>
        <v/>
      </c>
      <c r="Y331" s="241" t="str">
        <f t="shared" si="45"/>
        <v/>
      </c>
      <c r="Z331" s="241" t="str">
        <f t="shared" si="46"/>
        <v/>
      </c>
      <c r="AA331" s="242" t="b">
        <f t="shared" si="47"/>
        <v>0</v>
      </c>
      <c r="AB331" s="242" t="b">
        <f t="shared" si="48"/>
        <v>0</v>
      </c>
      <c r="AC331" s="267"/>
      <c r="AD331" s="265" t="str">
        <f>IF(AC331=Dropdowns!$B$44,"Emissions intensity required","")</f>
        <v/>
      </c>
      <c r="AE331" s="267"/>
      <c r="AF331" s="265" t="str">
        <f t="shared" si="41"/>
        <v/>
      </c>
      <c r="AG331" s="121" t="str">
        <f t="shared" si="42"/>
        <v/>
      </c>
      <c r="AH331" s="121" t="str">
        <f t="shared" si="43"/>
        <v/>
      </c>
    </row>
    <row r="332" spans="1:34" s="99" customFormat="1" x14ac:dyDescent="0.45">
      <c r="A332" s="429"/>
      <c r="B332" s="429"/>
      <c r="C332" s="429"/>
      <c r="D332" s="429"/>
      <c r="E332" s="429"/>
      <c r="F332" s="267"/>
      <c r="G332" s="267"/>
      <c r="H332" s="430"/>
      <c r="I332" s="430"/>
      <c r="J332" s="431"/>
      <c r="K332" s="430"/>
      <c r="L332" s="432"/>
      <c r="M332" s="429"/>
      <c r="N332" s="429"/>
      <c r="O332" s="429"/>
      <c r="P332" s="429"/>
      <c r="Q332" s="433">
        <f t="shared" si="44"/>
        <v>0</v>
      </c>
      <c r="R332" s="433"/>
      <c r="S332" s="429"/>
      <c r="T332" s="429"/>
      <c r="U332" s="434"/>
      <c r="V332" s="429"/>
      <c r="W332" s="429"/>
      <c r="X332" s="241" t="str">
        <f t="shared" si="40"/>
        <v/>
      </c>
      <c r="Y332" s="241" t="str">
        <f t="shared" si="45"/>
        <v/>
      </c>
      <c r="Z332" s="241" t="str">
        <f t="shared" si="46"/>
        <v/>
      </c>
      <c r="AA332" s="242" t="b">
        <f t="shared" si="47"/>
        <v>0</v>
      </c>
      <c r="AB332" s="242" t="b">
        <f t="shared" si="48"/>
        <v>0</v>
      </c>
      <c r="AC332" s="267"/>
      <c r="AD332" s="265" t="str">
        <f>IF(AC332=Dropdowns!$B$44,"Emissions intensity required","")</f>
        <v/>
      </c>
      <c r="AE332" s="267"/>
      <c r="AF332" s="265" t="str">
        <f t="shared" si="41"/>
        <v/>
      </c>
      <c r="AG332" s="121" t="str">
        <f t="shared" si="42"/>
        <v/>
      </c>
      <c r="AH332" s="121" t="str">
        <f t="shared" si="43"/>
        <v/>
      </c>
    </row>
    <row r="333" spans="1:34" s="99" customFormat="1" x14ac:dyDescent="0.45">
      <c r="A333" s="429"/>
      <c r="B333" s="429"/>
      <c r="C333" s="429"/>
      <c r="D333" s="429"/>
      <c r="E333" s="429"/>
      <c r="F333" s="267"/>
      <c r="G333" s="267"/>
      <c r="H333" s="430"/>
      <c r="I333" s="430"/>
      <c r="J333" s="431"/>
      <c r="K333" s="430"/>
      <c r="L333" s="432"/>
      <c r="M333" s="429"/>
      <c r="N333" s="429"/>
      <c r="O333" s="429"/>
      <c r="P333" s="429"/>
      <c r="Q333" s="433">
        <f t="shared" si="44"/>
        <v>0</v>
      </c>
      <c r="R333" s="433"/>
      <c r="S333" s="429"/>
      <c r="T333" s="429"/>
      <c r="U333" s="434"/>
      <c r="V333" s="429"/>
      <c r="W333" s="429"/>
      <c r="X333" s="241" t="str">
        <f t="shared" si="40"/>
        <v/>
      </c>
      <c r="Y333" s="241" t="str">
        <f t="shared" si="45"/>
        <v/>
      </c>
      <c r="Z333" s="241" t="str">
        <f t="shared" si="46"/>
        <v/>
      </c>
      <c r="AA333" s="242" t="b">
        <f t="shared" si="47"/>
        <v>0</v>
      </c>
      <c r="AB333" s="242" t="b">
        <f t="shared" si="48"/>
        <v>0</v>
      </c>
      <c r="AC333" s="267"/>
      <c r="AD333" s="265" t="str">
        <f>IF(AC333=Dropdowns!$B$44,"Emissions intensity required","")</f>
        <v/>
      </c>
      <c r="AE333" s="267"/>
      <c r="AF333" s="265" t="str">
        <f t="shared" si="41"/>
        <v/>
      </c>
      <c r="AG333" s="121" t="str">
        <f t="shared" si="42"/>
        <v/>
      </c>
      <c r="AH333" s="121" t="str">
        <f t="shared" si="43"/>
        <v/>
      </c>
    </row>
    <row r="334" spans="1:34" s="99" customFormat="1" x14ac:dyDescent="0.45">
      <c r="A334" s="429"/>
      <c r="B334" s="429"/>
      <c r="C334" s="429"/>
      <c r="D334" s="429"/>
      <c r="E334" s="429"/>
      <c r="F334" s="267"/>
      <c r="G334" s="267"/>
      <c r="H334" s="430"/>
      <c r="I334" s="430"/>
      <c r="J334" s="431"/>
      <c r="K334" s="430"/>
      <c r="L334" s="432"/>
      <c r="M334" s="429"/>
      <c r="N334" s="429"/>
      <c r="O334" s="429"/>
      <c r="P334" s="429"/>
      <c r="Q334" s="433">
        <f t="shared" si="44"/>
        <v>0</v>
      </c>
      <c r="R334" s="433"/>
      <c r="S334" s="429"/>
      <c r="T334" s="429"/>
      <c r="U334" s="434"/>
      <c r="V334" s="429"/>
      <c r="W334" s="429"/>
      <c r="X334" s="241" t="str">
        <f t="shared" si="40"/>
        <v/>
      </c>
      <c r="Y334" s="241" t="str">
        <f t="shared" si="45"/>
        <v/>
      </c>
      <c r="Z334" s="241" t="str">
        <f t="shared" si="46"/>
        <v/>
      </c>
      <c r="AA334" s="242" t="b">
        <f t="shared" si="47"/>
        <v>0</v>
      </c>
      <c r="AB334" s="242" t="b">
        <f t="shared" si="48"/>
        <v>0</v>
      </c>
      <c r="AC334" s="267"/>
      <c r="AD334" s="265" t="str">
        <f>IF(AC334=Dropdowns!$B$44,"Emissions intensity required","")</f>
        <v/>
      </c>
      <c r="AE334" s="267"/>
      <c r="AF334" s="265" t="str">
        <f t="shared" si="41"/>
        <v/>
      </c>
      <c r="AG334" s="121" t="str">
        <f t="shared" si="42"/>
        <v/>
      </c>
      <c r="AH334" s="121" t="str">
        <f t="shared" si="43"/>
        <v/>
      </c>
    </row>
    <row r="335" spans="1:34" s="99" customFormat="1" x14ac:dyDescent="0.45">
      <c r="A335" s="429"/>
      <c r="B335" s="429"/>
      <c r="C335" s="429"/>
      <c r="D335" s="429"/>
      <c r="E335" s="429"/>
      <c r="F335" s="267"/>
      <c r="G335" s="267"/>
      <c r="H335" s="430"/>
      <c r="I335" s="430"/>
      <c r="J335" s="431"/>
      <c r="K335" s="430"/>
      <c r="L335" s="432"/>
      <c r="M335" s="429"/>
      <c r="N335" s="429"/>
      <c r="O335" s="429"/>
      <c r="P335" s="429"/>
      <c r="Q335" s="433">
        <f t="shared" si="44"/>
        <v>0</v>
      </c>
      <c r="R335" s="433"/>
      <c r="S335" s="429"/>
      <c r="T335" s="429"/>
      <c r="U335" s="434"/>
      <c r="V335" s="429"/>
      <c r="W335" s="429"/>
      <c r="X335" s="241" t="str">
        <f t="shared" ref="X335:X398" si="49">IF(G335="","",(VLOOKUP(G335,GHGFActors, 3,)*(IF(K335="",I335,K335))/1000))</f>
        <v/>
      </c>
      <c r="Y335" s="241" t="str">
        <f t="shared" si="45"/>
        <v/>
      </c>
      <c r="Z335" s="241" t="str">
        <f t="shared" si="46"/>
        <v/>
      </c>
      <c r="AA335" s="242" t="b">
        <f t="shared" si="47"/>
        <v>0</v>
      </c>
      <c r="AB335" s="242" t="b">
        <f t="shared" si="48"/>
        <v>0</v>
      </c>
      <c r="AC335" s="267"/>
      <c r="AD335" s="265" t="str">
        <f>IF(AC335=Dropdowns!$B$44,"Emissions intensity required","")</f>
        <v/>
      </c>
      <c r="AE335" s="267"/>
      <c r="AF335" s="265" t="str">
        <f t="shared" ref="AF335:AF398" si="50">IF(AC335="Replace with EV",(AE335*H335)/1000000,"")</f>
        <v/>
      </c>
      <c r="AG335" s="121" t="str">
        <f t="shared" ref="AG335:AG398" si="51">IF(AC335="remove",0,IF(AC335="Replace with EV",AE335,IF(AC335="",Y335,"")))</f>
        <v/>
      </c>
      <c r="AH335" s="121" t="str">
        <f t="shared" ref="AH335:AH398" si="52">IF(AC335="remove",0,IF(AC335="Replace with EV",AF335,IF(AC335="",X335,"")))</f>
        <v/>
      </c>
    </row>
    <row r="336" spans="1:34" s="99" customFormat="1" x14ac:dyDescent="0.45">
      <c r="A336" s="429"/>
      <c r="B336" s="429"/>
      <c r="C336" s="429"/>
      <c r="D336" s="429"/>
      <c r="E336" s="429"/>
      <c r="F336" s="267"/>
      <c r="G336" s="267"/>
      <c r="H336" s="430"/>
      <c r="I336" s="430"/>
      <c r="J336" s="431"/>
      <c r="K336" s="430"/>
      <c r="L336" s="432"/>
      <c r="M336" s="429"/>
      <c r="N336" s="429"/>
      <c r="O336" s="429"/>
      <c r="P336" s="429"/>
      <c r="Q336" s="433">
        <f t="shared" ref="Q336:Q399" si="53">H336/NETWORKDAYS("1/1/1990","31/12/1990",11)</f>
        <v>0</v>
      </c>
      <c r="R336" s="433"/>
      <c r="S336" s="429"/>
      <c r="T336" s="429"/>
      <c r="U336" s="434"/>
      <c r="V336" s="429"/>
      <c r="W336" s="429"/>
      <c r="X336" s="241" t="str">
        <f t="shared" si="49"/>
        <v/>
      </c>
      <c r="Y336" s="241" t="str">
        <f t="shared" ref="Y336:Y399" si="54">IFERROR(X336*1000000/H336,"")</f>
        <v/>
      </c>
      <c r="Z336" s="241" t="str">
        <f t="shared" ref="Z336:Z399" si="55">IF(G336="","",IF(K336="",I336/(H336/100),K336/H336))</f>
        <v/>
      </c>
      <c r="AA336" s="242" t="b">
        <f t="shared" ref="AA336:AA399" si="56">AND(Q336&lt;121,F336="passenger", O336="current",NOT(OR(S336="employee residence",S336="staff home location")))</f>
        <v>0</v>
      </c>
      <c r="AB336" s="242" t="b">
        <f t="shared" si="48"/>
        <v>0</v>
      </c>
      <c r="AC336" s="267"/>
      <c r="AD336" s="265" t="str">
        <f>IF(AC336=Dropdowns!$B$44,"Emissions intensity required","")</f>
        <v/>
      </c>
      <c r="AE336" s="267"/>
      <c r="AF336" s="265" t="str">
        <f t="shared" si="50"/>
        <v/>
      </c>
      <c r="AG336" s="121" t="str">
        <f t="shared" si="51"/>
        <v/>
      </c>
      <c r="AH336" s="121" t="str">
        <f t="shared" si="52"/>
        <v/>
      </c>
    </row>
    <row r="337" spans="1:34" s="99" customFormat="1" x14ac:dyDescent="0.45">
      <c r="A337" s="429"/>
      <c r="B337" s="429"/>
      <c r="C337" s="429"/>
      <c r="D337" s="429"/>
      <c r="E337" s="429"/>
      <c r="F337" s="267"/>
      <c r="G337" s="267"/>
      <c r="H337" s="430"/>
      <c r="I337" s="430"/>
      <c r="J337" s="431"/>
      <c r="K337" s="430"/>
      <c r="L337" s="432"/>
      <c r="M337" s="429"/>
      <c r="N337" s="429"/>
      <c r="O337" s="429"/>
      <c r="P337" s="429"/>
      <c r="Q337" s="433">
        <f t="shared" si="53"/>
        <v>0</v>
      </c>
      <c r="R337" s="433"/>
      <c r="S337" s="429"/>
      <c r="T337" s="429"/>
      <c r="U337" s="434"/>
      <c r="V337" s="429"/>
      <c r="W337" s="429"/>
      <c r="X337" s="241" t="str">
        <f t="shared" si="49"/>
        <v/>
      </c>
      <c r="Y337" s="241" t="str">
        <f t="shared" si="54"/>
        <v/>
      </c>
      <c r="Z337" s="241" t="str">
        <f t="shared" si="55"/>
        <v/>
      </c>
      <c r="AA337" s="242" t="b">
        <f t="shared" si="56"/>
        <v>0</v>
      </c>
      <c r="AB337" s="242" t="b">
        <f t="shared" si="48"/>
        <v>0</v>
      </c>
      <c r="AC337" s="267"/>
      <c r="AD337" s="265" t="str">
        <f>IF(AC337=Dropdowns!$B$44,"Emissions intensity required","")</f>
        <v/>
      </c>
      <c r="AE337" s="267"/>
      <c r="AF337" s="265" t="str">
        <f t="shared" si="50"/>
        <v/>
      </c>
      <c r="AG337" s="121" t="str">
        <f t="shared" si="51"/>
        <v/>
      </c>
      <c r="AH337" s="121" t="str">
        <f t="shared" si="52"/>
        <v/>
      </c>
    </row>
    <row r="338" spans="1:34" s="99" customFormat="1" x14ac:dyDescent="0.45">
      <c r="A338" s="429"/>
      <c r="B338" s="429"/>
      <c r="C338" s="429"/>
      <c r="D338" s="429"/>
      <c r="E338" s="429"/>
      <c r="F338" s="267"/>
      <c r="G338" s="267"/>
      <c r="H338" s="430"/>
      <c r="I338" s="430"/>
      <c r="J338" s="431"/>
      <c r="K338" s="430"/>
      <c r="L338" s="432"/>
      <c r="M338" s="429"/>
      <c r="N338" s="429"/>
      <c r="O338" s="429"/>
      <c r="P338" s="429"/>
      <c r="Q338" s="433">
        <f t="shared" si="53"/>
        <v>0</v>
      </c>
      <c r="R338" s="433"/>
      <c r="S338" s="429"/>
      <c r="T338" s="429"/>
      <c r="U338" s="434"/>
      <c r="V338" s="429"/>
      <c r="W338" s="429"/>
      <c r="X338" s="241" t="str">
        <f t="shared" si="49"/>
        <v/>
      </c>
      <c r="Y338" s="241" t="str">
        <f t="shared" si="54"/>
        <v/>
      </c>
      <c r="Z338" s="241" t="str">
        <f t="shared" si="55"/>
        <v/>
      </c>
      <c r="AA338" s="242" t="b">
        <f t="shared" si="56"/>
        <v>0</v>
      </c>
      <c r="AB338" s="242" t="b">
        <f t="shared" ref="AB338:AB401" si="57">AND(H338&lt;10000,H338&gt;0)</f>
        <v>0</v>
      </c>
      <c r="AC338" s="267"/>
      <c r="AD338" s="265" t="str">
        <f>IF(AC338=Dropdowns!$B$44,"Emissions intensity required","")</f>
        <v/>
      </c>
      <c r="AE338" s="267"/>
      <c r="AF338" s="265" t="str">
        <f t="shared" si="50"/>
        <v/>
      </c>
      <c r="AG338" s="121" t="str">
        <f t="shared" si="51"/>
        <v/>
      </c>
      <c r="AH338" s="121" t="str">
        <f t="shared" si="52"/>
        <v/>
      </c>
    </row>
    <row r="339" spans="1:34" s="99" customFormat="1" x14ac:dyDescent="0.45">
      <c r="A339" s="429"/>
      <c r="B339" s="429"/>
      <c r="C339" s="429"/>
      <c r="D339" s="429"/>
      <c r="E339" s="429"/>
      <c r="F339" s="267"/>
      <c r="G339" s="267"/>
      <c r="H339" s="430"/>
      <c r="I339" s="430"/>
      <c r="J339" s="431"/>
      <c r="K339" s="430"/>
      <c r="L339" s="432"/>
      <c r="M339" s="429"/>
      <c r="N339" s="429"/>
      <c r="O339" s="429"/>
      <c r="P339" s="429"/>
      <c r="Q339" s="433">
        <f t="shared" si="53"/>
        <v>0</v>
      </c>
      <c r="R339" s="433"/>
      <c r="S339" s="429"/>
      <c r="T339" s="429"/>
      <c r="U339" s="434"/>
      <c r="V339" s="429"/>
      <c r="W339" s="429"/>
      <c r="X339" s="241" t="str">
        <f t="shared" si="49"/>
        <v/>
      </c>
      <c r="Y339" s="241" t="str">
        <f t="shared" si="54"/>
        <v/>
      </c>
      <c r="Z339" s="241" t="str">
        <f t="shared" si="55"/>
        <v/>
      </c>
      <c r="AA339" s="242" t="b">
        <f t="shared" si="56"/>
        <v>0</v>
      </c>
      <c r="AB339" s="242" t="b">
        <f t="shared" si="57"/>
        <v>0</v>
      </c>
      <c r="AC339" s="267"/>
      <c r="AD339" s="265" t="str">
        <f>IF(AC339=Dropdowns!$B$44,"Emissions intensity required","")</f>
        <v/>
      </c>
      <c r="AE339" s="267"/>
      <c r="AF339" s="265" t="str">
        <f t="shared" si="50"/>
        <v/>
      </c>
      <c r="AG339" s="121" t="str">
        <f t="shared" si="51"/>
        <v/>
      </c>
      <c r="AH339" s="121" t="str">
        <f t="shared" si="52"/>
        <v/>
      </c>
    </row>
    <row r="340" spans="1:34" s="99" customFormat="1" x14ac:dyDescent="0.45">
      <c r="A340" s="429"/>
      <c r="B340" s="429"/>
      <c r="C340" s="429"/>
      <c r="D340" s="429"/>
      <c r="E340" s="429"/>
      <c r="F340" s="267"/>
      <c r="G340" s="267"/>
      <c r="H340" s="430"/>
      <c r="I340" s="430"/>
      <c r="J340" s="431"/>
      <c r="K340" s="430"/>
      <c r="L340" s="432"/>
      <c r="M340" s="429"/>
      <c r="N340" s="429"/>
      <c r="O340" s="429"/>
      <c r="P340" s="429"/>
      <c r="Q340" s="433">
        <f t="shared" si="53"/>
        <v>0</v>
      </c>
      <c r="R340" s="433"/>
      <c r="S340" s="429"/>
      <c r="T340" s="429"/>
      <c r="U340" s="434"/>
      <c r="V340" s="429"/>
      <c r="W340" s="429"/>
      <c r="X340" s="241" t="str">
        <f t="shared" si="49"/>
        <v/>
      </c>
      <c r="Y340" s="241" t="str">
        <f t="shared" si="54"/>
        <v/>
      </c>
      <c r="Z340" s="241" t="str">
        <f t="shared" si="55"/>
        <v/>
      </c>
      <c r="AA340" s="242" t="b">
        <f t="shared" si="56"/>
        <v>0</v>
      </c>
      <c r="AB340" s="242" t="b">
        <f t="shared" si="57"/>
        <v>0</v>
      </c>
      <c r="AC340" s="267"/>
      <c r="AD340" s="265" t="str">
        <f>IF(AC340=Dropdowns!$B$44,"Emissions intensity required","")</f>
        <v/>
      </c>
      <c r="AE340" s="267"/>
      <c r="AF340" s="265" t="str">
        <f t="shared" si="50"/>
        <v/>
      </c>
      <c r="AG340" s="121" t="str">
        <f t="shared" si="51"/>
        <v/>
      </c>
      <c r="AH340" s="121" t="str">
        <f t="shared" si="52"/>
        <v/>
      </c>
    </row>
    <row r="341" spans="1:34" s="99" customFormat="1" x14ac:dyDescent="0.45">
      <c r="A341" s="429"/>
      <c r="B341" s="429"/>
      <c r="C341" s="429"/>
      <c r="D341" s="429"/>
      <c r="E341" s="429"/>
      <c r="F341" s="267"/>
      <c r="G341" s="267"/>
      <c r="H341" s="430"/>
      <c r="I341" s="430"/>
      <c r="J341" s="431"/>
      <c r="K341" s="430"/>
      <c r="L341" s="432"/>
      <c r="M341" s="429"/>
      <c r="N341" s="429"/>
      <c r="O341" s="429"/>
      <c r="P341" s="429"/>
      <c r="Q341" s="433">
        <f t="shared" si="53"/>
        <v>0</v>
      </c>
      <c r="R341" s="433"/>
      <c r="S341" s="429"/>
      <c r="T341" s="429"/>
      <c r="U341" s="434"/>
      <c r="V341" s="429"/>
      <c r="W341" s="429"/>
      <c r="X341" s="241" t="str">
        <f t="shared" si="49"/>
        <v/>
      </c>
      <c r="Y341" s="241" t="str">
        <f t="shared" si="54"/>
        <v/>
      </c>
      <c r="Z341" s="241" t="str">
        <f t="shared" si="55"/>
        <v/>
      </c>
      <c r="AA341" s="242" t="b">
        <f t="shared" si="56"/>
        <v>0</v>
      </c>
      <c r="AB341" s="242" t="b">
        <f t="shared" si="57"/>
        <v>0</v>
      </c>
      <c r="AC341" s="267"/>
      <c r="AD341" s="265" t="str">
        <f>IF(AC341=Dropdowns!$B$44,"Emissions intensity required","")</f>
        <v/>
      </c>
      <c r="AE341" s="267"/>
      <c r="AF341" s="265" t="str">
        <f t="shared" si="50"/>
        <v/>
      </c>
      <c r="AG341" s="121" t="str">
        <f t="shared" si="51"/>
        <v/>
      </c>
      <c r="AH341" s="121" t="str">
        <f t="shared" si="52"/>
        <v/>
      </c>
    </row>
    <row r="342" spans="1:34" s="99" customFormat="1" x14ac:dyDescent="0.45">
      <c r="A342" s="429"/>
      <c r="B342" s="429"/>
      <c r="C342" s="429"/>
      <c r="D342" s="429"/>
      <c r="E342" s="429"/>
      <c r="F342" s="267"/>
      <c r="G342" s="267"/>
      <c r="H342" s="430"/>
      <c r="I342" s="430"/>
      <c r="J342" s="431"/>
      <c r="K342" s="430"/>
      <c r="L342" s="432"/>
      <c r="M342" s="429"/>
      <c r="N342" s="429"/>
      <c r="O342" s="429"/>
      <c r="P342" s="429"/>
      <c r="Q342" s="433">
        <f t="shared" si="53"/>
        <v>0</v>
      </c>
      <c r="R342" s="433"/>
      <c r="S342" s="429"/>
      <c r="T342" s="429"/>
      <c r="U342" s="434"/>
      <c r="V342" s="429"/>
      <c r="W342" s="429"/>
      <c r="X342" s="241" t="str">
        <f t="shared" si="49"/>
        <v/>
      </c>
      <c r="Y342" s="241" t="str">
        <f t="shared" si="54"/>
        <v/>
      </c>
      <c r="Z342" s="241" t="str">
        <f t="shared" si="55"/>
        <v/>
      </c>
      <c r="AA342" s="242" t="b">
        <f t="shared" si="56"/>
        <v>0</v>
      </c>
      <c r="AB342" s="242" t="b">
        <f t="shared" si="57"/>
        <v>0</v>
      </c>
      <c r="AC342" s="267"/>
      <c r="AD342" s="265" t="str">
        <f>IF(AC342=Dropdowns!$B$44,"Emissions intensity required","")</f>
        <v/>
      </c>
      <c r="AE342" s="267"/>
      <c r="AF342" s="265" t="str">
        <f t="shared" si="50"/>
        <v/>
      </c>
      <c r="AG342" s="121" t="str">
        <f t="shared" si="51"/>
        <v/>
      </c>
      <c r="AH342" s="121" t="str">
        <f t="shared" si="52"/>
        <v/>
      </c>
    </row>
    <row r="343" spans="1:34" s="99" customFormat="1" x14ac:dyDescent="0.45">
      <c r="A343" s="429"/>
      <c r="B343" s="429"/>
      <c r="C343" s="429"/>
      <c r="D343" s="429"/>
      <c r="E343" s="429"/>
      <c r="F343" s="267"/>
      <c r="G343" s="267"/>
      <c r="H343" s="430"/>
      <c r="I343" s="430"/>
      <c r="J343" s="431"/>
      <c r="K343" s="430"/>
      <c r="L343" s="432"/>
      <c r="M343" s="429"/>
      <c r="N343" s="429"/>
      <c r="O343" s="429"/>
      <c r="P343" s="429"/>
      <c r="Q343" s="433">
        <f t="shared" si="53"/>
        <v>0</v>
      </c>
      <c r="R343" s="433"/>
      <c r="S343" s="429"/>
      <c r="T343" s="429"/>
      <c r="U343" s="434"/>
      <c r="V343" s="429"/>
      <c r="W343" s="429"/>
      <c r="X343" s="241" t="str">
        <f t="shared" si="49"/>
        <v/>
      </c>
      <c r="Y343" s="241" t="str">
        <f t="shared" si="54"/>
        <v/>
      </c>
      <c r="Z343" s="241" t="str">
        <f t="shared" si="55"/>
        <v/>
      </c>
      <c r="AA343" s="242" t="b">
        <f t="shared" si="56"/>
        <v>0</v>
      </c>
      <c r="AB343" s="242" t="b">
        <f t="shared" si="57"/>
        <v>0</v>
      </c>
      <c r="AC343" s="267"/>
      <c r="AD343" s="265" t="str">
        <f>IF(AC343=Dropdowns!$B$44,"Emissions intensity required","")</f>
        <v/>
      </c>
      <c r="AE343" s="267"/>
      <c r="AF343" s="265" t="str">
        <f t="shared" si="50"/>
        <v/>
      </c>
      <c r="AG343" s="121" t="str">
        <f t="shared" si="51"/>
        <v/>
      </c>
      <c r="AH343" s="121" t="str">
        <f t="shared" si="52"/>
        <v/>
      </c>
    </row>
    <row r="344" spans="1:34" s="99" customFormat="1" x14ac:dyDescent="0.45">
      <c r="A344" s="429"/>
      <c r="B344" s="429"/>
      <c r="C344" s="429"/>
      <c r="D344" s="429"/>
      <c r="E344" s="429"/>
      <c r="F344" s="267"/>
      <c r="G344" s="267"/>
      <c r="H344" s="430"/>
      <c r="I344" s="430"/>
      <c r="J344" s="431"/>
      <c r="K344" s="430"/>
      <c r="L344" s="432"/>
      <c r="M344" s="429"/>
      <c r="N344" s="429"/>
      <c r="O344" s="429"/>
      <c r="P344" s="429"/>
      <c r="Q344" s="433">
        <f t="shared" si="53"/>
        <v>0</v>
      </c>
      <c r="R344" s="433"/>
      <c r="S344" s="429"/>
      <c r="T344" s="429"/>
      <c r="U344" s="434"/>
      <c r="V344" s="429"/>
      <c r="W344" s="429"/>
      <c r="X344" s="241" t="str">
        <f t="shared" si="49"/>
        <v/>
      </c>
      <c r="Y344" s="241" t="str">
        <f t="shared" si="54"/>
        <v/>
      </c>
      <c r="Z344" s="241" t="str">
        <f t="shared" si="55"/>
        <v/>
      </c>
      <c r="AA344" s="242" t="b">
        <f t="shared" si="56"/>
        <v>0</v>
      </c>
      <c r="AB344" s="242" t="b">
        <f t="shared" si="57"/>
        <v>0</v>
      </c>
      <c r="AC344" s="267"/>
      <c r="AD344" s="265" t="str">
        <f>IF(AC344=Dropdowns!$B$44,"Emissions intensity required","")</f>
        <v/>
      </c>
      <c r="AE344" s="267"/>
      <c r="AF344" s="265" t="str">
        <f t="shared" si="50"/>
        <v/>
      </c>
      <c r="AG344" s="121" t="str">
        <f t="shared" si="51"/>
        <v/>
      </c>
      <c r="AH344" s="121" t="str">
        <f t="shared" si="52"/>
        <v/>
      </c>
    </row>
    <row r="345" spans="1:34" s="99" customFormat="1" x14ac:dyDescent="0.45">
      <c r="A345" s="429"/>
      <c r="B345" s="429"/>
      <c r="C345" s="429"/>
      <c r="D345" s="429"/>
      <c r="E345" s="429"/>
      <c r="F345" s="267"/>
      <c r="G345" s="267"/>
      <c r="H345" s="430"/>
      <c r="I345" s="430"/>
      <c r="J345" s="431"/>
      <c r="K345" s="430"/>
      <c r="L345" s="432"/>
      <c r="M345" s="429"/>
      <c r="N345" s="429"/>
      <c r="O345" s="429"/>
      <c r="P345" s="429"/>
      <c r="Q345" s="433">
        <f t="shared" si="53"/>
        <v>0</v>
      </c>
      <c r="R345" s="433"/>
      <c r="S345" s="429"/>
      <c r="T345" s="429"/>
      <c r="U345" s="434"/>
      <c r="V345" s="429"/>
      <c r="W345" s="429"/>
      <c r="X345" s="241" t="str">
        <f t="shared" si="49"/>
        <v/>
      </c>
      <c r="Y345" s="241" t="str">
        <f t="shared" si="54"/>
        <v/>
      </c>
      <c r="Z345" s="241" t="str">
        <f t="shared" si="55"/>
        <v/>
      </c>
      <c r="AA345" s="242" t="b">
        <f t="shared" si="56"/>
        <v>0</v>
      </c>
      <c r="AB345" s="242" t="b">
        <f t="shared" si="57"/>
        <v>0</v>
      </c>
      <c r="AC345" s="267"/>
      <c r="AD345" s="265" t="str">
        <f>IF(AC345=Dropdowns!$B$44,"Emissions intensity required","")</f>
        <v/>
      </c>
      <c r="AE345" s="267"/>
      <c r="AF345" s="265" t="str">
        <f t="shared" si="50"/>
        <v/>
      </c>
      <c r="AG345" s="121" t="str">
        <f t="shared" si="51"/>
        <v/>
      </c>
      <c r="AH345" s="121" t="str">
        <f t="shared" si="52"/>
        <v/>
      </c>
    </row>
    <row r="346" spans="1:34" s="99" customFormat="1" x14ac:dyDescent="0.45">
      <c r="A346" s="429"/>
      <c r="B346" s="429"/>
      <c r="C346" s="429"/>
      <c r="D346" s="429"/>
      <c r="E346" s="429"/>
      <c r="F346" s="267"/>
      <c r="G346" s="267"/>
      <c r="H346" s="430"/>
      <c r="I346" s="430"/>
      <c r="J346" s="431"/>
      <c r="K346" s="430"/>
      <c r="L346" s="432"/>
      <c r="M346" s="429"/>
      <c r="N346" s="429"/>
      <c r="O346" s="429"/>
      <c r="P346" s="429"/>
      <c r="Q346" s="433">
        <f t="shared" si="53"/>
        <v>0</v>
      </c>
      <c r="R346" s="433"/>
      <c r="S346" s="429"/>
      <c r="T346" s="429"/>
      <c r="U346" s="434"/>
      <c r="V346" s="429"/>
      <c r="W346" s="429"/>
      <c r="X346" s="241" t="str">
        <f t="shared" si="49"/>
        <v/>
      </c>
      <c r="Y346" s="241" t="str">
        <f t="shared" si="54"/>
        <v/>
      </c>
      <c r="Z346" s="241" t="str">
        <f t="shared" si="55"/>
        <v/>
      </c>
      <c r="AA346" s="242" t="b">
        <f t="shared" si="56"/>
        <v>0</v>
      </c>
      <c r="AB346" s="242" t="b">
        <f t="shared" si="57"/>
        <v>0</v>
      </c>
      <c r="AC346" s="267"/>
      <c r="AD346" s="265" t="str">
        <f>IF(AC346=Dropdowns!$B$44,"Emissions intensity required","")</f>
        <v/>
      </c>
      <c r="AE346" s="267"/>
      <c r="AF346" s="265" t="str">
        <f t="shared" si="50"/>
        <v/>
      </c>
      <c r="AG346" s="121" t="str">
        <f t="shared" si="51"/>
        <v/>
      </c>
      <c r="AH346" s="121" t="str">
        <f t="shared" si="52"/>
        <v/>
      </c>
    </row>
    <row r="347" spans="1:34" s="99" customFormat="1" x14ac:dyDescent="0.45">
      <c r="A347" s="429"/>
      <c r="B347" s="429"/>
      <c r="C347" s="429"/>
      <c r="D347" s="429"/>
      <c r="E347" s="429"/>
      <c r="F347" s="267"/>
      <c r="G347" s="267"/>
      <c r="H347" s="430"/>
      <c r="I347" s="430"/>
      <c r="J347" s="431"/>
      <c r="K347" s="430"/>
      <c r="L347" s="432"/>
      <c r="M347" s="429"/>
      <c r="N347" s="429"/>
      <c r="O347" s="429"/>
      <c r="P347" s="429"/>
      <c r="Q347" s="433">
        <f t="shared" si="53"/>
        <v>0</v>
      </c>
      <c r="R347" s="433"/>
      <c r="S347" s="429"/>
      <c r="T347" s="429"/>
      <c r="U347" s="434"/>
      <c r="V347" s="429"/>
      <c r="W347" s="429"/>
      <c r="X347" s="241" t="str">
        <f t="shared" si="49"/>
        <v/>
      </c>
      <c r="Y347" s="241" t="str">
        <f t="shared" si="54"/>
        <v/>
      </c>
      <c r="Z347" s="241" t="str">
        <f t="shared" si="55"/>
        <v/>
      </c>
      <c r="AA347" s="242" t="b">
        <f t="shared" si="56"/>
        <v>0</v>
      </c>
      <c r="AB347" s="242" t="b">
        <f t="shared" si="57"/>
        <v>0</v>
      </c>
      <c r="AC347" s="267"/>
      <c r="AD347" s="265" t="str">
        <f>IF(AC347=Dropdowns!$B$44,"Emissions intensity required","")</f>
        <v/>
      </c>
      <c r="AE347" s="267"/>
      <c r="AF347" s="265" t="str">
        <f t="shared" si="50"/>
        <v/>
      </c>
      <c r="AG347" s="121" t="str">
        <f t="shared" si="51"/>
        <v/>
      </c>
      <c r="AH347" s="121" t="str">
        <f t="shared" si="52"/>
        <v/>
      </c>
    </row>
    <row r="348" spans="1:34" s="99" customFormat="1" x14ac:dyDescent="0.45">
      <c r="A348" s="429"/>
      <c r="B348" s="429"/>
      <c r="C348" s="429"/>
      <c r="D348" s="429"/>
      <c r="E348" s="429"/>
      <c r="F348" s="267"/>
      <c r="G348" s="267"/>
      <c r="H348" s="430"/>
      <c r="I348" s="430"/>
      <c r="J348" s="431"/>
      <c r="K348" s="430"/>
      <c r="L348" s="432"/>
      <c r="M348" s="429"/>
      <c r="N348" s="429"/>
      <c r="O348" s="429"/>
      <c r="P348" s="429"/>
      <c r="Q348" s="433">
        <f t="shared" si="53"/>
        <v>0</v>
      </c>
      <c r="R348" s="433"/>
      <c r="S348" s="429"/>
      <c r="T348" s="429"/>
      <c r="U348" s="434"/>
      <c r="V348" s="429"/>
      <c r="W348" s="429"/>
      <c r="X348" s="241" t="str">
        <f t="shared" si="49"/>
        <v/>
      </c>
      <c r="Y348" s="241" t="str">
        <f t="shared" si="54"/>
        <v/>
      </c>
      <c r="Z348" s="241" t="str">
        <f t="shared" si="55"/>
        <v/>
      </c>
      <c r="AA348" s="242" t="b">
        <f t="shared" si="56"/>
        <v>0</v>
      </c>
      <c r="AB348" s="242" t="b">
        <f t="shared" si="57"/>
        <v>0</v>
      </c>
      <c r="AC348" s="267"/>
      <c r="AD348" s="265" t="str">
        <f>IF(AC348=Dropdowns!$B$44,"Emissions intensity required","")</f>
        <v/>
      </c>
      <c r="AE348" s="267"/>
      <c r="AF348" s="265" t="str">
        <f t="shared" si="50"/>
        <v/>
      </c>
      <c r="AG348" s="121" t="str">
        <f t="shared" si="51"/>
        <v/>
      </c>
      <c r="AH348" s="121" t="str">
        <f t="shared" si="52"/>
        <v/>
      </c>
    </row>
    <row r="349" spans="1:34" s="99" customFormat="1" x14ac:dyDescent="0.45">
      <c r="A349" s="429"/>
      <c r="B349" s="429"/>
      <c r="C349" s="429"/>
      <c r="D349" s="429"/>
      <c r="E349" s="429"/>
      <c r="F349" s="267"/>
      <c r="G349" s="267"/>
      <c r="H349" s="430"/>
      <c r="I349" s="430"/>
      <c r="J349" s="431"/>
      <c r="K349" s="430"/>
      <c r="L349" s="432"/>
      <c r="M349" s="429"/>
      <c r="N349" s="429"/>
      <c r="O349" s="429"/>
      <c r="P349" s="429"/>
      <c r="Q349" s="433">
        <f t="shared" si="53"/>
        <v>0</v>
      </c>
      <c r="R349" s="433"/>
      <c r="S349" s="429"/>
      <c r="T349" s="429"/>
      <c r="U349" s="434"/>
      <c r="V349" s="429"/>
      <c r="W349" s="429"/>
      <c r="X349" s="241" t="str">
        <f t="shared" si="49"/>
        <v/>
      </c>
      <c r="Y349" s="241" t="str">
        <f t="shared" si="54"/>
        <v/>
      </c>
      <c r="Z349" s="241" t="str">
        <f t="shared" si="55"/>
        <v/>
      </c>
      <c r="AA349" s="242" t="b">
        <f t="shared" si="56"/>
        <v>0</v>
      </c>
      <c r="AB349" s="242" t="b">
        <f t="shared" si="57"/>
        <v>0</v>
      </c>
      <c r="AC349" s="267"/>
      <c r="AD349" s="265" t="str">
        <f>IF(AC349=Dropdowns!$B$44,"Emissions intensity required","")</f>
        <v/>
      </c>
      <c r="AE349" s="267"/>
      <c r="AF349" s="265" t="str">
        <f t="shared" si="50"/>
        <v/>
      </c>
      <c r="AG349" s="121" t="str">
        <f t="shared" si="51"/>
        <v/>
      </c>
      <c r="AH349" s="121" t="str">
        <f t="shared" si="52"/>
        <v/>
      </c>
    </row>
    <row r="350" spans="1:34" s="99" customFormat="1" x14ac:dyDescent="0.45">
      <c r="A350" s="429"/>
      <c r="B350" s="429"/>
      <c r="C350" s="429"/>
      <c r="D350" s="429"/>
      <c r="E350" s="429"/>
      <c r="F350" s="267"/>
      <c r="G350" s="267"/>
      <c r="H350" s="430"/>
      <c r="I350" s="430"/>
      <c r="J350" s="431"/>
      <c r="K350" s="430"/>
      <c r="L350" s="432"/>
      <c r="M350" s="429"/>
      <c r="N350" s="429"/>
      <c r="O350" s="429"/>
      <c r="P350" s="429"/>
      <c r="Q350" s="433">
        <f t="shared" si="53"/>
        <v>0</v>
      </c>
      <c r="R350" s="433"/>
      <c r="S350" s="429"/>
      <c r="T350" s="429"/>
      <c r="U350" s="434"/>
      <c r="V350" s="429"/>
      <c r="W350" s="429"/>
      <c r="X350" s="241" t="str">
        <f t="shared" si="49"/>
        <v/>
      </c>
      <c r="Y350" s="241" t="str">
        <f t="shared" si="54"/>
        <v/>
      </c>
      <c r="Z350" s="241" t="str">
        <f t="shared" si="55"/>
        <v/>
      </c>
      <c r="AA350" s="242" t="b">
        <f t="shared" si="56"/>
        <v>0</v>
      </c>
      <c r="AB350" s="242" t="b">
        <f t="shared" si="57"/>
        <v>0</v>
      </c>
      <c r="AC350" s="267"/>
      <c r="AD350" s="265" t="str">
        <f>IF(AC350=Dropdowns!$B$44,"Emissions intensity required","")</f>
        <v/>
      </c>
      <c r="AE350" s="267"/>
      <c r="AF350" s="265" t="str">
        <f t="shared" si="50"/>
        <v/>
      </c>
      <c r="AG350" s="121" t="str">
        <f t="shared" si="51"/>
        <v/>
      </c>
      <c r="AH350" s="121" t="str">
        <f t="shared" si="52"/>
        <v/>
      </c>
    </row>
    <row r="351" spans="1:34" s="99" customFormat="1" x14ac:dyDescent="0.45">
      <c r="A351" s="429"/>
      <c r="B351" s="429"/>
      <c r="C351" s="429"/>
      <c r="D351" s="429"/>
      <c r="E351" s="429"/>
      <c r="F351" s="267"/>
      <c r="G351" s="267"/>
      <c r="H351" s="430"/>
      <c r="I351" s="430"/>
      <c r="J351" s="431"/>
      <c r="K351" s="430"/>
      <c r="L351" s="432"/>
      <c r="M351" s="429"/>
      <c r="N351" s="429"/>
      <c r="O351" s="429"/>
      <c r="P351" s="429"/>
      <c r="Q351" s="433">
        <f t="shared" si="53"/>
        <v>0</v>
      </c>
      <c r="R351" s="433"/>
      <c r="S351" s="429"/>
      <c r="T351" s="429"/>
      <c r="U351" s="434"/>
      <c r="V351" s="429"/>
      <c r="W351" s="429"/>
      <c r="X351" s="241" t="str">
        <f t="shared" si="49"/>
        <v/>
      </c>
      <c r="Y351" s="241" t="str">
        <f t="shared" si="54"/>
        <v/>
      </c>
      <c r="Z351" s="241" t="str">
        <f t="shared" si="55"/>
        <v/>
      </c>
      <c r="AA351" s="242" t="b">
        <f t="shared" si="56"/>
        <v>0</v>
      </c>
      <c r="AB351" s="242" t="b">
        <f t="shared" si="57"/>
        <v>0</v>
      </c>
      <c r="AC351" s="267"/>
      <c r="AD351" s="265" t="str">
        <f>IF(AC351=Dropdowns!$B$44,"Emissions intensity required","")</f>
        <v/>
      </c>
      <c r="AE351" s="267"/>
      <c r="AF351" s="265" t="str">
        <f t="shared" si="50"/>
        <v/>
      </c>
      <c r="AG351" s="121" t="str">
        <f t="shared" si="51"/>
        <v/>
      </c>
      <c r="AH351" s="121" t="str">
        <f t="shared" si="52"/>
        <v/>
      </c>
    </row>
    <row r="352" spans="1:34" s="99" customFormat="1" x14ac:dyDescent="0.45">
      <c r="A352" s="429"/>
      <c r="B352" s="429"/>
      <c r="C352" s="429"/>
      <c r="D352" s="429"/>
      <c r="E352" s="429"/>
      <c r="F352" s="267"/>
      <c r="G352" s="267"/>
      <c r="H352" s="430"/>
      <c r="I352" s="430"/>
      <c r="J352" s="431"/>
      <c r="K352" s="430"/>
      <c r="L352" s="432"/>
      <c r="M352" s="429"/>
      <c r="N352" s="429"/>
      <c r="O352" s="429"/>
      <c r="P352" s="429"/>
      <c r="Q352" s="433">
        <f t="shared" si="53"/>
        <v>0</v>
      </c>
      <c r="R352" s="433"/>
      <c r="S352" s="429"/>
      <c r="T352" s="429"/>
      <c r="U352" s="434"/>
      <c r="V352" s="429"/>
      <c r="W352" s="429"/>
      <c r="X352" s="241" t="str">
        <f t="shared" si="49"/>
        <v/>
      </c>
      <c r="Y352" s="241" t="str">
        <f t="shared" si="54"/>
        <v/>
      </c>
      <c r="Z352" s="241" t="str">
        <f t="shared" si="55"/>
        <v/>
      </c>
      <c r="AA352" s="242" t="b">
        <f t="shared" si="56"/>
        <v>0</v>
      </c>
      <c r="AB352" s="242" t="b">
        <f t="shared" si="57"/>
        <v>0</v>
      </c>
      <c r="AC352" s="267"/>
      <c r="AD352" s="265" t="str">
        <f>IF(AC352=Dropdowns!$B$44,"Emissions intensity required","")</f>
        <v/>
      </c>
      <c r="AE352" s="267"/>
      <c r="AF352" s="265" t="str">
        <f t="shared" si="50"/>
        <v/>
      </c>
      <c r="AG352" s="121" t="str">
        <f t="shared" si="51"/>
        <v/>
      </c>
      <c r="AH352" s="121" t="str">
        <f t="shared" si="52"/>
        <v/>
      </c>
    </row>
    <row r="353" spans="1:34" s="99" customFormat="1" x14ac:dyDescent="0.45">
      <c r="A353" s="429"/>
      <c r="B353" s="429"/>
      <c r="C353" s="429"/>
      <c r="D353" s="429"/>
      <c r="E353" s="429"/>
      <c r="F353" s="267"/>
      <c r="G353" s="267"/>
      <c r="H353" s="430"/>
      <c r="I353" s="430"/>
      <c r="J353" s="431"/>
      <c r="K353" s="430"/>
      <c r="L353" s="432"/>
      <c r="M353" s="429"/>
      <c r="N353" s="429"/>
      <c r="O353" s="429"/>
      <c r="P353" s="429"/>
      <c r="Q353" s="433">
        <f t="shared" si="53"/>
        <v>0</v>
      </c>
      <c r="R353" s="433"/>
      <c r="S353" s="429"/>
      <c r="T353" s="429"/>
      <c r="U353" s="434"/>
      <c r="V353" s="429"/>
      <c r="W353" s="429"/>
      <c r="X353" s="241" t="str">
        <f t="shared" si="49"/>
        <v/>
      </c>
      <c r="Y353" s="241" t="str">
        <f t="shared" si="54"/>
        <v/>
      </c>
      <c r="Z353" s="241" t="str">
        <f t="shared" si="55"/>
        <v/>
      </c>
      <c r="AA353" s="242" t="b">
        <f t="shared" si="56"/>
        <v>0</v>
      </c>
      <c r="AB353" s="242" t="b">
        <f t="shared" si="57"/>
        <v>0</v>
      </c>
      <c r="AC353" s="267"/>
      <c r="AD353" s="265" t="str">
        <f>IF(AC353=Dropdowns!$B$44,"Emissions intensity required","")</f>
        <v/>
      </c>
      <c r="AE353" s="267"/>
      <c r="AF353" s="265" t="str">
        <f t="shared" si="50"/>
        <v/>
      </c>
      <c r="AG353" s="121" t="str">
        <f t="shared" si="51"/>
        <v/>
      </c>
      <c r="AH353" s="121" t="str">
        <f t="shared" si="52"/>
        <v/>
      </c>
    </row>
    <row r="354" spans="1:34" s="99" customFormat="1" x14ac:dyDescent="0.45">
      <c r="A354" s="429"/>
      <c r="B354" s="429"/>
      <c r="C354" s="429"/>
      <c r="D354" s="429"/>
      <c r="E354" s="429"/>
      <c r="F354" s="267"/>
      <c r="G354" s="267"/>
      <c r="H354" s="430"/>
      <c r="I354" s="430"/>
      <c r="J354" s="431"/>
      <c r="K354" s="430"/>
      <c r="L354" s="432"/>
      <c r="M354" s="429"/>
      <c r="N354" s="429"/>
      <c r="O354" s="429"/>
      <c r="P354" s="429"/>
      <c r="Q354" s="433">
        <f t="shared" si="53"/>
        <v>0</v>
      </c>
      <c r="R354" s="433"/>
      <c r="S354" s="429"/>
      <c r="T354" s="429"/>
      <c r="U354" s="434"/>
      <c r="V354" s="429"/>
      <c r="W354" s="429"/>
      <c r="X354" s="241" t="str">
        <f t="shared" si="49"/>
        <v/>
      </c>
      <c r="Y354" s="241" t="str">
        <f t="shared" si="54"/>
        <v/>
      </c>
      <c r="Z354" s="241" t="str">
        <f t="shared" si="55"/>
        <v/>
      </c>
      <c r="AA354" s="242" t="b">
        <f t="shared" si="56"/>
        <v>0</v>
      </c>
      <c r="AB354" s="242" t="b">
        <f t="shared" si="57"/>
        <v>0</v>
      </c>
      <c r="AC354" s="267"/>
      <c r="AD354" s="265" t="str">
        <f>IF(AC354=Dropdowns!$B$44,"Emissions intensity required","")</f>
        <v/>
      </c>
      <c r="AE354" s="267"/>
      <c r="AF354" s="265" t="str">
        <f t="shared" si="50"/>
        <v/>
      </c>
      <c r="AG354" s="121" t="str">
        <f t="shared" si="51"/>
        <v/>
      </c>
      <c r="AH354" s="121" t="str">
        <f t="shared" si="52"/>
        <v/>
      </c>
    </row>
    <row r="355" spans="1:34" s="99" customFormat="1" x14ac:dyDescent="0.45">
      <c r="A355" s="429"/>
      <c r="B355" s="429"/>
      <c r="C355" s="429"/>
      <c r="D355" s="429"/>
      <c r="E355" s="429"/>
      <c r="F355" s="267"/>
      <c r="G355" s="267"/>
      <c r="H355" s="430"/>
      <c r="I355" s="430"/>
      <c r="J355" s="431"/>
      <c r="K355" s="430"/>
      <c r="L355" s="432"/>
      <c r="M355" s="429"/>
      <c r="N355" s="429"/>
      <c r="O355" s="429"/>
      <c r="P355" s="429"/>
      <c r="Q355" s="433">
        <f t="shared" si="53"/>
        <v>0</v>
      </c>
      <c r="R355" s="433"/>
      <c r="S355" s="429"/>
      <c r="T355" s="429"/>
      <c r="U355" s="434"/>
      <c r="V355" s="429"/>
      <c r="W355" s="429"/>
      <c r="X355" s="241" t="str">
        <f t="shared" si="49"/>
        <v/>
      </c>
      <c r="Y355" s="241" t="str">
        <f t="shared" si="54"/>
        <v/>
      </c>
      <c r="Z355" s="241" t="str">
        <f t="shared" si="55"/>
        <v/>
      </c>
      <c r="AA355" s="242" t="b">
        <f t="shared" si="56"/>
        <v>0</v>
      </c>
      <c r="AB355" s="242" t="b">
        <f t="shared" si="57"/>
        <v>0</v>
      </c>
      <c r="AC355" s="267"/>
      <c r="AD355" s="265" t="str">
        <f>IF(AC355=Dropdowns!$B$44,"Emissions intensity required","")</f>
        <v/>
      </c>
      <c r="AE355" s="267"/>
      <c r="AF355" s="265" t="str">
        <f t="shared" si="50"/>
        <v/>
      </c>
      <c r="AG355" s="121" t="str">
        <f t="shared" si="51"/>
        <v/>
      </c>
      <c r="AH355" s="121" t="str">
        <f t="shared" si="52"/>
        <v/>
      </c>
    </row>
    <row r="356" spans="1:34" s="99" customFormat="1" x14ac:dyDescent="0.45">
      <c r="A356" s="429"/>
      <c r="B356" s="429"/>
      <c r="C356" s="429"/>
      <c r="D356" s="429"/>
      <c r="E356" s="429"/>
      <c r="F356" s="267"/>
      <c r="G356" s="267"/>
      <c r="H356" s="430"/>
      <c r="I356" s="430"/>
      <c r="J356" s="431"/>
      <c r="K356" s="430"/>
      <c r="L356" s="432"/>
      <c r="M356" s="429"/>
      <c r="N356" s="429"/>
      <c r="O356" s="429"/>
      <c r="P356" s="429"/>
      <c r="Q356" s="433">
        <f t="shared" si="53"/>
        <v>0</v>
      </c>
      <c r="R356" s="433"/>
      <c r="S356" s="429"/>
      <c r="T356" s="429"/>
      <c r="U356" s="434"/>
      <c r="V356" s="429"/>
      <c r="W356" s="429"/>
      <c r="X356" s="241" t="str">
        <f t="shared" si="49"/>
        <v/>
      </c>
      <c r="Y356" s="241" t="str">
        <f t="shared" si="54"/>
        <v/>
      </c>
      <c r="Z356" s="241" t="str">
        <f t="shared" si="55"/>
        <v/>
      </c>
      <c r="AA356" s="242" t="b">
        <f t="shared" si="56"/>
        <v>0</v>
      </c>
      <c r="AB356" s="242" t="b">
        <f t="shared" si="57"/>
        <v>0</v>
      </c>
      <c r="AC356" s="267"/>
      <c r="AD356" s="265" t="str">
        <f>IF(AC356=Dropdowns!$B$44,"Emissions intensity required","")</f>
        <v/>
      </c>
      <c r="AE356" s="267"/>
      <c r="AF356" s="265" t="str">
        <f t="shared" si="50"/>
        <v/>
      </c>
      <c r="AG356" s="121" t="str">
        <f t="shared" si="51"/>
        <v/>
      </c>
      <c r="AH356" s="121" t="str">
        <f t="shared" si="52"/>
        <v/>
      </c>
    </row>
    <row r="357" spans="1:34" s="99" customFormat="1" x14ac:dyDescent="0.45">
      <c r="A357" s="429"/>
      <c r="B357" s="429"/>
      <c r="C357" s="429"/>
      <c r="D357" s="429"/>
      <c r="E357" s="429"/>
      <c r="F357" s="267"/>
      <c r="G357" s="267"/>
      <c r="H357" s="430"/>
      <c r="I357" s="430"/>
      <c r="J357" s="431"/>
      <c r="K357" s="430"/>
      <c r="L357" s="432"/>
      <c r="M357" s="429"/>
      <c r="N357" s="429"/>
      <c r="O357" s="429"/>
      <c r="P357" s="429"/>
      <c r="Q357" s="433">
        <f t="shared" si="53"/>
        <v>0</v>
      </c>
      <c r="R357" s="433"/>
      <c r="S357" s="429"/>
      <c r="T357" s="429"/>
      <c r="U357" s="434"/>
      <c r="V357" s="429"/>
      <c r="W357" s="429"/>
      <c r="X357" s="241" t="str">
        <f t="shared" si="49"/>
        <v/>
      </c>
      <c r="Y357" s="241" t="str">
        <f t="shared" si="54"/>
        <v/>
      </c>
      <c r="Z357" s="241" t="str">
        <f t="shared" si="55"/>
        <v/>
      </c>
      <c r="AA357" s="242" t="b">
        <f t="shared" si="56"/>
        <v>0</v>
      </c>
      <c r="AB357" s="242" t="b">
        <f t="shared" si="57"/>
        <v>0</v>
      </c>
      <c r="AC357" s="267"/>
      <c r="AD357" s="265" t="str">
        <f>IF(AC357=Dropdowns!$B$44,"Emissions intensity required","")</f>
        <v/>
      </c>
      <c r="AE357" s="267"/>
      <c r="AF357" s="265" t="str">
        <f t="shared" si="50"/>
        <v/>
      </c>
      <c r="AG357" s="121" t="str">
        <f t="shared" si="51"/>
        <v/>
      </c>
      <c r="AH357" s="121" t="str">
        <f t="shared" si="52"/>
        <v/>
      </c>
    </row>
    <row r="358" spans="1:34" s="99" customFormat="1" x14ac:dyDescent="0.45">
      <c r="A358" s="429"/>
      <c r="B358" s="429"/>
      <c r="C358" s="429"/>
      <c r="D358" s="429"/>
      <c r="E358" s="429"/>
      <c r="F358" s="267"/>
      <c r="G358" s="267"/>
      <c r="H358" s="430"/>
      <c r="I358" s="430"/>
      <c r="J358" s="431"/>
      <c r="K358" s="430"/>
      <c r="L358" s="432"/>
      <c r="M358" s="429"/>
      <c r="N358" s="429"/>
      <c r="O358" s="429"/>
      <c r="P358" s="429"/>
      <c r="Q358" s="433">
        <f t="shared" si="53"/>
        <v>0</v>
      </c>
      <c r="R358" s="433"/>
      <c r="S358" s="429"/>
      <c r="T358" s="429"/>
      <c r="U358" s="434"/>
      <c r="V358" s="429"/>
      <c r="W358" s="429"/>
      <c r="X358" s="241" t="str">
        <f t="shared" si="49"/>
        <v/>
      </c>
      <c r="Y358" s="241" t="str">
        <f t="shared" si="54"/>
        <v/>
      </c>
      <c r="Z358" s="241" t="str">
        <f t="shared" si="55"/>
        <v/>
      </c>
      <c r="AA358" s="242" t="b">
        <f t="shared" si="56"/>
        <v>0</v>
      </c>
      <c r="AB358" s="242" t="b">
        <f t="shared" si="57"/>
        <v>0</v>
      </c>
      <c r="AC358" s="267"/>
      <c r="AD358" s="265" t="str">
        <f>IF(AC358=Dropdowns!$B$44,"Emissions intensity required","")</f>
        <v/>
      </c>
      <c r="AE358" s="267"/>
      <c r="AF358" s="265" t="str">
        <f t="shared" si="50"/>
        <v/>
      </c>
      <c r="AG358" s="121" t="str">
        <f t="shared" si="51"/>
        <v/>
      </c>
      <c r="AH358" s="121" t="str">
        <f t="shared" si="52"/>
        <v/>
      </c>
    </row>
    <row r="359" spans="1:34" s="99" customFormat="1" x14ac:dyDescent="0.45">
      <c r="A359" s="429"/>
      <c r="B359" s="429"/>
      <c r="C359" s="429"/>
      <c r="D359" s="429"/>
      <c r="E359" s="429"/>
      <c r="F359" s="267"/>
      <c r="G359" s="267"/>
      <c r="H359" s="430"/>
      <c r="I359" s="430"/>
      <c r="J359" s="431"/>
      <c r="K359" s="430"/>
      <c r="L359" s="432"/>
      <c r="M359" s="429"/>
      <c r="N359" s="429"/>
      <c r="O359" s="429"/>
      <c r="P359" s="429"/>
      <c r="Q359" s="433">
        <f t="shared" si="53"/>
        <v>0</v>
      </c>
      <c r="R359" s="433"/>
      <c r="S359" s="429"/>
      <c r="T359" s="429"/>
      <c r="U359" s="434"/>
      <c r="V359" s="429"/>
      <c r="W359" s="429"/>
      <c r="X359" s="241" t="str">
        <f t="shared" si="49"/>
        <v/>
      </c>
      <c r="Y359" s="241" t="str">
        <f t="shared" si="54"/>
        <v/>
      </c>
      <c r="Z359" s="241" t="str">
        <f t="shared" si="55"/>
        <v/>
      </c>
      <c r="AA359" s="242" t="b">
        <f t="shared" si="56"/>
        <v>0</v>
      </c>
      <c r="AB359" s="242" t="b">
        <f t="shared" si="57"/>
        <v>0</v>
      </c>
      <c r="AC359" s="267"/>
      <c r="AD359" s="265" t="str">
        <f>IF(AC359=Dropdowns!$B$44,"Emissions intensity required","")</f>
        <v/>
      </c>
      <c r="AE359" s="267"/>
      <c r="AF359" s="265" t="str">
        <f t="shared" si="50"/>
        <v/>
      </c>
      <c r="AG359" s="121" t="str">
        <f t="shared" si="51"/>
        <v/>
      </c>
      <c r="AH359" s="121" t="str">
        <f t="shared" si="52"/>
        <v/>
      </c>
    </row>
    <row r="360" spans="1:34" s="99" customFormat="1" x14ac:dyDescent="0.45">
      <c r="A360" s="429"/>
      <c r="B360" s="429"/>
      <c r="C360" s="429"/>
      <c r="D360" s="429"/>
      <c r="E360" s="429"/>
      <c r="F360" s="267"/>
      <c r="G360" s="267"/>
      <c r="H360" s="430"/>
      <c r="I360" s="430"/>
      <c r="J360" s="431"/>
      <c r="K360" s="430"/>
      <c r="L360" s="432"/>
      <c r="M360" s="429"/>
      <c r="N360" s="429"/>
      <c r="O360" s="429"/>
      <c r="P360" s="429"/>
      <c r="Q360" s="433">
        <f t="shared" si="53"/>
        <v>0</v>
      </c>
      <c r="R360" s="433"/>
      <c r="S360" s="429"/>
      <c r="T360" s="429"/>
      <c r="U360" s="434"/>
      <c r="V360" s="429"/>
      <c r="W360" s="429"/>
      <c r="X360" s="241" t="str">
        <f t="shared" si="49"/>
        <v/>
      </c>
      <c r="Y360" s="241" t="str">
        <f t="shared" si="54"/>
        <v/>
      </c>
      <c r="Z360" s="241" t="str">
        <f t="shared" si="55"/>
        <v/>
      </c>
      <c r="AA360" s="242" t="b">
        <f t="shared" si="56"/>
        <v>0</v>
      </c>
      <c r="AB360" s="242" t="b">
        <f t="shared" si="57"/>
        <v>0</v>
      </c>
      <c r="AC360" s="267"/>
      <c r="AD360" s="265" t="str">
        <f>IF(AC360=Dropdowns!$B$44,"Emissions intensity required","")</f>
        <v/>
      </c>
      <c r="AE360" s="267"/>
      <c r="AF360" s="265" t="str">
        <f t="shared" si="50"/>
        <v/>
      </c>
      <c r="AG360" s="121" t="str">
        <f t="shared" si="51"/>
        <v/>
      </c>
      <c r="AH360" s="121" t="str">
        <f t="shared" si="52"/>
        <v/>
      </c>
    </row>
    <row r="361" spans="1:34" s="99" customFormat="1" x14ac:dyDescent="0.45">
      <c r="A361" s="429"/>
      <c r="B361" s="429"/>
      <c r="C361" s="429"/>
      <c r="D361" s="429"/>
      <c r="E361" s="429"/>
      <c r="F361" s="267"/>
      <c r="G361" s="267"/>
      <c r="H361" s="430"/>
      <c r="I361" s="430"/>
      <c r="J361" s="431"/>
      <c r="K361" s="430"/>
      <c r="L361" s="432"/>
      <c r="M361" s="429"/>
      <c r="N361" s="429"/>
      <c r="O361" s="429"/>
      <c r="P361" s="429"/>
      <c r="Q361" s="433">
        <f t="shared" si="53"/>
        <v>0</v>
      </c>
      <c r="R361" s="433"/>
      <c r="S361" s="429"/>
      <c r="T361" s="429"/>
      <c r="U361" s="434"/>
      <c r="V361" s="429"/>
      <c r="W361" s="429"/>
      <c r="X361" s="241" t="str">
        <f t="shared" si="49"/>
        <v/>
      </c>
      <c r="Y361" s="241" t="str">
        <f t="shared" si="54"/>
        <v/>
      </c>
      <c r="Z361" s="241" t="str">
        <f t="shared" si="55"/>
        <v/>
      </c>
      <c r="AA361" s="242" t="b">
        <f t="shared" si="56"/>
        <v>0</v>
      </c>
      <c r="AB361" s="242" t="b">
        <f t="shared" si="57"/>
        <v>0</v>
      </c>
      <c r="AC361" s="267"/>
      <c r="AD361" s="265" t="str">
        <f>IF(AC361=Dropdowns!$B$44,"Emissions intensity required","")</f>
        <v/>
      </c>
      <c r="AE361" s="267"/>
      <c r="AF361" s="265" t="str">
        <f t="shared" si="50"/>
        <v/>
      </c>
      <c r="AG361" s="121" t="str">
        <f t="shared" si="51"/>
        <v/>
      </c>
      <c r="AH361" s="121" t="str">
        <f t="shared" si="52"/>
        <v/>
      </c>
    </row>
    <row r="362" spans="1:34" s="99" customFormat="1" x14ac:dyDescent="0.45">
      <c r="A362" s="429"/>
      <c r="B362" s="429"/>
      <c r="C362" s="429"/>
      <c r="D362" s="429"/>
      <c r="E362" s="429"/>
      <c r="F362" s="267"/>
      <c r="G362" s="267"/>
      <c r="H362" s="430"/>
      <c r="I362" s="430"/>
      <c r="J362" s="431"/>
      <c r="K362" s="430"/>
      <c r="L362" s="432"/>
      <c r="M362" s="429"/>
      <c r="N362" s="429"/>
      <c r="O362" s="429"/>
      <c r="P362" s="429"/>
      <c r="Q362" s="433">
        <f t="shared" si="53"/>
        <v>0</v>
      </c>
      <c r="R362" s="433"/>
      <c r="S362" s="429"/>
      <c r="T362" s="429"/>
      <c r="U362" s="434"/>
      <c r="V362" s="429"/>
      <c r="W362" s="429"/>
      <c r="X362" s="241" t="str">
        <f t="shared" si="49"/>
        <v/>
      </c>
      <c r="Y362" s="241" t="str">
        <f t="shared" si="54"/>
        <v/>
      </c>
      <c r="Z362" s="241" t="str">
        <f t="shared" si="55"/>
        <v/>
      </c>
      <c r="AA362" s="242" t="b">
        <f t="shared" si="56"/>
        <v>0</v>
      </c>
      <c r="AB362" s="242" t="b">
        <f t="shared" si="57"/>
        <v>0</v>
      </c>
      <c r="AC362" s="267"/>
      <c r="AD362" s="265" t="str">
        <f>IF(AC362=Dropdowns!$B$44,"Emissions intensity required","")</f>
        <v/>
      </c>
      <c r="AE362" s="267"/>
      <c r="AF362" s="265" t="str">
        <f t="shared" si="50"/>
        <v/>
      </c>
      <c r="AG362" s="121" t="str">
        <f t="shared" si="51"/>
        <v/>
      </c>
      <c r="AH362" s="121" t="str">
        <f t="shared" si="52"/>
        <v/>
      </c>
    </row>
    <row r="363" spans="1:34" s="99" customFormat="1" x14ac:dyDescent="0.45">
      <c r="A363" s="429"/>
      <c r="B363" s="429"/>
      <c r="C363" s="429"/>
      <c r="D363" s="429"/>
      <c r="E363" s="429"/>
      <c r="F363" s="267"/>
      <c r="G363" s="267"/>
      <c r="H363" s="430"/>
      <c r="I363" s="430"/>
      <c r="J363" s="431"/>
      <c r="K363" s="430"/>
      <c r="L363" s="432"/>
      <c r="M363" s="429"/>
      <c r="N363" s="429"/>
      <c r="O363" s="429"/>
      <c r="P363" s="429"/>
      <c r="Q363" s="433">
        <f t="shared" si="53"/>
        <v>0</v>
      </c>
      <c r="R363" s="433"/>
      <c r="S363" s="429"/>
      <c r="T363" s="429"/>
      <c r="U363" s="434"/>
      <c r="V363" s="429"/>
      <c r="W363" s="429"/>
      <c r="X363" s="241" t="str">
        <f t="shared" si="49"/>
        <v/>
      </c>
      <c r="Y363" s="241" t="str">
        <f t="shared" si="54"/>
        <v/>
      </c>
      <c r="Z363" s="241" t="str">
        <f t="shared" si="55"/>
        <v/>
      </c>
      <c r="AA363" s="242" t="b">
        <f t="shared" si="56"/>
        <v>0</v>
      </c>
      <c r="AB363" s="242" t="b">
        <f t="shared" si="57"/>
        <v>0</v>
      </c>
      <c r="AC363" s="267"/>
      <c r="AD363" s="265" t="str">
        <f>IF(AC363=Dropdowns!$B$44,"Emissions intensity required","")</f>
        <v/>
      </c>
      <c r="AE363" s="267"/>
      <c r="AF363" s="265" t="str">
        <f t="shared" si="50"/>
        <v/>
      </c>
      <c r="AG363" s="121" t="str">
        <f t="shared" si="51"/>
        <v/>
      </c>
      <c r="AH363" s="121" t="str">
        <f t="shared" si="52"/>
        <v/>
      </c>
    </row>
    <row r="364" spans="1:34" s="99" customFormat="1" x14ac:dyDescent="0.45">
      <c r="A364" s="429"/>
      <c r="B364" s="429"/>
      <c r="C364" s="429"/>
      <c r="D364" s="429"/>
      <c r="E364" s="429"/>
      <c r="F364" s="267"/>
      <c r="G364" s="267"/>
      <c r="H364" s="430"/>
      <c r="I364" s="430"/>
      <c r="J364" s="431"/>
      <c r="K364" s="430"/>
      <c r="L364" s="432"/>
      <c r="M364" s="429"/>
      <c r="N364" s="429"/>
      <c r="O364" s="429"/>
      <c r="P364" s="429"/>
      <c r="Q364" s="433">
        <f t="shared" si="53"/>
        <v>0</v>
      </c>
      <c r="R364" s="433"/>
      <c r="S364" s="429"/>
      <c r="T364" s="429"/>
      <c r="U364" s="434"/>
      <c r="V364" s="429"/>
      <c r="W364" s="429"/>
      <c r="X364" s="241" t="str">
        <f t="shared" si="49"/>
        <v/>
      </c>
      <c r="Y364" s="241" t="str">
        <f t="shared" si="54"/>
        <v/>
      </c>
      <c r="Z364" s="241" t="str">
        <f t="shared" si="55"/>
        <v/>
      </c>
      <c r="AA364" s="242" t="b">
        <f t="shared" si="56"/>
        <v>0</v>
      </c>
      <c r="AB364" s="242" t="b">
        <f t="shared" si="57"/>
        <v>0</v>
      </c>
      <c r="AC364" s="267"/>
      <c r="AD364" s="265" t="str">
        <f>IF(AC364=Dropdowns!$B$44,"Emissions intensity required","")</f>
        <v/>
      </c>
      <c r="AE364" s="267"/>
      <c r="AF364" s="265" t="str">
        <f t="shared" si="50"/>
        <v/>
      </c>
      <c r="AG364" s="121" t="str">
        <f t="shared" si="51"/>
        <v/>
      </c>
      <c r="AH364" s="121" t="str">
        <f t="shared" si="52"/>
        <v/>
      </c>
    </row>
    <row r="365" spans="1:34" s="99" customFormat="1" x14ac:dyDescent="0.45">
      <c r="A365" s="429"/>
      <c r="B365" s="429"/>
      <c r="C365" s="429"/>
      <c r="D365" s="429"/>
      <c r="E365" s="429"/>
      <c r="F365" s="267"/>
      <c r="G365" s="267"/>
      <c r="H365" s="430"/>
      <c r="I365" s="430"/>
      <c r="J365" s="431"/>
      <c r="K365" s="430"/>
      <c r="L365" s="432"/>
      <c r="M365" s="429"/>
      <c r="N365" s="429"/>
      <c r="O365" s="429"/>
      <c r="P365" s="429"/>
      <c r="Q365" s="433">
        <f t="shared" si="53"/>
        <v>0</v>
      </c>
      <c r="R365" s="433"/>
      <c r="S365" s="429"/>
      <c r="T365" s="429"/>
      <c r="U365" s="434"/>
      <c r="V365" s="429"/>
      <c r="W365" s="429"/>
      <c r="X365" s="241" t="str">
        <f t="shared" si="49"/>
        <v/>
      </c>
      <c r="Y365" s="241" t="str">
        <f t="shared" si="54"/>
        <v/>
      </c>
      <c r="Z365" s="241" t="str">
        <f t="shared" si="55"/>
        <v/>
      </c>
      <c r="AA365" s="242" t="b">
        <f t="shared" si="56"/>
        <v>0</v>
      </c>
      <c r="AB365" s="242" t="b">
        <f t="shared" si="57"/>
        <v>0</v>
      </c>
      <c r="AC365" s="267"/>
      <c r="AD365" s="265" t="str">
        <f>IF(AC365=Dropdowns!$B$44,"Emissions intensity required","")</f>
        <v/>
      </c>
      <c r="AE365" s="267"/>
      <c r="AF365" s="265" t="str">
        <f t="shared" si="50"/>
        <v/>
      </c>
      <c r="AG365" s="121" t="str">
        <f t="shared" si="51"/>
        <v/>
      </c>
      <c r="AH365" s="121" t="str">
        <f t="shared" si="52"/>
        <v/>
      </c>
    </row>
    <row r="366" spans="1:34" s="99" customFormat="1" x14ac:dyDescent="0.45">
      <c r="A366" s="429"/>
      <c r="B366" s="429"/>
      <c r="C366" s="429"/>
      <c r="D366" s="429"/>
      <c r="E366" s="429"/>
      <c r="F366" s="267"/>
      <c r="G366" s="267"/>
      <c r="H366" s="430"/>
      <c r="I366" s="430"/>
      <c r="J366" s="431"/>
      <c r="K366" s="430"/>
      <c r="L366" s="432"/>
      <c r="M366" s="429"/>
      <c r="N366" s="429"/>
      <c r="O366" s="429"/>
      <c r="P366" s="429"/>
      <c r="Q366" s="433">
        <f t="shared" si="53"/>
        <v>0</v>
      </c>
      <c r="R366" s="433"/>
      <c r="S366" s="429"/>
      <c r="T366" s="429"/>
      <c r="U366" s="434"/>
      <c r="V366" s="429"/>
      <c r="W366" s="429"/>
      <c r="X366" s="241" t="str">
        <f t="shared" si="49"/>
        <v/>
      </c>
      <c r="Y366" s="241" t="str">
        <f t="shared" si="54"/>
        <v/>
      </c>
      <c r="Z366" s="241" t="str">
        <f t="shared" si="55"/>
        <v/>
      </c>
      <c r="AA366" s="242" t="b">
        <f t="shared" si="56"/>
        <v>0</v>
      </c>
      <c r="AB366" s="242" t="b">
        <f t="shared" si="57"/>
        <v>0</v>
      </c>
      <c r="AC366" s="267"/>
      <c r="AD366" s="265" t="str">
        <f>IF(AC366=Dropdowns!$B$44,"Emissions intensity required","")</f>
        <v/>
      </c>
      <c r="AE366" s="267"/>
      <c r="AF366" s="265" t="str">
        <f t="shared" si="50"/>
        <v/>
      </c>
      <c r="AG366" s="121" t="str">
        <f t="shared" si="51"/>
        <v/>
      </c>
      <c r="AH366" s="121" t="str">
        <f t="shared" si="52"/>
        <v/>
      </c>
    </row>
    <row r="367" spans="1:34" s="99" customFormat="1" x14ac:dyDescent="0.45">
      <c r="A367" s="429"/>
      <c r="B367" s="429"/>
      <c r="C367" s="429"/>
      <c r="D367" s="429"/>
      <c r="E367" s="429"/>
      <c r="F367" s="267"/>
      <c r="G367" s="267"/>
      <c r="H367" s="430"/>
      <c r="I367" s="430"/>
      <c r="J367" s="431"/>
      <c r="K367" s="430"/>
      <c r="L367" s="432"/>
      <c r="M367" s="429"/>
      <c r="N367" s="429"/>
      <c r="O367" s="429"/>
      <c r="P367" s="429"/>
      <c r="Q367" s="433">
        <f t="shared" si="53"/>
        <v>0</v>
      </c>
      <c r="R367" s="433"/>
      <c r="S367" s="429"/>
      <c r="T367" s="429"/>
      <c r="U367" s="434"/>
      <c r="V367" s="429"/>
      <c r="W367" s="429"/>
      <c r="X367" s="241" t="str">
        <f t="shared" si="49"/>
        <v/>
      </c>
      <c r="Y367" s="241" t="str">
        <f t="shared" si="54"/>
        <v/>
      </c>
      <c r="Z367" s="241" t="str">
        <f t="shared" si="55"/>
        <v/>
      </c>
      <c r="AA367" s="242" t="b">
        <f t="shared" si="56"/>
        <v>0</v>
      </c>
      <c r="AB367" s="242" t="b">
        <f t="shared" si="57"/>
        <v>0</v>
      </c>
      <c r="AC367" s="267"/>
      <c r="AD367" s="265" t="str">
        <f>IF(AC367=Dropdowns!$B$44,"Emissions intensity required","")</f>
        <v/>
      </c>
      <c r="AE367" s="267"/>
      <c r="AF367" s="265" t="str">
        <f t="shared" si="50"/>
        <v/>
      </c>
      <c r="AG367" s="121" t="str">
        <f t="shared" si="51"/>
        <v/>
      </c>
      <c r="AH367" s="121" t="str">
        <f t="shared" si="52"/>
        <v/>
      </c>
    </row>
    <row r="368" spans="1:34" s="99" customFormat="1" x14ac:dyDescent="0.45">
      <c r="A368" s="429"/>
      <c r="B368" s="429"/>
      <c r="C368" s="429"/>
      <c r="D368" s="429"/>
      <c r="E368" s="429"/>
      <c r="F368" s="267"/>
      <c r="G368" s="267"/>
      <c r="H368" s="430"/>
      <c r="I368" s="430"/>
      <c r="J368" s="431"/>
      <c r="K368" s="430"/>
      <c r="L368" s="432"/>
      <c r="M368" s="429"/>
      <c r="N368" s="429"/>
      <c r="O368" s="429"/>
      <c r="P368" s="429"/>
      <c r="Q368" s="433">
        <f t="shared" si="53"/>
        <v>0</v>
      </c>
      <c r="R368" s="433"/>
      <c r="S368" s="429"/>
      <c r="T368" s="429"/>
      <c r="U368" s="434"/>
      <c r="V368" s="429"/>
      <c r="W368" s="429"/>
      <c r="X368" s="241" t="str">
        <f t="shared" si="49"/>
        <v/>
      </c>
      <c r="Y368" s="241" t="str">
        <f t="shared" si="54"/>
        <v/>
      </c>
      <c r="Z368" s="241" t="str">
        <f t="shared" si="55"/>
        <v/>
      </c>
      <c r="AA368" s="242" t="b">
        <f t="shared" si="56"/>
        <v>0</v>
      </c>
      <c r="AB368" s="242" t="b">
        <f t="shared" si="57"/>
        <v>0</v>
      </c>
      <c r="AC368" s="267"/>
      <c r="AD368" s="265" t="str">
        <f>IF(AC368=Dropdowns!$B$44,"Emissions intensity required","")</f>
        <v/>
      </c>
      <c r="AE368" s="267"/>
      <c r="AF368" s="265" t="str">
        <f t="shared" si="50"/>
        <v/>
      </c>
      <c r="AG368" s="121" t="str">
        <f t="shared" si="51"/>
        <v/>
      </c>
      <c r="AH368" s="121" t="str">
        <f t="shared" si="52"/>
        <v/>
      </c>
    </row>
    <row r="369" spans="1:34" s="99" customFormat="1" x14ac:dyDescent="0.45">
      <c r="A369" s="429"/>
      <c r="B369" s="429"/>
      <c r="C369" s="429"/>
      <c r="D369" s="429"/>
      <c r="E369" s="429"/>
      <c r="F369" s="267"/>
      <c r="G369" s="267"/>
      <c r="H369" s="430"/>
      <c r="I369" s="430"/>
      <c r="J369" s="431"/>
      <c r="K369" s="430"/>
      <c r="L369" s="432"/>
      <c r="M369" s="429"/>
      <c r="N369" s="429"/>
      <c r="O369" s="429"/>
      <c r="P369" s="429"/>
      <c r="Q369" s="433">
        <f t="shared" si="53"/>
        <v>0</v>
      </c>
      <c r="R369" s="433"/>
      <c r="S369" s="429"/>
      <c r="T369" s="429"/>
      <c r="U369" s="434"/>
      <c r="V369" s="429"/>
      <c r="W369" s="429"/>
      <c r="X369" s="241" t="str">
        <f t="shared" si="49"/>
        <v/>
      </c>
      <c r="Y369" s="241" t="str">
        <f t="shared" si="54"/>
        <v/>
      </c>
      <c r="Z369" s="241" t="str">
        <f t="shared" si="55"/>
        <v/>
      </c>
      <c r="AA369" s="242" t="b">
        <f t="shared" si="56"/>
        <v>0</v>
      </c>
      <c r="AB369" s="242" t="b">
        <f t="shared" si="57"/>
        <v>0</v>
      </c>
      <c r="AC369" s="267"/>
      <c r="AD369" s="265" t="str">
        <f>IF(AC369=Dropdowns!$B$44,"Emissions intensity required","")</f>
        <v/>
      </c>
      <c r="AE369" s="267"/>
      <c r="AF369" s="265" t="str">
        <f t="shared" si="50"/>
        <v/>
      </c>
      <c r="AG369" s="121" t="str">
        <f t="shared" si="51"/>
        <v/>
      </c>
      <c r="AH369" s="121" t="str">
        <f t="shared" si="52"/>
        <v/>
      </c>
    </row>
    <row r="370" spans="1:34" s="99" customFormat="1" x14ac:dyDescent="0.45">
      <c r="A370" s="429"/>
      <c r="B370" s="429"/>
      <c r="C370" s="429"/>
      <c r="D370" s="429"/>
      <c r="E370" s="429"/>
      <c r="F370" s="267"/>
      <c r="G370" s="267"/>
      <c r="H370" s="430"/>
      <c r="I370" s="430"/>
      <c r="J370" s="431"/>
      <c r="K370" s="430"/>
      <c r="L370" s="432"/>
      <c r="M370" s="429"/>
      <c r="N370" s="429"/>
      <c r="O370" s="429"/>
      <c r="P370" s="429"/>
      <c r="Q370" s="433">
        <f t="shared" si="53"/>
        <v>0</v>
      </c>
      <c r="R370" s="433"/>
      <c r="S370" s="429"/>
      <c r="T370" s="429"/>
      <c r="U370" s="434"/>
      <c r="V370" s="429"/>
      <c r="W370" s="429"/>
      <c r="X370" s="241" t="str">
        <f t="shared" si="49"/>
        <v/>
      </c>
      <c r="Y370" s="241" t="str">
        <f t="shared" si="54"/>
        <v/>
      </c>
      <c r="Z370" s="241" t="str">
        <f t="shared" si="55"/>
        <v/>
      </c>
      <c r="AA370" s="242" t="b">
        <f t="shared" si="56"/>
        <v>0</v>
      </c>
      <c r="AB370" s="242" t="b">
        <f t="shared" si="57"/>
        <v>0</v>
      </c>
      <c r="AC370" s="267"/>
      <c r="AD370" s="265" t="str">
        <f>IF(AC370=Dropdowns!$B$44,"Emissions intensity required","")</f>
        <v/>
      </c>
      <c r="AE370" s="267"/>
      <c r="AF370" s="265" t="str">
        <f t="shared" si="50"/>
        <v/>
      </c>
      <c r="AG370" s="121" t="str">
        <f t="shared" si="51"/>
        <v/>
      </c>
      <c r="AH370" s="121" t="str">
        <f t="shared" si="52"/>
        <v/>
      </c>
    </row>
    <row r="371" spans="1:34" s="99" customFormat="1" x14ac:dyDescent="0.45">
      <c r="A371" s="429"/>
      <c r="B371" s="429"/>
      <c r="C371" s="429"/>
      <c r="D371" s="429"/>
      <c r="E371" s="429"/>
      <c r="F371" s="267"/>
      <c r="G371" s="267"/>
      <c r="H371" s="430"/>
      <c r="I371" s="430"/>
      <c r="J371" s="431"/>
      <c r="K371" s="430"/>
      <c r="L371" s="432"/>
      <c r="M371" s="429"/>
      <c r="N371" s="429"/>
      <c r="O371" s="429"/>
      <c r="P371" s="429"/>
      <c r="Q371" s="433">
        <f t="shared" si="53"/>
        <v>0</v>
      </c>
      <c r="R371" s="433"/>
      <c r="S371" s="429"/>
      <c r="T371" s="429"/>
      <c r="U371" s="434"/>
      <c r="V371" s="429"/>
      <c r="W371" s="429"/>
      <c r="X371" s="241" t="str">
        <f t="shared" si="49"/>
        <v/>
      </c>
      <c r="Y371" s="241" t="str">
        <f t="shared" si="54"/>
        <v/>
      </c>
      <c r="Z371" s="241" t="str">
        <f t="shared" si="55"/>
        <v/>
      </c>
      <c r="AA371" s="242" t="b">
        <f t="shared" si="56"/>
        <v>0</v>
      </c>
      <c r="AB371" s="242" t="b">
        <f t="shared" si="57"/>
        <v>0</v>
      </c>
      <c r="AC371" s="267"/>
      <c r="AD371" s="265" t="str">
        <f>IF(AC371=Dropdowns!$B$44,"Emissions intensity required","")</f>
        <v/>
      </c>
      <c r="AE371" s="267"/>
      <c r="AF371" s="265" t="str">
        <f t="shared" si="50"/>
        <v/>
      </c>
      <c r="AG371" s="121" t="str">
        <f t="shared" si="51"/>
        <v/>
      </c>
      <c r="AH371" s="121" t="str">
        <f t="shared" si="52"/>
        <v/>
      </c>
    </row>
    <row r="372" spans="1:34" s="99" customFormat="1" x14ac:dyDescent="0.45">
      <c r="A372" s="429"/>
      <c r="B372" s="429"/>
      <c r="C372" s="429"/>
      <c r="D372" s="429"/>
      <c r="E372" s="429"/>
      <c r="F372" s="267"/>
      <c r="G372" s="267"/>
      <c r="H372" s="430"/>
      <c r="I372" s="430"/>
      <c r="J372" s="431"/>
      <c r="K372" s="430"/>
      <c r="L372" s="432"/>
      <c r="M372" s="429"/>
      <c r="N372" s="429"/>
      <c r="O372" s="429"/>
      <c r="P372" s="429"/>
      <c r="Q372" s="433">
        <f t="shared" si="53"/>
        <v>0</v>
      </c>
      <c r="R372" s="433"/>
      <c r="S372" s="429"/>
      <c r="T372" s="429"/>
      <c r="U372" s="434"/>
      <c r="V372" s="429"/>
      <c r="W372" s="429"/>
      <c r="X372" s="241" t="str">
        <f t="shared" si="49"/>
        <v/>
      </c>
      <c r="Y372" s="241" t="str">
        <f t="shared" si="54"/>
        <v/>
      </c>
      <c r="Z372" s="241" t="str">
        <f t="shared" si="55"/>
        <v/>
      </c>
      <c r="AA372" s="242" t="b">
        <f t="shared" si="56"/>
        <v>0</v>
      </c>
      <c r="AB372" s="242" t="b">
        <f t="shared" si="57"/>
        <v>0</v>
      </c>
      <c r="AC372" s="267"/>
      <c r="AD372" s="265" t="str">
        <f>IF(AC372=Dropdowns!$B$44,"Emissions intensity required","")</f>
        <v/>
      </c>
      <c r="AE372" s="267"/>
      <c r="AF372" s="265" t="str">
        <f t="shared" si="50"/>
        <v/>
      </c>
      <c r="AG372" s="121" t="str">
        <f t="shared" si="51"/>
        <v/>
      </c>
      <c r="AH372" s="121" t="str">
        <f t="shared" si="52"/>
        <v/>
      </c>
    </row>
    <row r="373" spans="1:34" s="99" customFormat="1" x14ac:dyDescent="0.45">
      <c r="A373" s="429"/>
      <c r="B373" s="429"/>
      <c r="C373" s="429"/>
      <c r="D373" s="429"/>
      <c r="E373" s="429"/>
      <c r="F373" s="267"/>
      <c r="G373" s="267"/>
      <c r="H373" s="430"/>
      <c r="I373" s="430"/>
      <c r="J373" s="431"/>
      <c r="K373" s="430"/>
      <c r="L373" s="432"/>
      <c r="M373" s="429"/>
      <c r="N373" s="429"/>
      <c r="O373" s="429"/>
      <c r="P373" s="429"/>
      <c r="Q373" s="433">
        <f t="shared" si="53"/>
        <v>0</v>
      </c>
      <c r="R373" s="433"/>
      <c r="S373" s="429"/>
      <c r="T373" s="429"/>
      <c r="U373" s="434"/>
      <c r="V373" s="429"/>
      <c r="W373" s="429"/>
      <c r="X373" s="241" t="str">
        <f t="shared" si="49"/>
        <v/>
      </c>
      <c r="Y373" s="241" t="str">
        <f t="shared" si="54"/>
        <v/>
      </c>
      <c r="Z373" s="241" t="str">
        <f t="shared" si="55"/>
        <v/>
      </c>
      <c r="AA373" s="242" t="b">
        <f t="shared" si="56"/>
        <v>0</v>
      </c>
      <c r="AB373" s="242" t="b">
        <f t="shared" si="57"/>
        <v>0</v>
      </c>
      <c r="AC373" s="267"/>
      <c r="AD373" s="265" t="str">
        <f>IF(AC373=Dropdowns!$B$44,"Emissions intensity required","")</f>
        <v/>
      </c>
      <c r="AE373" s="267"/>
      <c r="AF373" s="265" t="str">
        <f t="shared" si="50"/>
        <v/>
      </c>
      <c r="AG373" s="121" t="str">
        <f t="shared" si="51"/>
        <v/>
      </c>
      <c r="AH373" s="121" t="str">
        <f t="shared" si="52"/>
        <v/>
      </c>
    </row>
    <row r="374" spans="1:34" s="99" customFormat="1" x14ac:dyDescent="0.45">
      <c r="A374" s="429"/>
      <c r="B374" s="429"/>
      <c r="C374" s="429"/>
      <c r="D374" s="429"/>
      <c r="E374" s="429"/>
      <c r="F374" s="267"/>
      <c r="G374" s="267"/>
      <c r="H374" s="430"/>
      <c r="I374" s="430"/>
      <c r="J374" s="431"/>
      <c r="K374" s="430"/>
      <c r="L374" s="432"/>
      <c r="M374" s="429"/>
      <c r="N374" s="429"/>
      <c r="O374" s="429"/>
      <c r="P374" s="429"/>
      <c r="Q374" s="433">
        <f t="shared" si="53"/>
        <v>0</v>
      </c>
      <c r="R374" s="433"/>
      <c r="S374" s="429"/>
      <c r="T374" s="429"/>
      <c r="U374" s="434"/>
      <c r="V374" s="429"/>
      <c r="W374" s="429"/>
      <c r="X374" s="241" t="str">
        <f t="shared" si="49"/>
        <v/>
      </c>
      <c r="Y374" s="241" t="str">
        <f t="shared" si="54"/>
        <v/>
      </c>
      <c r="Z374" s="241" t="str">
        <f t="shared" si="55"/>
        <v/>
      </c>
      <c r="AA374" s="242" t="b">
        <f t="shared" si="56"/>
        <v>0</v>
      </c>
      <c r="AB374" s="242" t="b">
        <f t="shared" si="57"/>
        <v>0</v>
      </c>
      <c r="AC374" s="267"/>
      <c r="AD374" s="265" t="str">
        <f>IF(AC374=Dropdowns!$B$44,"Emissions intensity required","")</f>
        <v/>
      </c>
      <c r="AE374" s="267"/>
      <c r="AF374" s="265" t="str">
        <f t="shared" si="50"/>
        <v/>
      </c>
      <c r="AG374" s="121" t="str">
        <f t="shared" si="51"/>
        <v/>
      </c>
      <c r="AH374" s="121" t="str">
        <f t="shared" si="52"/>
        <v/>
      </c>
    </row>
    <row r="375" spans="1:34" s="99" customFormat="1" x14ac:dyDescent="0.45">
      <c r="A375" s="429"/>
      <c r="B375" s="429"/>
      <c r="C375" s="429"/>
      <c r="D375" s="429"/>
      <c r="E375" s="429"/>
      <c r="F375" s="267"/>
      <c r="G375" s="267"/>
      <c r="H375" s="430"/>
      <c r="I375" s="430"/>
      <c r="J375" s="431"/>
      <c r="K375" s="430"/>
      <c r="L375" s="432"/>
      <c r="M375" s="429"/>
      <c r="N375" s="429"/>
      <c r="O375" s="429"/>
      <c r="P375" s="429"/>
      <c r="Q375" s="433">
        <f t="shared" si="53"/>
        <v>0</v>
      </c>
      <c r="R375" s="433"/>
      <c r="S375" s="429"/>
      <c r="T375" s="429"/>
      <c r="U375" s="434"/>
      <c r="V375" s="429"/>
      <c r="W375" s="429"/>
      <c r="X375" s="241" t="str">
        <f t="shared" si="49"/>
        <v/>
      </c>
      <c r="Y375" s="241" t="str">
        <f t="shared" si="54"/>
        <v/>
      </c>
      <c r="Z375" s="241" t="str">
        <f t="shared" si="55"/>
        <v/>
      </c>
      <c r="AA375" s="242" t="b">
        <f t="shared" si="56"/>
        <v>0</v>
      </c>
      <c r="AB375" s="242" t="b">
        <f t="shared" si="57"/>
        <v>0</v>
      </c>
      <c r="AC375" s="267"/>
      <c r="AD375" s="265" t="str">
        <f>IF(AC375=Dropdowns!$B$44,"Emissions intensity required","")</f>
        <v/>
      </c>
      <c r="AE375" s="267"/>
      <c r="AF375" s="265" t="str">
        <f t="shared" si="50"/>
        <v/>
      </c>
      <c r="AG375" s="121" t="str">
        <f t="shared" si="51"/>
        <v/>
      </c>
      <c r="AH375" s="121" t="str">
        <f t="shared" si="52"/>
        <v/>
      </c>
    </row>
    <row r="376" spans="1:34" s="99" customFormat="1" x14ac:dyDescent="0.45">
      <c r="A376" s="429"/>
      <c r="B376" s="429"/>
      <c r="C376" s="429"/>
      <c r="D376" s="429"/>
      <c r="E376" s="429"/>
      <c r="F376" s="267"/>
      <c r="G376" s="267"/>
      <c r="H376" s="430"/>
      <c r="I376" s="430"/>
      <c r="J376" s="431"/>
      <c r="K376" s="430"/>
      <c r="L376" s="432"/>
      <c r="M376" s="429"/>
      <c r="N376" s="429"/>
      <c r="O376" s="429"/>
      <c r="P376" s="429"/>
      <c r="Q376" s="433">
        <f t="shared" si="53"/>
        <v>0</v>
      </c>
      <c r="R376" s="433"/>
      <c r="S376" s="429"/>
      <c r="T376" s="429"/>
      <c r="U376" s="434"/>
      <c r="V376" s="429"/>
      <c r="W376" s="429"/>
      <c r="X376" s="241" t="str">
        <f t="shared" si="49"/>
        <v/>
      </c>
      <c r="Y376" s="241" t="str">
        <f t="shared" si="54"/>
        <v/>
      </c>
      <c r="Z376" s="241" t="str">
        <f t="shared" si="55"/>
        <v/>
      </c>
      <c r="AA376" s="242" t="b">
        <f t="shared" si="56"/>
        <v>0</v>
      </c>
      <c r="AB376" s="242" t="b">
        <f t="shared" si="57"/>
        <v>0</v>
      </c>
      <c r="AC376" s="267"/>
      <c r="AD376" s="265" t="str">
        <f>IF(AC376=Dropdowns!$B$44,"Emissions intensity required","")</f>
        <v/>
      </c>
      <c r="AE376" s="267"/>
      <c r="AF376" s="265" t="str">
        <f t="shared" si="50"/>
        <v/>
      </c>
      <c r="AG376" s="121" t="str">
        <f t="shared" si="51"/>
        <v/>
      </c>
      <c r="AH376" s="121" t="str">
        <f t="shared" si="52"/>
        <v/>
      </c>
    </row>
    <row r="377" spans="1:34" s="99" customFormat="1" x14ac:dyDescent="0.45">
      <c r="A377" s="429"/>
      <c r="B377" s="429"/>
      <c r="C377" s="429"/>
      <c r="D377" s="429"/>
      <c r="E377" s="429"/>
      <c r="F377" s="267"/>
      <c r="G377" s="267"/>
      <c r="H377" s="430"/>
      <c r="I377" s="430"/>
      <c r="J377" s="431"/>
      <c r="K377" s="430"/>
      <c r="L377" s="432"/>
      <c r="M377" s="429"/>
      <c r="N377" s="429"/>
      <c r="O377" s="429"/>
      <c r="P377" s="429"/>
      <c r="Q377" s="433">
        <f t="shared" si="53"/>
        <v>0</v>
      </c>
      <c r="R377" s="433"/>
      <c r="S377" s="429"/>
      <c r="T377" s="429"/>
      <c r="U377" s="434"/>
      <c r="V377" s="429"/>
      <c r="W377" s="429"/>
      <c r="X377" s="241" t="str">
        <f t="shared" si="49"/>
        <v/>
      </c>
      <c r="Y377" s="241" t="str">
        <f t="shared" si="54"/>
        <v/>
      </c>
      <c r="Z377" s="241" t="str">
        <f t="shared" si="55"/>
        <v/>
      </c>
      <c r="AA377" s="242" t="b">
        <f t="shared" si="56"/>
        <v>0</v>
      </c>
      <c r="AB377" s="242" t="b">
        <f t="shared" si="57"/>
        <v>0</v>
      </c>
      <c r="AC377" s="267"/>
      <c r="AD377" s="265" t="str">
        <f>IF(AC377=Dropdowns!$B$44,"Emissions intensity required","")</f>
        <v/>
      </c>
      <c r="AE377" s="267"/>
      <c r="AF377" s="265" t="str">
        <f t="shared" si="50"/>
        <v/>
      </c>
      <c r="AG377" s="121" t="str">
        <f t="shared" si="51"/>
        <v/>
      </c>
      <c r="AH377" s="121" t="str">
        <f t="shared" si="52"/>
        <v/>
      </c>
    </row>
    <row r="378" spans="1:34" s="99" customFormat="1" x14ac:dyDescent="0.45">
      <c r="A378" s="429"/>
      <c r="B378" s="429"/>
      <c r="C378" s="429"/>
      <c r="D378" s="429"/>
      <c r="E378" s="429"/>
      <c r="F378" s="267"/>
      <c r="G378" s="267"/>
      <c r="H378" s="430"/>
      <c r="I378" s="430"/>
      <c r="J378" s="431"/>
      <c r="K378" s="430"/>
      <c r="L378" s="432"/>
      <c r="M378" s="429"/>
      <c r="N378" s="429"/>
      <c r="O378" s="429"/>
      <c r="P378" s="429"/>
      <c r="Q378" s="433">
        <f t="shared" si="53"/>
        <v>0</v>
      </c>
      <c r="R378" s="433"/>
      <c r="S378" s="429"/>
      <c r="T378" s="429"/>
      <c r="U378" s="434"/>
      <c r="V378" s="429"/>
      <c r="W378" s="429"/>
      <c r="X378" s="241" t="str">
        <f t="shared" si="49"/>
        <v/>
      </c>
      <c r="Y378" s="241" t="str">
        <f t="shared" si="54"/>
        <v/>
      </c>
      <c r="Z378" s="241" t="str">
        <f t="shared" si="55"/>
        <v/>
      </c>
      <c r="AA378" s="242" t="b">
        <f t="shared" si="56"/>
        <v>0</v>
      </c>
      <c r="AB378" s="242" t="b">
        <f t="shared" si="57"/>
        <v>0</v>
      </c>
      <c r="AC378" s="267"/>
      <c r="AD378" s="265" t="str">
        <f>IF(AC378=Dropdowns!$B$44,"Emissions intensity required","")</f>
        <v/>
      </c>
      <c r="AE378" s="267"/>
      <c r="AF378" s="265" t="str">
        <f t="shared" si="50"/>
        <v/>
      </c>
      <c r="AG378" s="121" t="str">
        <f t="shared" si="51"/>
        <v/>
      </c>
      <c r="AH378" s="121" t="str">
        <f t="shared" si="52"/>
        <v/>
      </c>
    </row>
    <row r="379" spans="1:34" s="99" customFormat="1" x14ac:dyDescent="0.45">
      <c r="A379" s="429"/>
      <c r="B379" s="429"/>
      <c r="C379" s="429"/>
      <c r="D379" s="429"/>
      <c r="E379" s="429"/>
      <c r="F379" s="267"/>
      <c r="G379" s="267"/>
      <c r="H379" s="430"/>
      <c r="I379" s="430"/>
      <c r="J379" s="431"/>
      <c r="K379" s="430"/>
      <c r="L379" s="432"/>
      <c r="M379" s="429"/>
      <c r="N379" s="429"/>
      <c r="O379" s="429"/>
      <c r="P379" s="429"/>
      <c r="Q379" s="433">
        <f t="shared" si="53"/>
        <v>0</v>
      </c>
      <c r="R379" s="433"/>
      <c r="S379" s="429"/>
      <c r="T379" s="429"/>
      <c r="U379" s="434"/>
      <c r="V379" s="429"/>
      <c r="W379" s="429"/>
      <c r="X379" s="241" t="str">
        <f t="shared" si="49"/>
        <v/>
      </c>
      <c r="Y379" s="241" t="str">
        <f t="shared" si="54"/>
        <v/>
      </c>
      <c r="Z379" s="241" t="str">
        <f t="shared" si="55"/>
        <v/>
      </c>
      <c r="AA379" s="242" t="b">
        <f t="shared" si="56"/>
        <v>0</v>
      </c>
      <c r="AB379" s="242" t="b">
        <f t="shared" si="57"/>
        <v>0</v>
      </c>
      <c r="AC379" s="267"/>
      <c r="AD379" s="265" t="str">
        <f>IF(AC379=Dropdowns!$B$44,"Emissions intensity required","")</f>
        <v/>
      </c>
      <c r="AE379" s="267"/>
      <c r="AF379" s="265" t="str">
        <f t="shared" si="50"/>
        <v/>
      </c>
      <c r="AG379" s="121" t="str">
        <f t="shared" si="51"/>
        <v/>
      </c>
      <c r="AH379" s="121" t="str">
        <f t="shared" si="52"/>
        <v/>
      </c>
    </row>
    <row r="380" spans="1:34" s="99" customFormat="1" x14ac:dyDescent="0.45">
      <c r="A380" s="429"/>
      <c r="B380" s="429"/>
      <c r="C380" s="429"/>
      <c r="D380" s="429"/>
      <c r="E380" s="429"/>
      <c r="F380" s="267"/>
      <c r="G380" s="267"/>
      <c r="H380" s="430"/>
      <c r="I380" s="430"/>
      <c r="J380" s="431"/>
      <c r="K380" s="430"/>
      <c r="L380" s="432"/>
      <c r="M380" s="429"/>
      <c r="N380" s="429"/>
      <c r="O380" s="429"/>
      <c r="P380" s="429"/>
      <c r="Q380" s="433">
        <f t="shared" si="53"/>
        <v>0</v>
      </c>
      <c r="R380" s="433"/>
      <c r="S380" s="429"/>
      <c r="T380" s="429"/>
      <c r="U380" s="434"/>
      <c r="V380" s="429"/>
      <c r="W380" s="429"/>
      <c r="X380" s="241" t="str">
        <f t="shared" si="49"/>
        <v/>
      </c>
      <c r="Y380" s="241" t="str">
        <f t="shared" si="54"/>
        <v/>
      </c>
      <c r="Z380" s="241" t="str">
        <f t="shared" si="55"/>
        <v/>
      </c>
      <c r="AA380" s="242" t="b">
        <f t="shared" si="56"/>
        <v>0</v>
      </c>
      <c r="AB380" s="242" t="b">
        <f t="shared" si="57"/>
        <v>0</v>
      </c>
      <c r="AC380" s="267"/>
      <c r="AD380" s="265" t="str">
        <f>IF(AC380=Dropdowns!$B$44,"Emissions intensity required","")</f>
        <v/>
      </c>
      <c r="AE380" s="267"/>
      <c r="AF380" s="265" t="str">
        <f t="shared" si="50"/>
        <v/>
      </c>
      <c r="AG380" s="121" t="str">
        <f t="shared" si="51"/>
        <v/>
      </c>
      <c r="AH380" s="121" t="str">
        <f t="shared" si="52"/>
        <v/>
      </c>
    </row>
    <row r="381" spans="1:34" s="99" customFormat="1" x14ac:dyDescent="0.45">
      <c r="A381" s="429"/>
      <c r="B381" s="429"/>
      <c r="C381" s="429"/>
      <c r="D381" s="429"/>
      <c r="E381" s="429"/>
      <c r="F381" s="267"/>
      <c r="G381" s="267"/>
      <c r="H381" s="430"/>
      <c r="I381" s="430"/>
      <c r="J381" s="431"/>
      <c r="K381" s="430"/>
      <c r="L381" s="432"/>
      <c r="M381" s="429"/>
      <c r="N381" s="429"/>
      <c r="O381" s="429"/>
      <c r="P381" s="429"/>
      <c r="Q381" s="433">
        <f t="shared" si="53"/>
        <v>0</v>
      </c>
      <c r="R381" s="433"/>
      <c r="S381" s="429"/>
      <c r="T381" s="429"/>
      <c r="U381" s="434"/>
      <c r="V381" s="429"/>
      <c r="W381" s="429"/>
      <c r="X381" s="241" t="str">
        <f t="shared" si="49"/>
        <v/>
      </c>
      <c r="Y381" s="241" t="str">
        <f t="shared" si="54"/>
        <v/>
      </c>
      <c r="Z381" s="241" t="str">
        <f t="shared" si="55"/>
        <v/>
      </c>
      <c r="AA381" s="242" t="b">
        <f t="shared" si="56"/>
        <v>0</v>
      </c>
      <c r="AB381" s="242" t="b">
        <f t="shared" si="57"/>
        <v>0</v>
      </c>
      <c r="AC381" s="267"/>
      <c r="AD381" s="265" t="str">
        <f>IF(AC381=Dropdowns!$B$44,"Emissions intensity required","")</f>
        <v/>
      </c>
      <c r="AE381" s="267"/>
      <c r="AF381" s="265" t="str">
        <f t="shared" si="50"/>
        <v/>
      </c>
      <c r="AG381" s="121" t="str">
        <f t="shared" si="51"/>
        <v/>
      </c>
      <c r="AH381" s="121" t="str">
        <f t="shared" si="52"/>
        <v/>
      </c>
    </row>
    <row r="382" spans="1:34" s="99" customFormat="1" x14ac:dyDescent="0.45">
      <c r="A382" s="429"/>
      <c r="B382" s="429"/>
      <c r="C382" s="429"/>
      <c r="D382" s="429"/>
      <c r="E382" s="429"/>
      <c r="F382" s="267"/>
      <c r="G382" s="267"/>
      <c r="H382" s="430"/>
      <c r="I382" s="430"/>
      <c r="J382" s="431"/>
      <c r="K382" s="430"/>
      <c r="L382" s="432"/>
      <c r="M382" s="429"/>
      <c r="N382" s="429"/>
      <c r="O382" s="429"/>
      <c r="P382" s="429"/>
      <c r="Q382" s="433">
        <f t="shared" si="53"/>
        <v>0</v>
      </c>
      <c r="R382" s="433"/>
      <c r="S382" s="429"/>
      <c r="T382" s="429"/>
      <c r="U382" s="434"/>
      <c r="V382" s="429"/>
      <c r="W382" s="429"/>
      <c r="X382" s="241" t="str">
        <f t="shared" si="49"/>
        <v/>
      </c>
      <c r="Y382" s="241" t="str">
        <f t="shared" si="54"/>
        <v/>
      </c>
      <c r="Z382" s="241" t="str">
        <f t="shared" si="55"/>
        <v/>
      </c>
      <c r="AA382" s="242" t="b">
        <f t="shared" si="56"/>
        <v>0</v>
      </c>
      <c r="AB382" s="242" t="b">
        <f t="shared" si="57"/>
        <v>0</v>
      </c>
      <c r="AC382" s="267"/>
      <c r="AD382" s="265" t="str">
        <f>IF(AC382=Dropdowns!$B$44,"Emissions intensity required","")</f>
        <v/>
      </c>
      <c r="AE382" s="267"/>
      <c r="AF382" s="265" t="str">
        <f t="shared" si="50"/>
        <v/>
      </c>
      <c r="AG382" s="121" t="str">
        <f t="shared" si="51"/>
        <v/>
      </c>
      <c r="AH382" s="121" t="str">
        <f t="shared" si="52"/>
        <v/>
      </c>
    </row>
    <row r="383" spans="1:34" s="99" customFormat="1" x14ac:dyDescent="0.45">
      <c r="A383" s="429"/>
      <c r="B383" s="429"/>
      <c r="C383" s="429"/>
      <c r="D383" s="429"/>
      <c r="E383" s="429"/>
      <c r="F383" s="267"/>
      <c r="G383" s="267"/>
      <c r="H383" s="430"/>
      <c r="I383" s="430"/>
      <c r="J383" s="431"/>
      <c r="K383" s="430"/>
      <c r="L383" s="432"/>
      <c r="M383" s="429"/>
      <c r="N383" s="429"/>
      <c r="O383" s="429"/>
      <c r="P383" s="429"/>
      <c r="Q383" s="433">
        <f t="shared" si="53"/>
        <v>0</v>
      </c>
      <c r="R383" s="433"/>
      <c r="S383" s="429"/>
      <c r="T383" s="429"/>
      <c r="U383" s="434"/>
      <c r="V383" s="429"/>
      <c r="W383" s="429"/>
      <c r="X383" s="241" t="str">
        <f t="shared" si="49"/>
        <v/>
      </c>
      <c r="Y383" s="241" t="str">
        <f t="shared" si="54"/>
        <v/>
      </c>
      <c r="Z383" s="241" t="str">
        <f t="shared" si="55"/>
        <v/>
      </c>
      <c r="AA383" s="242" t="b">
        <f t="shared" si="56"/>
        <v>0</v>
      </c>
      <c r="AB383" s="242" t="b">
        <f t="shared" si="57"/>
        <v>0</v>
      </c>
      <c r="AC383" s="267"/>
      <c r="AD383" s="265" t="str">
        <f>IF(AC383=Dropdowns!$B$44,"Emissions intensity required","")</f>
        <v/>
      </c>
      <c r="AE383" s="267"/>
      <c r="AF383" s="265" t="str">
        <f t="shared" si="50"/>
        <v/>
      </c>
      <c r="AG383" s="121" t="str">
        <f t="shared" si="51"/>
        <v/>
      </c>
      <c r="AH383" s="121" t="str">
        <f t="shared" si="52"/>
        <v/>
      </c>
    </row>
    <row r="384" spans="1:34" s="99" customFormat="1" x14ac:dyDescent="0.45">
      <c r="A384" s="429"/>
      <c r="B384" s="429"/>
      <c r="C384" s="429"/>
      <c r="D384" s="429"/>
      <c r="E384" s="429"/>
      <c r="F384" s="267"/>
      <c r="G384" s="267"/>
      <c r="H384" s="430"/>
      <c r="I384" s="430"/>
      <c r="J384" s="431"/>
      <c r="K384" s="430"/>
      <c r="L384" s="432"/>
      <c r="M384" s="429"/>
      <c r="N384" s="429"/>
      <c r="O384" s="429"/>
      <c r="P384" s="429"/>
      <c r="Q384" s="433">
        <f t="shared" si="53"/>
        <v>0</v>
      </c>
      <c r="R384" s="433"/>
      <c r="S384" s="429"/>
      <c r="T384" s="429"/>
      <c r="U384" s="434"/>
      <c r="V384" s="429"/>
      <c r="W384" s="429"/>
      <c r="X384" s="241" t="str">
        <f t="shared" si="49"/>
        <v/>
      </c>
      <c r="Y384" s="241" t="str">
        <f t="shared" si="54"/>
        <v/>
      </c>
      <c r="Z384" s="241" t="str">
        <f t="shared" si="55"/>
        <v/>
      </c>
      <c r="AA384" s="242" t="b">
        <f t="shared" si="56"/>
        <v>0</v>
      </c>
      <c r="AB384" s="242" t="b">
        <f t="shared" si="57"/>
        <v>0</v>
      </c>
      <c r="AC384" s="267"/>
      <c r="AD384" s="265" t="str">
        <f>IF(AC384=Dropdowns!$B$44,"Emissions intensity required","")</f>
        <v/>
      </c>
      <c r="AE384" s="267"/>
      <c r="AF384" s="265" t="str">
        <f t="shared" si="50"/>
        <v/>
      </c>
      <c r="AG384" s="121" t="str">
        <f t="shared" si="51"/>
        <v/>
      </c>
      <c r="AH384" s="121" t="str">
        <f t="shared" si="52"/>
        <v/>
      </c>
    </row>
    <row r="385" spans="1:34" s="99" customFormat="1" x14ac:dyDescent="0.45">
      <c r="A385" s="429"/>
      <c r="B385" s="429"/>
      <c r="C385" s="429"/>
      <c r="D385" s="429"/>
      <c r="E385" s="429"/>
      <c r="F385" s="267"/>
      <c r="G385" s="267"/>
      <c r="H385" s="430"/>
      <c r="I385" s="430"/>
      <c r="J385" s="431"/>
      <c r="K385" s="430"/>
      <c r="L385" s="432"/>
      <c r="M385" s="429"/>
      <c r="N385" s="429"/>
      <c r="O385" s="429"/>
      <c r="P385" s="429"/>
      <c r="Q385" s="433">
        <f t="shared" si="53"/>
        <v>0</v>
      </c>
      <c r="R385" s="433"/>
      <c r="S385" s="429"/>
      <c r="T385" s="429"/>
      <c r="U385" s="434"/>
      <c r="V385" s="429"/>
      <c r="W385" s="429"/>
      <c r="X385" s="241" t="str">
        <f t="shared" si="49"/>
        <v/>
      </c>
      <c r="Y385" s="241" t="str">
        <f t="shared" si="54"/>
        <v/>
      </c>
      <c r="Z385" s="241" t="str">
        <f t="shared" si="55"/>
        <v/>
      </c>
      <c r="AA385" s="242" t="b">
        <f t="shared" si="56"/>
        <v>0</v>
      </c>
      <c r="AB385" s="242" t="b">
        <f t="shared" si="57"/>
        <v>0</v>
      </c>
      <c r="AC385" s="267"/>
      <c r="AD385" s="265" t="str">
        <f>IF(AC385=Dropdowns!$B$44,"Emissions intensity required","")</f>
        <v/>
      </c>
      <c r="AE385" s="267"/>
      <c r="AF385" s="265" t="str">
        <f t="shared" si="50"/>
        <v/>
      </c>
      <c r="AG385" s="121" t="str">
        <f t="shared" si="51"/>
        <v/>
      </c>
      <c r="AH385" s="121" t="str">
        <f t="shared" si="52"/>
        <v/>
      </c>
    </row>
    <row r="386" spans="1:34" s="99" customFormat="1" x14ac:dyDescent="0.45">
      <c r="A386" s="429"/>
      <c r="B386" s="429"/>
      <c r="C386" s="429"/>
      <c r="D386" s="429"/>
      <c r="E386" s="429"/>
      <c r="F386" s="267"/>
      <c r="G386" s="267"/>
      <c r="H386" s="430"/>
      <c r="I386" s="430"/>
      <c r="J386" s="431"/>
      <c r="K386" s="430"/>
      <c r="L386" s="432"/>
      <c r="M386" s="429"/>
      <c r="N386" s="429"/>
      <c r="O386" s="429"/>
      <c r="P386" s="429"/>
      <c r="Q386" s="433">
        <f t="shared" si="53"/>
        <v>0</v>
      </c>
      <c r="R386" s="433"/>
      <c r="S386" s="429"/>
      <c r="T386" s="429"/>
      <c r="U386" s="434"/>
      <c r="V386" s="429"/>
      <c r="W386" s="429"/>
      <c r="X386" s="241" t="str">
        <f t="shared" si="49"/>
        <v/>
      </c>
      <c r="Y386" s="241" t="str">
        <f t="shared" si="54"/>
        <v/>
      </c>
      <c r="Z386" s="241" t="str">
        <f t="shared" si="55"/>
        <v/>
      </c>
      <c r="AA386" s="242" t="b">
        <f t="shared" si="56"/>
        <v>0</v>
      </c>
      <c r="AB386" s="242" t="b">
        <f t="shared" si="57"/>
        <v>0</v>
      </c>
      <c r="AC386" s="267"/>
      <c r="AD386" s="265" t="str">
        <f>IF(AC386=Dropdowns!$B$44,"Emissions intensity required","")</f>
        <v/>
      </c>
      <c r="AE386" s="267"/>
      <c r="AF386" s="265" t="str">
        <f t="shared" si="50"/>
        <v/>
      </c>
      <c r="AG386" s="121" t="str">
        <f t="shared" si="51"/>
        <v/>
      </c>
      <c r="AH386" s="121" t="str">
        <f t="shared" si="52"/>
        <v/>
      </c>
    </row>
    <row r="387" spans="1:34" s="99" customFormat="1" x14ac:dyDescent="0.45">
      <c r="A387" s="429"/>
      <c r="B387" s="429"/>
      <c r="C387" s="429"/>
      <c r="D387" s="429"/>
      <c r="E387" s="429"/>
      <c r="F387" s="267"/>
      <c r="G387" s="267"/>
      <c r="H387" s="430"/>
      <c r="I387" s="430"/>
      <c r="J387" s="431"/>
      <c r="K387" s="430"/>
      <c r="L387" s="432"/>
      <c r="M387" s="429"/>
      <c r="N387" s="429"/>
      <c r="O387" s="429"/>
      <c r="P387" s="429"/>
      <c r="Q387" s="433">
        <f t="shared" si="53"/>
        <v>0</v>
      </c>
      <c r="R387" s="433"/>
      <c r="S387" s="429"/>
      <c r="T387" s="429"/>
      <c r="U387" s="434"/>
      <c r="V387" s="429"/>
      <c r="W387" s="429"/>
      <c r="X387" s="241" t="str">
        <f t="shared" si="49"/>
        <v/>
      </c>
      <c r="Y387" s="241" t="str">
        <f t="shared" si="54"/>
        <v/>
      </c>
      <c r="Z387" s="241" t="str">
        <f t="shared" si="55"/>
        <v/>
      </c>
      <c r="AA387" s="242" t="b">
        <f t="shared" si="56"/>
        <v>0</v>
      </c>
      <c r="AB387" s="242" t="b">
        <f t="shared" si="57"/>
        <v>0</v>
      </c>
      <c r="AC387" s="267"/>
      <c r="AD387" s="265" t="str">
        <f>IF(AC387=Dropdowns!$B$44,"Emissions intensity required","")</f>
        <v/>
      </c>
      <c r="AE387" s="267"/>
      <c r="AF387" s="265" t="str">
        <f t="shared" si="50"/>
        <v/>
      </c>
      <c r="AG387" s="121" t="str">
        <f t="shared" si="51"/>
        <v/>
      </c>
      <c r="AH387" s="121" t="str">
        <f t="shared" si="52"/>
        <v/>
      </c>
    </row>
    <row r="388" spans="1:34" s="99" customFormat="1" x14ac:dyDescent="0.45">
      <c r="A388" s="429"/>
      <c r="B388" s="429"/>
      <c r="C388" s="429"/>
      <c r="D388" s="429"/>
      <c r="E388" s="429"/>
      <c r="F388" s="267"/>
      <c r="G388" s="267"/>
      <c r="H388" s="430"/>
      <c r="I388" s="430"/>
      <c r="J388" s="431"/>
      <c r="K388" s="430"/>
      <c r="L388" s="432"/>
      <c r="M388" s="429"/>
      <c r="N388" s="429"/>
      <c r="O388" s="429"/>
      <c r="P388" s="429"/>
      <c r="Q388" s="433">
        <f t="shared" si="53"/>
        <v>0</v>
      </c>
      <c r="R388" s="433"/>
      <c r="S388" s="429"/>
      <c r="T388" s="429"/>
      <c r="U388" s="434"/>
      <c r="V388" s="429"/>
      <c r="W388" s="429"/>
      <c r="X388" s="241" t="str">
        <f t="shared" si="49"/>
        <v/>
      </c>
      <c r="Y388" s="241" t="str">
        <f t="shared" si="54"/>
        <v/>
      </c>
      <c r="Z388" s="241" t="str">
        <f t="shared" si="55"/>
        <v/>
      </c>
      <c r="AA388" s="242" t="b">
        <f t="shared" si="56"/>
        <v>0</v>
      </c>
      <c r="AB388" s="242" t="b">
        <f t="shared" si="57"/>
        <v>0</v>
      </c>
      <c r="AC388" s="267"/>
      <c r="AD388" s="265" t="str">
        <f>IF(AC388=Dropdowns!$B$44,"Emissions intensity required","")</f>
        <v/>
      </c>
      <c r="AE388" s="267"/>
      <c r="AF388" s="265" t="str">
        <f t="shared" si="50"/>
        <v/>
      </c>
      <c r="AG388" s="121" t="str">
        <f t="shared" si="51"/>
        <v/>
      </c>
      <c r="AH388" s="121" t="str">
        <f t="shared" si="52"/>
        <v/>
      </c>
    </row>
    <row r="389" spans="1:34" s="99" customFormat="1" x14ac:dyDescent="0.45">
      <c r="A389" s="429"/>
      <c r="B389" s="429"/>
      <c r="C389" s="429"/>
      <c r="D389" s="429"/>
      <c r="E389" s="429"/>
      <c r="F389" s="267"/>
      <c r="G389" s="267"/>
      <c r="H389" s="430"/>
      <c r="I389" s="430"/>
      <c r="J389" s="431"/>
      <c r="K389" s="430"/>
      <c r="L389" s="432"/>
      <c r="M389" s="429"/>
      <c r="N389" s="429"/>
      <c r="O389" s="429"/>
      <c r="P389" s="429"/>
      <c r="Q389" s="433">
        <f t="shared" si="53"/>
        <v>0</v>
      </c>
      <c r="R389" s="433"/>
      <c r="S389" s="429"/>
      <c r="T389" s="429"/>
      <c r="U389" s="434"/>
      <c r="V389" s="429"/>
      <c r="W389" s="429"/>
      <c r="X389" s="241" t="str">
        <f t="shared" si="49"/>
        <v/>
      </c>
      <c r="Y389" s="241" t="str">
        <f t="shared" si="54"/>
        <v/>
      </c>
      <c r="Z389" s="241" t="str">
        <f t="shared" si="55"/>
        <v/>
      </c>
      <c r="AA389" s="242" t="b">
        <f t="shared" si="56"/>
        <v>0</v>
      </c>
      <c r="AB389" s="242" t="b">
        <f t="shared" si="57"/>
        <v>0</v>
      </c>
      <c r="AC389" s="267"/>
      <c r="AD389" s="265" t="str">
        <f>IF(AC389=Dropdowns!$B$44,"Emissions intensity required","")</f>
        <v/>
      </c>
      <c r="AE389" s="267"/>
      <c r="AF389" s="265" t="str">
        <f t="shared" si="50"/>
        <v/>
      </c>
      <c r="AG389" s="121" t="str">
        <f t="shared" si="51"/>
        <v/>
      </c>
      <c r="AH389" s="121" t="str">
        <f t="shared" si="52"/>
        <v/>
      </c>
    </row>
    <row r="390" spans="1:34" s="99" customFormat="1" x14ac:dyDescent="0.45">
      <c r="A390" s="429"/>
      <c r="B390" s="429"/>
      <c r="C390" s="429"/>
      <c r="D390" s="429"/>
      <c r="E390" s="429"/>
      <c r="F390" s="267"/>
      <c r="G390" s="267"/>
      <c r="H390" s="430"/>
      <c r="I390" s="430"/>
      <c r="J390" s="431"/>
      <c r="K390" s="430"/>
      <c r="L390" s="432"/>
      <c r="M390" s="429"/>
      <c r="N390" s="429"/>
      <c r="O390" s="429"/>
      <c r="P390" s="429"/>
      <c r="Q390" s="433">
        <f t="shared" si="53"/>
        <v>0</v>
      </c>
      <c r="R390" s="433"/>
      <c r="S390" s="429"/>
      <c r="T390" s="429"/>
      <c r="U390" s="434"/>
      <c r="V390" s="429"/>
      <c r="W390" s="429"/>
      <c r="X390" s="241" t="str">
        <f t="shared" si="49"/>
        <v/>
      </c>
      <c r="Y390" s="241" t="str">
        <f t="shared" si="54"/>
        <v/>
      </c>
      <c r="Z390" s="241" t="str">
        <f t="shared" si="55"/>
        <v/>
      </c>
      <c r="AA390" s="242" t="b">
        <f t="shared" si="56"/>
        <v>0</v>
      </c>
      <c r="AB390" s="242" t="b">
        <f t="shared" si="57"/>
        <v>0</v>
      </c>
      <c r="AC390" s="267"/>
      <c r="AD390" s="265" t="str">
        <f>IF(AC390=Dropdowns!$B$44,"Emissions intensity required","")</f>
        <v/>
      </c>
      <c r="AE390" s="267"/>
      <c r="AF390" s="265" t="str">
        <f t="shared" si="50"/>
        <v/>
      </c>
      <c r="AG390" s="121" t="str">
        <f t="shared" si="51"/>
        <v/>
      </c>
      <c r="AH390" s="121" t="str">
        <f t="shared" si="52"/>
        <v/>
      </c>
    </row>
    <row r="391" spans="1:34" s="99" customFormat="1" x14ac:dyDescent="0.45">
      <c r="A391" s="429"/>
      <c r="B391" s="429"/>
      <c r="C391" s="429"/>
      <c r="D391" s="429"/>
      <c r="E391" s="429"/>
      <c r="F391" s="267"/>
      <c r="G391" s="267"/>
      <c r="H391" s="430"/>
      <c r="I391" s="430"/>
      <c r="J391" s="431"/>
      <c r="K391" s="430"/>
      <c r="L391" s="432"/>
      <c r="M391" s="429"/>
      <c r="N391" s="429"/>
      <c r="O391" s="429"/>
      <c r="P391" s="429"/>
      <c r="Q391" s="433">
        <f t="shared" si="53"/>
        <v>0</v>
      </c>
      <c r="R391" s="433"/>
      <c r="S391" s="429"/>
      <c r="T391" s="429"/>
      <c r="U391" s="434"/>
      <c r="V391" s="429"/>
      <c r="W391" s="429"/>
      <c r="X391" s="241" t="str">
        <f t="shared" si="49"/>
        <v/>
      </c>
      <c r="Y391" s="241" t="str">
        <f t="shared" si="54"/>
        <v/>
      </c>
      <c r="Z391" s="241" t="str">
        <f t="shared" si="55"/>
        <v/>
      </c>
      <c r="AA391" s="242" t="b">
        <f t="shared" si="56"/>
        <v>0</v>
      </c>
      <c r="AB391" s="242" t="b">
        <f t="shared" si="57"/>
        <v>0</v>
      </c>
      <c r="AC391" s="267"/>
      <c r="AD391" s="265" t="str">
        <f>IF(AC391=Dropdowns!$B$44,"Emissions intensity required","")</f>
        <v/>
      </c>
      <c r="AE391" s="267"/>
      <c r="AF391" s="265" t="str">
        <f t="shared" si="50"/>
        <v/>
      </c>
      <c r="AG391" s="121" t="str">
        <f t="shared" si="51"/>
        <v/>
      </c>
      <c r="AH391" s="121" t="str">
        <f t="shared" si="52"/>
        <v/>
      </c>
    </row>
    <row r="392" spans="1:34" s="99" customFormat="1" x14ac:dyDescent="0.45">
      <c r="A392" s="429"/>
      <c r="B392" s="429"/>
      <c r="C392" s="429"/>
      <c r="D392" s="429"/>
      <c r="E392" s="429"/>
      <c r="F392" s="267"/>
      <c r="G392" s="267"/>
      <c r="H392" s="430"/>
      <c r="I392" s="430"/>
      <c r="J392" s="431"/>
      <c r="K392" s="430"/>
      <c r="L392" s="432"/>
      <c r="M392" s="429"/>
      <c r="N392" s="429"/>
      <c r="O392" s="429"/>
      <c r="P392" s="429"/>
      <c r="Q392" s="433">
        <f t="shared" si="53"/>
        <v>0</v>
      </c>
      <c r="R392" s="433"/>
      <c r="S392" s="429"/>
      <c r="T392" s="429"/>
      <c r="U392" s="434"/>
      <c r="V392" s="429"/>
      <c r="W392" s="429"/>
      <c r="X392" s="241" t="str">
        <f t="shared" si="49"/>
        <v/>
      </c>
      <c r="Y392" s="241" t="str">
        <f t="shared" si="54"/>
        <v/>
      </c>
      <c r="Z392" s="241" t="str">
        <f t="shared" si="55"/>
        <v/>
      </c>
      <c r="AA392" s="242" t="b">
        <f t="shared" si="56"/>
        <v>0</v>
      </c>
      <c r="AB392" s="242" t="b">
        <f t="shared" si="57"/>
        <v>0</v>
      </c>
      <c r="AC392" s="267"/>
      <c r="AD392" s="265" t="str">
        <f>IF(AC392=Dropdowns!$B$44,"Emissions intensity required","")</f>
        <v/>
      </c>
      <c r="AE392" s="267"/>
      <c r="AF392" s="265" t="str">
        <f t="shared" si="50"/>
        <v/>
      </c>
      <c r="AG392" s="121" t="str">
        <f t="shared" si="51"/>
        <v/>
      </c>
      <c r="AH392" s="121" t="str">
        <f t="shared" si="52"/>
        <v/>
      </c>
    </row>
    <row r="393" spans="1:34" s="99" customFormat="1" x14ac:dyDescent="0.45">
      <c r="A393" s="429"/>
      <c r="B393" s="429"/>
      <c r="C393" s="429"/>
      <c r="D393" s="429"/>
      <c r="E393" s="429"/>
      <c r="F393" s="267"/>
      <c r="G393" s="267"/>
      <c r="H393" s="430"/>
      <c r="I393" s="430"/>
      <c r="J393" s="431"/>
      <c r="K393" s="430"/>
      <c r="L393" s="432"/>
      <c r="M393" s="429"/>
      <c r="N393" s="429"/>
      <c r="O393" s="429"/>
      <c r="P393" s="429"/>
      <c r="Q393" s="433">
        <f t="shared" si="53"/>
        <v>0</v>
      </c>
      <c r="R393" s="433"/>
      <c r="S393" s="429"/>
      <c r="T393" s="429"/>
      <c r="U393" s="434"/>
      <c r="V393" s="429"/>
      <c r="W393" s="429"/>
      <c r="X393" s="241" t="str">
        <f t="shared" si="49"/>
        <v/>
      </c>
      <c r="Y393" s="241" t="str">
        <f t="shared" si="54"/>
        <v/>
      </c>
      <c r="Z393" s="241" t="str">
        <f t="shared" si="55"/>
        <v/>
      </c>
      <c r="AA393" s="242" t="b">
        <f t="shared" si="56"/>
        <v>0</v>
      </c>
      <c r="AB393" s="242" t="b">
        <f t="shared" si="57"/>
        <v>0</v>
      </c>
      <c r="AC393" s="267"/>
      <c r="AD393" s="265" t="str">
        <f>IF(AC393=Dropdowns!$B$44,"Emissions intensity required","")</f>
        <v/>
      </c>
      <c r="AE393" s="267"/>
      <c r="AF393" s="265" t="str">
        <f t="shared" si="50"/>
        <v/>
      </c>
      <c r="AG393" s="121" t="str">
        <f t="shared" si="51"/>
        <v/>
      </c>
      <c r="AH393" s="121" t="str">
        <f t="shared" si="52"/>
        <v/>
      </c>
    </row>
    <row r="394" spans="1:34" s="99" customFormat="1" x14ac:dyDescent="0.45">
      <c r="A394" s="429"/>
      <c r="B394" s="429"/>
      <c r="C394" s="429"/>
      <c r="D394" s="429"/>
      <c r="E394" s="429"/>
      <c r="F394" s="267"/>
      <c r="G394" s="267"/>
      <c r="H394" s="430"/>
      <c r="I394" s="430"/>
      <c r="J394" s="431"/>
      <c r="K394" s="430"/>
      <c r="L394" s="432"/>
      <c r="M394" s="429"/>
      <c r="N394" s="429"/>
      <c r="O394" s="429"/>
      <c r="P394" s="429"/>
      <c r="Q394" s="433">
        <f t="shared" si="53"/>
        <v>0</v>
      </c>
      <c r="R394" s="433"/>
      <c r="S394" s="429"/>
      <c r="T394" s="429"/>
      <c r="U394" s="434"/>
      <c r="V394" s="429"/>
      <c r="W394" s="429"/>
      <c r="X394" s="241" t="str">
        <f t="shared" si="49"/>
        <v/>
      </c>
      <c r="Y394" s="241" t="str">
        <f t="shared" si="54"/>
        <v/>
      </c>
      <c r="Z394" s="241" t="str">
        <f t="shared" si="55"/>
        <v/>
      </c>
      <c r="AA394" s="242" t="b">
        <f t="shared" si="56"/>
        <v>0</v>
      </c>
      <c r="AB394" s="242" t="b">
        <f t="shared" si="57"/>
        <v>0</v>
      </c>
      <c r="AC394" s="267"/>
      <c r="AD394" s="265" t="str">
        <f>IF(AC394=Dropdowns!$B$44,"Emissions intensity required","")</f>
        <v/>
      </c>
      <c r="AE394" s="267"/>
      <c r="AF394" s="265" t="str">
        <f t="shared" si="50"/>
        <v/>
      </c>
      <c r="AG394" s="121" t="str">
        <f t="shared" si="51"/>
        <v/>
      </c>
      <c r="AH394" s="121" t="str">
        <f t="shared" si="52"/>
        <v/>
      </c>
    </row>
    <row r="395" spans="1:34" s="99" customFormat="1" x14ac:dyDescent="0.45">
      <c r="A395" s="429"/>
      <c r="B395" s="429"/>
      <c r="C395" s="429"/>
      <c r="D395" s="429"/>
      <c r="E395" s="429"/>
      <c r="F395" s="267"/>
      <c r="G395" s="267"/>
      <c r="H395" s="430"/>
      <c r="I395" s="430"/>
      <c r="J395" s="431"/>
      <c r="K395" s="430"/>
      <c r="L395" s="432"/>
      <c r="M395" s="429"/>
      <c r="N395" s="429"/>
      <c r="O395" s="429"/>
      <c r="P395" s="429"/>
      <c r="Q395" s="433">
        <f t="shared" si="53"/>
        <v>0</v>
      </c>
      <c r="R395" s="433"/>
      <c r="S395" s="429"/>
      <c r="T395" s="429"/>
      <c r="U395" s="434"/>
      <c r="V395" s="429"/>
      <c r="W395" s="429"/>
      <c r="X395" s="241" t="str">
        <f t="shared" si="49"/>
        <v/>
      </c>
      <c r="Y395" s="241" t="str">
        <f t="shared" si="54"/>
        <v/>
      </c>
      <c r="Z395" s="241" t="str">
        <f t="shared" si="55"/>
        <v/>
      </c>
      <c r="AA395" s="242" t="b">
        <f t="shared" si="56"/>
        <v>0</v>
      </c>
      <c r="AB395" s="242" t="b">
        <f t="shared" si="57"/>
        <v>0</v>
      </c>
      <c r="AC395" s="267"/>
      <c r="AD395" s="265" t="str">
        <f>IF(AC395=Dropdowns!$B$44,"Emissions intensity required","")</f>
        <v/>
      </c>
      <c r="AE395" s="267"/>
      <c r="AF395" s="265" t="str">
        <f t="shared" si="50"/>
        <v/>
      </c>
      <c r="AG395" s="121" t="str">
        <f t="shared" si="51"/>
        <v/>
      </c>
      <c r="AH395" s="121" t="str">
        <f t="shared" si="52"/>
        <v/>
      </c>
    </row>
    <row r="396" spans="1:34" s="99" customFormat="1" x14ac:dyDescent="0.45">
      <c r="A396" s="429"/>
      <c r="B396" s="429"/>
      <c r="C396" s="429"/>
      <c r="D396" s="429"/>
      <c r="E396" s="429"/>
      <c r="F396" s="267"/>
      <c r="G396" s="267"/>
      <c r="H396" s="430"/>
      <c r="I396" s="430"/>
      <c r="J396" s="431"/>
      <c r="K396" s="430"/>
      <c r="L396" s="432"/>
      <c r="M396" s="429"/>
      <c r="N396" s="429"/>
      <c r="O396" s="429"/>
      <c r="P396" s="429"/>
      <c r="Q396" s="433">
        <f t="shared" si="53"/>
        <v>0</v>
      </c>
      <c r="R396" s="433"/>
      <c r="S396" s="429"/>
      <c r="T396" s="429"/>
      <c r="U396" s="434"/>
      <c r="V396" s="429"/>
      <c r="W396" s="429"/>
      <c r="X396" s="241" t="str">
        <f t="shared" si="49"/>
        <v/>
      </c>
      <c r="Y396" s="241" t="str">
        <f t="shared" si="54"/>
        <v/>
      </c>
      <c r="Z396" s="241" t="str">
        <f t="shared" si="55"/>
        <v/>
      </c>
      <c r="AA396" s="242" t="b">
        <f t="shared" si="56"/>
        <v>0</v>
      </c>
      <c r="AB396" s="242" t="b">
        <f t="shared" si="57"/>
        <v>0</v>
      </c>
      <c r="AC396" s="267"/>
      <c r="AD396" s="265" t="str">
        <f>IF(AC396=Dropdowns!$B$44,"Emissions intensity required","")</f>
        <v/>
      </c>
      <c r="AE396" s="267"/>
      <c r="AF396" s="265" t="str">
        <f t="shared" si="50"/>
        <v/>
      </c>
      <c r="AG396" s="121" t="str">
        <f t="shared" si="51"/>
        <v/>
      </c>
      <c r="AH396" s="121" t="str">
        <f t="shared" si="52"/>
        <v/>
      </c>
    </row>
    <row r="397" spans="1:34" s="99" customFormat="1" x14ac:dyDescent="0.45">
      <c r="A397" s="429"/>
      <c r="B397" s="429"/>
      <c r="C397" s="429"/>
      <c r="D397" s="429"/>
      <c r="E397" s="429"/>
      <c r="F397" s="267"/>
      <c r="G397" s="267"/>
      <c r="H397" s="430"/>
      <c r="I397" s="430"/>
      <c r="J397" s="431"/>
      <c r="K397" s="430"/>
      <c r="L397" s="432"/>
      <c r="M397" s="429"/>
      <c r="N397" s="429"/>
      <c r="O397" s="429"/>
      <c r="P397" s="429"/>
      <c r="Q397" s="433">
        <f t="shared" si="53"/>
        <v>0</v>
      </c>
      <c r="R397" s="433"/>
      <c r="S397" s="429"/>
      <c r="T397" s="429"/>
      <c r="U397" s="434"/>
      <c r="V397" s="429"/>
      <c r="W397" s="429"/>
      <c r="X397" s="241" t="str">
        <f t="shared" si="49"/>
        <v/>
      </c>
      <c r="Y397" s="241" t="str">
        <f t="shared" si="54"/>
        <v/>
      </c>
      <c r="Z397" s="241" t="str">
        <f t="shared" si="55"/>
        <v/>
      </c>
      <c r="AA397" s="242" t="b">
        <f t="shared" si="56"/>
        <v>0</v>
      </c>
      <c r="AB397" s="242" t="b">
        <f t="shared" si="57"/>
        <v>0</v>
      </c>
      <c r="AC397" s="267"/>
      <c r="AD397" s="265" t="str">
        <f>IF(AC397=Dropdowns!$B$44,"Emissions intensity required","")</f>
        <v/>
      </c>
      <c r="AE397" s="267"/>
      <c r="AF397" s="265" t="str">
        <f t="shared" si="50"/>
        <v/>
      </c>
      <c r="AG397" s="121" t="str">
        <f t="shared" si="51"/>
        <v/>
      </c>
      <c r="AH397" s="121" t="str">
        <f t="shared" si="52"/>
        <v/>
      </c>
    </row>
    <row r="398" spans="1:34" s="99" customFormat="1" x14ac:dyDescent="0.45">
      <c r="A398" s="429"/>
      <c r="B398" s="429"/>
      <c r="C398" s="429"/>
      <c r="D398" s="429"/>
      <c r="E398" s="429"/>
      <c r="F398" s="267"/>
      <c r="G398" s="267"/>
      <c r="H398" s="430"/>
      <c r="I398" s="430"/>
      <c r="J398" s="431"/>
      <c r="K398" s="430"/>
      <c r="L398" s="432"/>
      <c r="M398" s="429"/>
      <c r="N398" s="429"/>
      <c r="O398" s="429"/>
      <c r="P398" s="429"/>
      <c r="Q398" s="433">
        <f t="shared" si="53"/>
        <v>0</v>
      </c>
      <c r="R398" s="433"/>
      <c r="S398" s="429"/>
      <c r="T398" s="429"/>
      <c r="U398" s="434"/>
      <c r="V398" s="429"/>
      <c r="W398" s="429"/>
      <c r="X398" s="241" t="str">
        <f t="shared" si="49"/>
        <v/>
      </c>
      <c r="Y398" s="241" t="str">
        <f t="shared" si="54"/>
        <v/>
      </c>
      <c r="Z398" s="241" t="str">
        <f t="shared" si="55"/>
        <v/>
      </c>
      <c r="AA398" s="242" t="b">
        <f t="shared" si="56"/>
        <v>0</v>
      </c>
      <c r="AB398" s="242" t="b">
        <f t="shared" si="57"/>
        <v>0</v>
      </c>
      <c r="AC398" s="267"/>
      <c r="AD398" s="265" t="str">
        <f>IF(AC398=Dropdowns!$B$44,"Emissions intensity required","")</f>
        <v/>
      </c>
      <c r="AE398" s="267"/>
      <c r="AF398" s="265" t="str">
        <f t="shared" si="50"/>
        <v/>
      </c>
      <c r="AG398" s="121" t="str">
        <f t="shared" si="51"/>
        <v/>
      </c>
      <c r="AH398" s="121" t="str">
        <f t="shared" si="52"/>
        <v/>
      </c>
    </row>
    <row r="399" spans="1:34" s="99" customFormat="1" x14ac:dyDescent="0.45">
      <c r="A399" s="429"/>
      <c r="B399" s="429"/>
      <c r="C399" s="429"/>
      <c r="D399" s="429"/>
      <c r="E399" s="429"/>
      <c r="F399" s="267"/>
      <c r="G399" s="267"/>
      <c r="H399" s="430"/>
      <c r="I399" s="430"/>
      <c r="J399" s="431"/>
      <c r="K399" s="430"/>
      <c r="L399" s="432"/>
      <c r="M399" s="429"/>
      <c r="N399" s="429"/>
      <c r="O399" s="429"/>
      <c r="P399" s="429"/>
      <c r="Q399" s="433">
        <f t="shared" si="53"/>
        <v>0</v>
      </c>
      <c r="R399" s="433"/>
      <c r="S399" s="429"/>
      <c r="T399" s="429"/>
      <c r="U399" s="434"/>
      <c r="V399" s="429"/>
      <c r="W399" s="429"/>
      <c r="X399" s="241" t="str">
        <f t="shared" ref="X399:X462" si="58">IF(G399="","",(VLOOKUP(G399,GHGFActors, 3,)*(IF(K399="",I399,K399))/1000))</f>
        <v/>
      </c>
      <c r="Y399" s="241" t="str">
        <f t="shared" si="54"/>
        <v/>
      </c>
      <c r="Z399" s="241" t="str">
        <f t="shared" si="55"/>
        <v/>
      </c>
      <c r="AA399" s="242" t="b">
        <f t="shared" si="56"/>
        <v>0</v>
      </c>
      <c r="AB399" s="242" t="b">
        <f t="shared" si="57"/>
        <v>0</v>
      </c>
      <c r="AC399" s="267"/>
      <c r="AD399" s="265" t="str">
        <f>IF(AC399=Dropdowns!$B$44,"Emissions intensity required","")</f>
        <v/>
      </c>
      <c r="AE399" s="267"/>
      <c r="AF399" s="265" t="str">
        <f t="shared" ref="AF399:AF462" si="59">IF(AC399="Replace with EV",(AE399*H399)/1000000,"")</f>
        <v/>
      </c>
      <c r="AG399" s="121" t="str">
        <f t="shared" ref="AG399:AG462" si="60">IF(AC399="remove",0,IF(AC399="Replace with EV",AE399,IF(AC399="",Y399,"")))</f>
        <v/>
      </c>
      <c r="AH399" s="121" t="str">
        <f t="shared" ref="AH399:AH462" si="61">IF(AC399="remove",0,IF(AC399="Replace with EV",AF399,IF(AC399="",X399,"")))</f>
        <v/>
      </c>
    </row>
    <row r="400" spans="1:34" s="99" customFormat="1" x14ac:dyDescent="0.45">
      <c r="A400" s="429"/>
      <c r="B400" s="429"/>
      <c r="C400" s="429"/>
      <c r="D400" s="429"/>
      <c r="E400" s="429"/>
      <c r="F400" s="267"/>
      <c r="G400" s="267"/>
      <c r="H400" s="430"/>
      <c r="I400" s="430"/>
      <c r="J400" s="431"/>
      <c r="K400" s="430"/>
      <c r="L400" s="432"/>
      <c r="M400" s="429"/>
      <c r="N400" s="429"/>
      <c r="O400" s="429"/>
      <c r="P400" s="429"/>
      <c r="Q400" s="433">
        <f t="shared" ref="Q400:Q463" si="62">H400/NETWORKDAYS("1/1/1990","31/12/1990",11)</f>
        <v>0</v>
      </c>
      <c r="R400" s="433"/>
      <c r="S400" s="429"/>
      <c r="T400" s="429"/>
      <c r="U400" s="434"/>
      <c r="V400" s="429"/>
      <c r="W400" s="429"/>
      <c r="X400" s="241" t="str">
        <f t="shared" si="58"/>
        <v/>
      </c>
      <c r="Y400" s="241" t="str">
        <f t="shared" ref="Y400:Y463" si="63">IFERROR(X400*1000000/H400,"")</f>
        <v/>
      </c>
      <c r="Z400" s="241" t="str">
        <f t="shared" ref="Z400:Z463" si="64">IF(G400="","",IF(K400="",I400/(H400/100),K400/H400))</f>
        <v/>
      </c>
      <c r="AA400" s="242" t="b">
        <f t="shared" ref="AA400:AA463" si="65">AND(Q400&lt;121,F400="passenger", O400="current",NOT(OR(S400="employee residence",S400="staff home location")))</f>
        <v>0</v>
      </c>
      <c r="AB400" s="242" t="b">
        <f t="shared" si="57"/>
        <v>0</v>
      </c>
      <c r="AC400" s="267"/>
      <c r="AD400" s="265" t="str">
        <f>IF(AC400=Dropdowns!$B$44,"Emissions intensity required","")</f>
        <v/>
      </c>
      <c r="AE400" s="267"/>
      <c r="AF400" s="265" t="str">
        <f t="shared" si="59"/>
        <v/>
      </c>
      <c r="AG400" s="121" t="str">
        <f t="shared" si="60"/>
        <v/>
      </c>
      <c r="AH400" s="121" t="str">
        <f t="shared" si="61"/>
        <v/>
      </c>
    </row>
    <row r="401" spans="1:34" s="99" customFormat="1" x14ac:dyDescent="0.45">
      <c r="A401" s="429"/>
      <c r="B401" s="429"/>
      <c r="C401" s="429"/>
      <c r="D401" s="429"/>
      <c r="E401" s="429"/>
      <c r="F401" s="267"/>
      <c r="G401" s="267"/>
      <c r="H401" s="430"/>
      <c r="I401" s="430"/>
      <c r="J401" s="431"/>
      <c r="K401" s="430"/>
      <c r="L401" s="432"/>
      <c r="M401" s="429"/>
      <c r="N401" s="429"/>
      <c r="O401" s="429"/>
      <c r="P401" s="429"/>
      <c r="Q401" s="433">
        <f t="shared" si="62"/>
        <v>0</v>
      </c>
      <c r="R401" s="433"/>
      <c r="S401" s="429"/>
      <c r="T401" s="429"/>
      <c r="U401" s="434"/>
      <c r="V401" s="429"/>
      <c r="W401" s="429"/>
      <c r="X401" s="241" t="str">
        <f t="shared" si="58"/>
        <v/>
      </c>
      <c r="Y401" s="241" t="str">
        <f t="shared" si="63"/>
        <v/>
      </c>
      <c r="Z401" s="241" t="str">
        <f t="shared" si="64"/>
        <v/>
      </c>
      <c r="AA401" s="242" t="b">
        <f t="shared" si="65"/>
        <v>0</v>
      </c>
      <c r="AB401" s="242" t="b">
        <f t="shared" si="57"/>
        <v>0</v>
      </c>
      <c r="AC401" s="267"/>
      <c r="AD401" s="265" t="str">
        <f>IF(AC401=Dropdowns!$B$44,"Emissions intensity required","")</f>
        <v/>
      </c>
      <c r="AE401" s="267"/>
      <c r="AF401" s="265" t="str">
        <f t="shared" si="59"/>
        <v/>
      </c>
      <c r="AG401" s="121" t="str">
        <f t="shared" si="60"/>
        <v/>
      </c>
      <c r="AH401" s="121" t="str">
        <f t="shared" si="61"/>
        <v/>
      </c>
    </row>
    <row r="402" spans="1:34" s="99" customFormat="1" x14ac:dyDescent="0.45">
      <c r="A402" s="429"/>
      <c r="B402" s="429"/>
      <c r="C402" s="429"/>
      <c r="D402" s="429"/>
      <c r="E402" s="429"/>
      <c r="F402" s="267"/>
      <c r="G402" s="267"/>
      <c r="H402" s="430"/>
      <c r="I402" s="430"/>
      <c r="J402" s="431"/>
      <c r="K402" s="430"/>
      <c r="L402" s="432"/>
      <c r="M402" s="429"/>
      <c r="N402" s="429"/>
      <c r="O402" s="429"/>
      <c r="P402" s="429"/>
      <c r="Q402" s="433">
        <f t="shared" si="62"/>
        <v>0</v>
      </c>
      <c r="R402" s="433"/>
      <c r="S402" s="429"/>
      <c r="T402" s="429"/>
      <c r="U402" s="434"/>
      <c r="V402" s="429"/>
      <c r="W402" s="429"/>
      <c r="X402" s="241" t="str">
        <f t="shared" si="58"/>
        <v/>
      </c>
      <c r="Y402" s="241" t="str">
        <f t="shared" si="63"/>
        <v/>
      </c>
      <c r="Z402" s="241" t="str">
        <f t="shared" si="64"/>
        <v/>
      </c>
      <c r="AA402" s="242" t="b">
        <f t="shared" si="65"/>
        <v>0</v>
      </c>
      <c r="AB402" s="242" t="b">
        <f t="shared" ref="AB402:AB465" si="66">AND(H402&lt;10000,H402&gt;0)</f>
        <v>0</v>
      </c>
      <c r="AC402" s="267"/>
      <c r="AD402" s="265" t="str">
        <f>IF(AC402=Dropdowns!$B$44,"Emissions intensity required","")</f>
        <v/>
      </c>
      <c r="AE402" s="267"/>
      <c r="AF402" s="265" t="str">
        <f t="shared" si="59"/>
        <v/>
      </c>
      <c r="AG402" s="121" t="str">
        <f t="shared" si="60"/>
        <v/>
      </c>
      <c r="AH402" s="121" t="str">
        <f t="shared" si="61"/>
        <v/>
      </c>
    </row>
    <row r="403" spans="1:34" s="99" customFormat="1" x14ac:dyDescent="0.45">
      <c r="A403" s="429"/>
      <c r="B403" s="429"/>
      <c r="C403" s="429"/>
      <c r="D403" s="429"/>
      <c r="E403" s="429"/>
      <c r="F403" s="267"/>
      <c r="G403" s="267"/>
      <c r="H403" s="430"/>
      <c r="I403" s="430"/>
      <c r="J403" s="431"/>
      <c r="K403" s="430"/>
      <c r="L403" s="432"/>
      <c r="M403" s="429"/>
      <c r="N403" s="429"/>
      <c r="O403" s="429"/>
      <c r="P403" s="429"/>
      <c r="Q403" s="433">
        <f t="shared" si="62"/>
        <v>0</v>
      </c>
      <c r="R403" s="433"/>
      <c r="S403" s="429"/>
      <c r="T403" s="429"/>
      <c r="U403" s="434"/>
      <c r="V403" s="429"/>
      <c r="W403" s="429"/>
      <c r="X403" s="241" t="str">
        <f t="shared" si="58"/>
        <v/>
      </c>
      <c r="Y403" s="241" t="str">
        <f t="shared" si="63"/>
        <v/>
      </c>
      <c r="Z403" s="241" t="str">
        <f t="shared" si="64"/>
        <v/>
      </c>
      <c r="AA403" s="242" t="b">
        <f t="shared" si="65"/>
        <v>0</v>
      </c>
      <c r="AB403" s="242" t="b">
        <f t="shared" si="66"/>
        <v>0</v>
      </c>
      <c r="AC403" s="267"/>
      <c r="AD403" s="265" t="str">
        <f>IF(AC403=Dropdowns!$B$44,"Emissions intensity required","")</f>
        <v/>
      </c>
      <c r="AE403" s="267"/>
      <c r="AF403" s="265" t="str">
        <f t="shared" si="59"/>
        <v/>
      </c>
      <c r="AG403" s="121" t="str">
        <f t="shared" si="60"/>
        <v/>
      </c>
      <c r="AH403" s="121" t="str">
        <f t="shared" si="61"/>
        <v/>
      </c>
    </row>
    <row r="404" spans="1:34" s="99" customFormat="1" x14ac:dyDescent="0.45">
      <c r="A404" s="429"/>
      <c r="B404" s="429"/>
      <c r="C404" s="429"/>
      <c r="D404" s="429"/>
      <c r="E404" s="429"/>
      <c r="F404" s="267"/>
      <c r="G404" s="267"/>
      <c r="H404" s="430"/>
      <c r="I404" s="430"/>
      <c r="J404" s="431"/>
      <c r="K404" s="430"/>
      <c r="L404" s="432"/>
      <c r="M404" s="429"/>
      <c r="N404" s="429"/>
      <c r="O404" s="429"/>
      <c r="P404" s="429"/>
      <c r="Q404" s="433">
        <f t="shared" si="62"/>
        <v>0</v>
      </c>
      <c r="R404" s="433"/>
      <c r="S404" s="429"/>
      <c r="T404" s="429"/>
      <c r="U404" s="434"/>
      <c r="V404" s="429"/>
      <c r="W404" s="429"/>
      <c r="X404" s="241" t="str">
        <f t="shared" si="58"/>
        <v/>
      </c>
      <c r="Y404" s="241" t="str">
        <f t="shared" si="63"/>
        <v/>
      </c>
      <c r="Z404" s="241" t="str">
        <f t="shared" si="64"/>
        <v/>
      </c>
      <c r="AA404" s="242" t="b">
        <f t="shared" si="65"/>
        <v>0</v>
      </c>
      <c r="AB404" s="242" t="b">
        <f t="shared" si="66"/>
        <v>0</v>
      </c>
      <c r="AC404" s="267"/>
      <c r="AD404" s="265" t="str">
        <f>IF(AC404=Dropdowns!$B$44,"Emissions intensity required","")</f>
        <v/>
      </c>
      <c r="AE404" s="267"/>
      <c r="AF404" s="265" t="str">
        <f t="shared" si="59"/>
        <v/>
      </c>
      <c r="AG404" s="121" t="str">
        <f t="shared" si="60"/>
        <v/>
      </c>
      <c r="AH404" s="121" t="str">
        <f t="shared" si="61"/>
        <v/>
      </c>
    </row>
    <row r="405" spans="1:34" s="99" customFormat="1" x14ac:dyDescent="0.45">
      <c r="A405" s="429"/>
      <c r="B405" s="429"/>
      <c r="C405" s="429"/>
      <c r="D405" s="429"/>
      <c r="E405" s="429"/>
      <c r="F405" s="267"/>
      <c r="G405" s="267"/>
      <c r="H405" s="430"/>
      <c r="I405" s="430"/>
      <c r="J405" s="431"/>
      <c r="K405" s="430"/>
      <c r="L405" s="432"/>
      <c r="M405" s="429"/>
      <c r="N405" s="429"/>
      <c r="O405" s="429"/>
      <c r="P405" s="429"/>
      <c r="Q405" s="433">
        <f t="shared" si="62"/>
        <v>0</v>
      </c>
      <c r="R405" s="433"/>
      <c r="S405" s="429"/>
      <c r="T405" s="429"/>
      <c r="U405" s="434"/>
      <c r="V405" s="429"/>
      <c r="W405" s="429"/>
      <c r="X405" s="241" t="str">
        <f t="shared" si="58"/>
        <v/>
      </c>
      <c r="Y405" s="241" t="str">
        <f t="shared" si="63"/>
        <v/>
      </c>
      <c r="Z405" s="241" t="str">
        <f t="shared" si="64"/>
        <v/>
      </c>
      <c r="AA405" s="242" t="b">
        <f t="shared" si="65"/>
        <v>0</v>
      </c>
      <c r="AB405" s="242" t="b">
        <f t="shared" si="66"/>
        <v>0</v>
      </c>
      <c r="AC405" s="267"/>
      <c r="AD405" s="265" t="str">
        <f>IF(AC405=Dropdowns!$B$44,"Emissions intensity required","")</f>
        <v/>
      </c>
      <c r="AE405" s="267"/>
      <c r="AF405" s="265" t="str">
        <f t="shared" si="59"/>
        <v/>
      </c>
      <c r="AG405" s="121" t="str">
        <f t="shared" si="60"/>
        <v/>
      </c>
      <c r="AH405" s="121" t="str">
        <f t="shared" si="61"/>
        <v/>
      </c>
    </row>
    <row r="406" spans="1:34" s="99" customFormat="1" x14ac:dyDescent="0.45">
      <c r="A406" s="429"/>
      <c r="B406" s="429"/>
      <c r="C406" s="429"/>
      <c r="D406" s="429"/>
      <c r="E406" s="429"/>
      <c r="F406" s="267"/>
      <c r="G406" s="267"/>
      <c r="H406" s="430"/>
      <c r="I406" s="430"/>
      <c r="J406" s="431"/>
      <c r="K406" s="430"/>
      <c r="L406" s="432"/>
      <c r="M406" s="429"/>
      <c r="N406" s="429"/>
      <c r="O406" s="429"/>
      <c r="P406" s="429"/>
      <c r="Q406" s="433">
        <f t="shared" si="62"/>
        <v>0</v>
      </c>
      <c r="R406" s="433"/>
      <c r="S406" s="429"/>
      <c r="T406" s="429"/>
      <c r="U406" s="434"/>
      <c r="V406" s="429"/>
      <c r="W406" s="429"/>
      <c r="X406" s="241" t="str">
        <f t="shared" si="58"/>
        <v/>
      </c>
      <c r="Y406" s="241" t="str">
        <f t="shared" si="63"/>
        <v/>
      </c>
      <c r="Z406" s="241" t="str">
        <f t="shared" si="64"/>
        <v/>
      </c>
      <c r="AA406" s="242" t="b">
        <f t="shared" si="65"/>
        <v>0</v>
      </c>
      <c r="AB406" s="242" t="b">
        <f t="shared" si="66"/>
        <v>0</v>
      </c>
      <c r="AC406" s="267"/>
      <c r="AD406" s="265" t="str">
        <f>IF(AC406=Dropdowns!$B$44,"Emissions intensity required","")</f>
        <v/>
      </c>
      <c r="AE406" s="267"/>
      <c r="AF406" s="265" t="str">
        <f t="shared" si="59"/>
        <v/>
      </c>
      <c r="AG406" s="121" t="str">
        <f t="shared" si="60"/>
        <v/>
      </c>
      <c r="AH406" s="121" t="str">
        <f t="shared" si="61"/>
        <v/>
      </c>
    </row>
    <row r="407" spans="1:34" s="99" customFormat="1" x14ac:dyDescent="0.45">
      <c r="A407" s="429"/>
      <c r="B407" s="429"/>
      <c r="C407" s="429"/>
      <c r="D407" s="429"/>
      <c r="E407" s="429"/>
      <c r="F407" s="267"/>
      <c r="G407" s="267"/>
      <c r="H407" s="430"/>
      <c r="I407" s="430"/>
      <c r="J407" s="431"/>
      <c r="K407" s="430"/>
      <c r="L407" s="432"/>
      <c r="M407" s="429"/>
      <c r="N407" s="429"/>
      <c r="O407" s="429"/>
      <c r="P407" s="429"/>
      <c r="Q407" s="433">
        <f t="shared" si="62"/>
        <v>0</v>
      </c>
      <c r="R407" s="433"/>
      <c r="S407" s="429"/>
      <c r="T407" s="429"/>
      <c r="U407" s="434"/>
      <c r="V407" s="429"/>
      <c r="W407" s="429"/>
      <c r="X407" s="241" t="str">
        <f t="shared" si="58"/>
        <v/>
      </c>
      <c r="Y407" s="241" t="str">
        <f t="shared" si="63"/>
        <v/>
      </c>
      <c r="Z407" s="241" t="str">
        <f t="shared" si="64"/>
        <v/>
      </c>
      <c r="AA407" s="242" t="b">
        <f t="shared" si="65"/>
        <v>0</v>
      </c>
      <c r="AB407" s="242" t="b">
        <f t="shared" si="66"/>
        <v>0</v>
      </c>
      <c r="AC407" s="267"/>
      <c r="AD407" s="265" t="str">
        <f>IF(AC407=Dropdowns!$B$44,"Emissions intensity required","")</f>
        <v/>
      </c>
      <c r="AE407" s="267"/>
      <c r="AF407" s="265" t="str">
        <f t="shared" si="59"/>
        <v/>
      </c>
      <c r="AG407" s="121" t="str">
        <f t="shared" si="60"/>
        <v/>
      </c>
      <c r="AH407" s="121" t="str">
        <f t="shared" si="61"/>
        <v/>
      </c>
    </row>
    <row r="408" spans="1:34" s="99" customFormat="1" x14ac:dyDescent="0.45">
      <c r="A408" s="429"/>
      <c r="B408" s="429"/>
      <c r="C408" s="429"/>
      <c r="D408" s="429"/>
      <c r="E408" s="429"/>
      <c r="F408" s="267"/>
      <c r="G408" s="267"/>
      <c r="H408" s="430"/>
      <c r="I408" s="430"/>
      <c r="J408" s="431"/>
      <c r="K408" s="430"/>
      <c r="L408" s="432"/>
      <c r="M408" s="429"/>
      <c r="N408" s="429"/>
      <c r="O408" s="429"/>
      <c r="P408" s="429"/>
      <c r="Q408" s="433">
        <f t="shared" si="62"/>
        <v>0</v>
      </c>
      <c r="R408" s="433"/>
      <c r="S408" s="429"/>
      <c r="T408" s="429"/>
      <c r="U408" s="434"/>
      <c r="V408" s="429"/>
      <c r="W408" s="429"/>
      <c r="X408" s="241" t="str">
        <f t="shared" si="58"/>
        <v/>
      </c>
      <c r="Y408" s="241" t="str">
        <f t="shared" si="63"/>
        <v/>
      </c>
      <c r="Z408" s="241" t="str">
        <f t="shared" si="64"/>
        <v/>
      </c>
      <c r="AA408" s="242" t="b">
        <f t="shared" si="65"/>
        <v>0</v>
      </c>
      <c r="AB408" s="242" t="b">
        <f t="shared" si="66"/>
        <v>0</v>
      </c>
      <c r="AC408" s="267"/>
      <c r="AD408" s="265" t="str">
        <f>IF(AC408=Dropdowns!$B$44,"Emissions intensity required","")</f>
        <v/>
      </c>
      <c r="AE408" s="267"/>
      <c r="AF408" s="265" t="str">
        <f t="shared" si="59"/>
        <v/>
      </c>
      <c r="AG408" s="121" t="str">
        <f t="shared" si="60"/>
        <v/>
      </c>
      <c r="AH408" s="121" t="str">
        <f t="shared" si="61"/>
        <v/>
      </c>
    </row>
    <row r="409" spans="1:34" s="99" customFormat="1" x14ac:dyDescent="0.45">
      <c r="A409" s="429"/>
      <c r="B409" s="429"/>
      <c r="C409" s="429"/>
      <c r="D409" s="429"/>
      <c r="E409" s="429"/>
      <c r="F409" s="267"/>
      <c r="G409" s="267"/>
      <c r="H409" s="430"/>
      <c r="I409" s="430"/>
      <c r="J409" s="431"/>
      <c r="K409" s="430"/>
      <c r="L409" s="432"/>
      <c r="M409" s="429"/>
      <c r="N409" s="429"/>
      <c r="O409" s="429"/>
      <c r="P409" s="429"/>
      <c r="Q409" s="433">
        <f t="shared" si="62"/>
        <v>0</v>
      </c>
      <c r="R409" s="433"/>
      <c r="S409" s="429"/>
      <c r="T409" s="429"/>
      <c r="U409" s="434"/>
      <c r="V409" s="429"/>
      <c r="W409" s="429"/>
      <c r="X409" s="241" t="str">
        <f t="shared" si="58"/>
        <v/>
      </c>
      <c r="Y409" s="241" t="str">
        <f t="shared" si="63"/>
        <v/>
      </c>
      <c r="Z409" s="241" t="str">
        <f t="shared" si="64"/>
        <v/>
      </c>
      <c r="AA409" s="242" t="b">
        <f t="shared" si="65"/>
        <v>0</v>
      </c>
      <c r="AB409" s="242" t="b">
        <f t="shared" si="66"/>
        <v>0</v>
      </c>
      <c r="AC409" s="267"/>
      <c r="AD409" s="265" t="str">
        <f>IF(AC409=Dropdowns!$B$44,"Emissions intensity required","")</f>
        <v/>
      </c>
      <c r="AE409" s="267"/>
      <c r="AF409" s="265" t="str">
        <f t="shared" si="59"/>
        <v/>
      </c>
      <c r="AG409" s="121" t="str">
        <f t="shared" si="60"/>
        <v/>
      </c>
      <c r="AH409" s="121" t="str">
        <f t="shared" si="61"/>
        <v/>
      </c>
    </row>
    <row r="410" spans="1:34" s="99" customFormat="1" x14ac:dyDescent="0.45">
      <c r="A410" s="429"/>
      <c r="B410" s="429"/>
      <c r="C410" s="429"/>
      <c r="D410" s="429"/>
      <c r="E410" s="429"/>
      <c r="F410" s="267"/>
      <c r="G410" s="267"/>
      <c r="H410" s="430"/>
      <c r="I410" s="430"/>
      <c r="J410" s="431"/>
      <c r="K410" s="430"/>
      <c r="L410" s="432"/>
      <c r="M410" s="429"/>
      <c r="N410" s="429"/>
      <c r="O410" s="429"/>
      <c r="P410" s="429"/>
      <c r="Q410" s="433">
        <f t="shared" si="62"/>
        <v>0</v>
      </c>
      <c r="R410" s="433"/>
      <c r="S410" s="429"/>
      <c r="T410" s="429"/>
      <c r="U410" s="434"/>
      <c r="V410" s="429"/>
      <c r="W410" s="429"/>
      <c r="X410" s="241" t="str">
        <f t="shared" si="58"/>
        <v/>
      </c>
      <c r="Y410" s="241" t="str">
        <f t="shared" si="63"/>
        <v/>
      </c>
      <c r="Z410" s="241" t="str">
        <f t="shared" si="64"/>
        <v/>
      </c>
      <c r="AA410" s="242" t="b">
        <f t="shared" si="65"/>
        <v>0</v>
      </c>
      <c r="AB410" s="242" t="b">
        <f t="shared" si="66"/>
        <v>0</v>
      </c>
      <c r="AC410" s="267"/>
      <c r="AD410" s="265" t="str">
        <f>IF(AC410=Dropdowns!$B$44,"Emissions intensity required","")</f>
        <v/>
      </c>
      <c r="AE410" s="267"/>
      <c r="AF410" s="265" t="str">
        <f t="shared" si="59"/>
        <v/>
      </c>
      <c r="AG410" s="121" t="str">
        <f t="shared" si="60"/>
        <v/>
      </c>
      <c r="AH410" s="121" t="str">
        <f t="shared" si="61"/>
        <v/>
      </c>
    </row>
    <row r="411" spans="1:34" s="99" customFormat="1" x14ac:dyDescent="0.45">
      <c r="A411" s="429"/>
      <c r="B411" s="429"/>
      <c r="C411" s="429"/>
      <c r="D411" s="429"/>
      <c r="E411" s="429"/>
      <c r="F411" s="267"/>
      <c r="G411" s="267"/>
      <c r="H411" s="430"/>
      <c r="I411" s="430"/>
      <c r="J411" s="431"/>
      <c r="K411" s="430"/>
      <c r="L411" s="432"/>
      <c r="M411" s="429"/>
      <c r="N411" s="429"/>
      <c r="O411" s="429"/>
      <c r="P411" s="429"/>
      <c r="Q411" s="433">
        <f t="shared" si="62"/>
        <v>0</v>
      </c>
      <c r="R411" s="433"/>
      <c r="S411" s="429"/>
      <c r="T411" s="429"/>
      <c r="U411" s="434"/>
      <c r="V411" s="429"/>
      <c r="W411" s="429"/>
      <c r="X411" s="241" t="str">
        <f t="shared" si="58"/>
        <v/>
      </c>
      <c r="Y411" s="241" t="str">
        <f t="shared" si="63"/>
        <v/>
      </c>
      <c r="Z411" s="241" t="str">
        <f t="shared" si="64"/>
        <v/>
      </c>
      <c r="AA411" s="242" t="b">
        <f t="shared" si="65"/>
        <v>0</v>
      </c>
      <c r="AB411" s="242" t="b">
        <f t="shared" si="66"/>
        <v>0</v>
      </c>
      <c r="AC411" s="267"/>
      <c r="AD411" s="265" t="str">
        <f>IF(AC411=Dropdowns!$B$44,"Emissions intensity required","")</f>
        <v/>
      </c>
      <c r="AE411" s="267"/>
      <c r="AF411" s="265" t="str">
        <f t="shared" si="59"/>
        <v/>
      </c>
      <c r="AG411" s="121" t="str">
        <f t="shared" si="60"/>
        <v/>
      </c>
      <c r="AH411" s="121" t="str">
        <f t="shared" si="61"/>
        <v/>
      </c>
    </row>
    <row r="412" spans="1:34" s="99" customFormat="1" x14ac:dyDescent="0.45">
      <c r="A412" s="429"/>
      <c r="B412" s="429"/>
      <c r="C412" s="429"/>
      <c r="D412" s="429"/>
      <c r="E412" s="429"/>
      <c r="F412" s="267"/>
      <c r="G412" s="267"/>
      <c r="H412" s="430"/>
      <c r="I412" s="430"/>
      <c r="J412" s="431"/>
      <c r="K412" s="430"/>
      <c r="L412" s="432"/>
      <c r="M412" s="429"/>
      <c r="N412" s="429"/>
      <c r="O412" s="429"/>
      <c r="P412" s="429"/>
      <c r="Q412" s="433">
        <f t="shared" si="62"/>
        <v>0</v>
      </c>
      <c r="R412" s="433"/>
      <c r="S412" s="429"/>
      <c r="T412" s="429"/>
      <c r="U412" s="434"/>
      <c r="V412" s="429"/>
      <c r="W412" s="429"/>
      <c r="X412" s="241" t="str">
        <f t="shared" si="58"/>
        <v/>
      </c>
      <c r="Y412" s="241" t="str">
        <f t="shared" si="63"/>
        <v/>
      </c>
      <c r="Z412" s="241" t="str">
        <f t="shared" si="64"/>
        <v/>
      </c>
      <c r="AA412" s="242" t="b">
        <f t="shared" si="65"/>
        <v>0</v>
      </c>
      <c r="AB412" s="242" t="b">
        <f t="shared" si="66"/>
        <v>0</v>
      </c>
      <c r="AC412" s="267"/>
      <c r="AD412" s="265" t="str">
        <f>IF(AC412=Dropdowns!$B$44,"Emissions intensity required","")</f>
        <v/>
      </c>
      <c r="AE412" s="267"/>
      <c r="AF412" s="265" t="str">
        <f t="shared" si="59"/>
        <v/>
      </c>
      <c r="AG412" s="121" t="str">
        <f t="shared" si="60"/>
        <v/>
      </c>
      <c r="AH412" s="121" t="str">
        <f t="shared" si="61"/>
        <v/>
      </c>
    </row>
    <row r="413" spans="1:34" s="99" customFormat="1" x14ac:dyDescent="0.45">
      <c r="A413" s="429"/>
      <c r="B413" s="429"/>
      <c r="C413" s="429"/>
      <c r="D413" s="429"/>
      <c r="E413" s="429"/>
      <c r="F413" s="267"/>
      <c r="G413" s="267"/>
      <c r="H413" s="430"/>
      <c r="I413" s="430"/>
      <c r="J413" s="431"/>
      <c r="K413" s="430"/>
      <c r="L413" s="432"/>
      <c r="M413" s="429"/>
      <c r="N413" s="429"/>
      <c r="O413" s="429"/>
      <c r="P413" s="429"/>
      <c r="Q413" s="433">
        <f t="shared" si="62"/>
        <v>0</v>
      </c>
      <c r="R413" s="433"/>
      <c r="S413" s="429"/>
      <c r="T413" s="429"/>
      <c r="U413" s="434"/>
      <c r="V413" s="429"/>
      <c r="W413" s="429"/>
      <c r="X413" s="241" t="str">
        <f t="shared" si="58"/>
        <v/>
      </c>
      <c r="Y413" s="241" t="str">
        <f t="shared" si="63"/>
        <v/>
      </c>
      <c r="Z413" s="241" t="str">
        <f t="shared" si="64"/>
        <v/>
      </c>
      <c r="AA413" s="242" t="b">
        <f t="shared" si="65"/>
        <v>0</v>
      </c>
      <c r="AB413" s="242" t="b">
        <f t="shared" si="66"/>
        <v>0</v>
      </c>
      <c r="AC413" s="267"/>
      <c r="AD413" s="265" t="str">
        <f>IF(AC413=Dropdowns!$B$44,"Emissions intensity required","")</f>
        <v/>
      </c>
      <c r="AE413" s="267"/>
      <c r="AF413" s="265" t="str">
        <f t="shared" si="59"/>
        <v/>
      </c>
      <c r="AG413" s="121" t="str">
        <f t="shared" si="60"/>
        <v/>
      </c>
      <c r="AH413" s="121" t="str">
        <f t="shared" si="61"/>
        <v/>
      </c>
    </row>
    <row r="414" spans="1:34" s="99" customFormat="1" x14ac:dyDescent="0.45">
      <c r="A414" s="429"/>
      <c r="B414" s="429"/>
      <c r="C414" s="429"/>
      <c r="D414" s="429"/>
      <c r="E414" s="429"/>
      <c r="F414" s="267"/>
      <c r="G414" s="267"/>
      <c r="H414" s="430"/>
      <c r="I414" s="430"/>
      <c r="J414" s="431"/>
      <c r="K414" s="430"/>
      <c r="L414" s="432"/>
      <c r="M414" s="429"/>
      <c r="N414" s="429"/>
      <c r="O414" s="429"/>
      <c r="P414" s="429"/>
      <c r="Q414" s="433">
        <f t="shared" si="62"/>
        <v>0</v>
      </c>
      <c r="R414" s="433"/>
      <c r="S414" s="429"/>
      <c r="T414" s="429"/>
      <c r="U414" s="434"/>
      <c r="V414" s="429"/>
      <c r="W414" s="429"/>
      <c r="X414" s="241" t="str">
        <f t="shared" si="58"/>
        <v/>
      </c>
      <c r="Y414" s="241" t="str">
        <f t="shared" si="63"/>
        <v/>
      </c>
      <c r="Z414" s="241" t="str">
        <f t="shared" si="64"/>
        <v/>
      </c>
      <c r="AA414" s="242" t="b">
        <f t="shared" si="65"/>
        <v>0</v>
      </c>
      <c r="AB414" s="242" t="b">
        <f t="shared" si="66"/>
        <v>0</v>
      </c>
      <c r="AC414" s="267"/>
      <c r="AD414" s="265" t="str">
        <f>IF(AC414=Dropdowns!$B$44,"Emissions intensity required","")</f>
        <v/>
      </c>
      <c r="AE414" s="267"/>
      <c r="AF414" s="265" t="str">
        <f t="shared" si="59"/>
        <v/>
      </c>
      <c r="AG414" s="121" t="str">
        <f t="shared" si="60"/>
        <v/>
      </c>
      <c r="AH414" s="121" t="str">
        <f t="shared" si="61"/>
        <v/>
      </c>
    </row>
    <row r="415" spans="1:34" s="99" customFormat="1" x14ac:dyDescent="0.45">
      <c r="A415" s="429"/>
      <c r="B415" s="429"/>
      <c r="C415" s="429"/>
      <c r="D415" s="429"/>
      <c r="E415" s="429"/>
      <c r="F415" s="267"/>
      <c r="G415" s="267"/>
      <c r="H415" s="430"/>
      <c r="I415" s="430"/>
      <c r="J415" s="431"/>
      <c r="K415" s="430"/>
      <c r="L415" s="432"/>
      <c r="M415" s="429"/>
      <c r="N415" s="429"/>
      <c r="O415" s="429"/>
      <c r="P415" s="429"/>
      <c r="Q415" s="433">
        <f t="shared" si="62"/>
        <v>0</v>
      </c>
      <c r="R415" s="433"/>
      <c r="S415" s="429"/>
      <c r="T415" s="429"/>
      <c r="U415" s="434"/>
      <c r="V415" s="429"/>
      <c r="W415" s="429"/>
      <c r="X415" s="241" t="str">
        <f t="shared" si="58"/>
        <v/>
      </c>
      <c r="Y415" s="241" t="str">
        <f t="shared" si="63"/>
        <v/>
      </c>
      <c r="Z415" s="241" t="str">
        <f t="shared" si="64"/>
        <v/>
      </c>
      <c r="AA415" s="242" t="b">
        <f t="shared" si="65"/>
        <v>0</v>
      </c>
      <c r="AB415" s="242" t="b">
        <f t="shared" si="66"/>
        <v>0</v>
      </c>
      <c r="AC415" s="267"/>
      <c r="AD415" s="265" t="str">
        <f>IF(AC415=Dropdowns!$B$44,"Emissions intensity required","")</f>
        <v/>
      </c>
      <c r="AE415" s="267"/>
      <c r="AF415" s="265" t="str">
        <f t="shared" si="59"/>
        <v/>
      </c>
      <c r="AG415" s="121" t="str">
        <f t="shared" si="60"/>
        <v/>
      </c>
      <c r="AH415" s="121" t="str">
        <f t="shared" si="61"/>
        <v/>
      </c>
    </row>
    <row r="416" spans="1:34" s="99" customFormat="1" x14ac:dyDescent="0.45">
      <c r="A416" s="429"/>
      <c r="B416" s="429"/>
      <c r="C416" s="429"/>
      <c r="D416" s="429"/>
      <c r="E416" s="429"/>
      <c r="F416" s="267"/>
      <c r="G416" s="267"/>
      <c r="H416" s="430"/>
      <c r="I416" s="430"/>
      <c r="J416" s="431"/>
      <c r="K416" s="430"/>
      <c r="L416" s="432"/>
      <c r="M416" s="429"/>
      <c r="N416" s="429"/>
      <c r="O416" s="429"/>
      <c r="P416" s="429"/>
      <c r="Q416" s="433">
        <f t="shared" si="62"/>
        <v>0</v>
      </c>
      <c r="R416" s="433"/>
      <c r="S416" s="429"/>
      <c r="T416" s="429"/>
      <c r="U416" s="434"/>
      <c r="V416" s="429"/>
      <c r="W416" s="429"/>
      <c r="X416" s="241" t="str">
        <f t="shared" si="58"/>
        <v/>
      </c>
      <c r="Y416" s="241" t="str">
        <f t="shared" si="63"/>
        <v/>
      </c>
      <c r="Z416" s="241" t="str">
        <f t="shared" si="64"/>
        <v/>
      </c>
      <c r="AA416" s="242" t="b">
        <f t="shared" si="65"/>
        <v>0</v>
      </c>
      <c r="AB416" s="242" t="b">
        <f t="shared" si="66"/>
        <v>0</v>
      </c>
      <c r="AC416" s="267"/>
      <c r="AD416" s="265" t="str">
        <f>IF(AC416=Dropdowns!$B$44,"Emissions intensity required","")</f>
        <v/>
      </c>
      <c r="AE416" s="267"/>
      <c r="AF416" s="265" t="str">
        <f t="shared" si="59"/>
        <v/>
      </c>
      <c r="AG416" s="121" t="str">
        <f t="shared" si="60"/>
        <v/>
      </c>
      <c r="AH416" s="121" t="str">
        <f t="shared" si="61"/>
        <v/>
      </c>
    </row>
    <row r="417" spans="1:34" s="99" customFormat="1" x14ac:dyDescent="0.45">
      <c r="A417" s="429"/>
      <c r="B417" s="429"/>
      <c r="C417" s="429"/>
      <c r="D417" s="429"/>
      <c r="E417" s="429"/>
      <c r="F417" s="267"/>
      <c r="G417" s="267"/>
      <c r="H417" s="430"/>
      <c r="I417" s="430"/>
      <c r="J417" s="431"/>
      <c r="K417" s="430"/>
      <c r="L417" s="432"/>
      <c r="M417" s="429"/>
      <c r="N417" s="429"/>
      <c r="O417" s="429"/>
      <c r="P417" s="429"/>
      <c r="Q417" s="433">
        <f t="shared" si="62"/>
        <v>0</v>
      </c>
      <c r="R417" s="433"/>
      <c r="S417" s="429"/>
      <c r="T417" s="429"/>
      <c r="U417" s="434"/>
      <c r="V417" s="429"/>
      <c r="W417" s="429"/>
      <c r="X417" s="241" t="str">
        <f t="shared" si="58"/>
        <v/>
      </c>
      <c r="Y417" s="241" t="str">
        <f t="shared" si="63"/>
        <v/>
      </c>
      <c r="Z417" s="241" t="str">
        <f t="shared" si="64"/>
        <v/>
      </c>
      <c r="AA417" s="242" t="b">
        <f t="shared" si="65"/>
        <v>0</v>
      </c>
      <c r="AB417" s="242" t="b">
        <f t="shared" si="66"/>
        <v>0</v>
      </c>
      <c r="AC417" s="267"/>
      <c r="AD417" s="265" t="str">
        <f>IF(AC417=Dropdowns!$B$44,"Emissions intensity required","")</f>
        <v/>
      </c>
      <c r="AE417" s="267"/>
      <c r="AF417" s="265" t="str">
        <f t="shared" si="59"/>
        <v/>
      </c>
      <c r="AG417" s="121" t="str">
        <f t="shared" si="60"/>
        <v/>
      </c>
      <c r="AH417" s="121" t="str">
        <f t="shared" si="61"/>
        <v/>
      </c>
    </row>
    <row r="418" spans="1:34" s="99" customFormat="1" x14ac:dyDescent="0.45">
      <c r="A418" s="429"/>
      <c r="B418" s="429"/>
      <c r="C418" s="429"/>
      <c r="D418" s="429"/>
      <c r="E418" s="429"/>
      <c r="F418" s="267"/>
      <c r="G418" s="267"/>
      <c r="H418" s="430"/>
      <c r="I418" s="430"/>
      <c r="J418" s="431"/>
      <c r="K418" s="430"/>
      <c r="L418" s="432"/>
      <c r="M418" s="429"/>
      <c r="N418" s="429"/>
      <c r="O418" s="429"/>
      <c r="P418" s="429"/>
      <c r="Q418" s="433">
        <f t="shared" si="62"/>
        <v>0</v>
      </c>
      <c r="R418" s="433"/>
      <c r="S418" s="429"/>
      <c r="T418" s="429"/>
      <c r="U418" s="434"/>
      <c r="V418" s="429"/>
      <c r="W418" s="429"/>
      <c r="X418" s="241" t="str">
        <f t="shared" si="58"/>
        <v/>
      </c>
      <c r="Y418" s="241" t="str">
        <f t="shared" si="63"/>
        <v/>
      </c>
      <c r="Z418" s="241" t="str">
        <f t="shared" si="64"/>
        <v/>
      </c>
      <c r="AA418" s="242" t="b">
        <f t="shared" si="65"/>
        <v>0</v>
      </c>
      <c r="AB418" s="242" t="b">
        <f t="shared" si="66"/>
        <v>0</v>
      </c>
      <c r="AC418" s="267"/>
      <c r="AD418" s="265" t="str">
        <f>IF(AC418=Dropdowns!$B$44,"Emissions intensity required","")</f>
        <v/>
      </c>
      <c r="AE418" s="267"/>
      <c r="AF418" s="265" t="str">
        <f t="shared" si="59"/>
        <v/>
      </c>
      <c r="AG418" s="121" t="str">
        <f t="shared" si="60"/>
        <v/>
      </c>
      <c r="AH418" s="121" t="str">
        <f t="shared" si="61"/>
        <v/>
      </c>
    </row>
    <row r="419" spans="1:34" s="99" customFormat="1" x14ac:dyDescent="0.45">
      <c r="A419" s="429"/>
      <c r="B419" s="429"/>
      <c r="C419" s="429"/>
      <c r="D419" s="429"/>
      <c r="E419" s="429"/>
      <c r="F419" s="267"/>
      <c r="G419" s="267"/>
      <c r="H419" s="430"/>
      <c r="I419" s="430"/>
      <c r="J419" s="431"/>
      <c r="K419" s="430"/>
      <c r="L419" s="432"/>
      <c r="M419" s="429"/>
      <c r="N419" s="429"/>
      <c r="O419" s="429"/>
      <c r="P419" s="429"/>
      <c r="Q419" s="433">
        <f t="shared" si="62"/>
        <v>0</v>
      </c>
      <c r="R419" s="433"/>
      <c r="S419" s="429"/>
      <c r="T419" s="429"/>
      <c r="U419" s="434"/>
      <c r="V419" s="429"/>
      <c r="W419" s="429"/>
      <c r="X419" s="241" t="str">
        <f t="shared" si="58"/>
        <v/>
      </c>
      <c r="Y419" s="241" t="str">
        <f t="shared" si="63"/>
        <v/>
      </c>
      <c r="Z419" s="241" t="str">
        <f t="shared" si="64"/>
        <v/>
      </c>
      <c r="AA419" s="242" t="b">
        <f t="shared" si="65"/>
        <v>0</v>
      </c>
      <c r="AB419" s="242" t="b">
        <f t="shared" si="66"/>
        <v>0</v>
      </c>
      <c r="AC419" s="267"/>
      <c r="AD419" s="265" t="str">
        <f>IF(AC419=Dropdowns!$B$44,"Emissions intensity required","")</f>
        <v/>
      </c>
      <c r="AE419" s="267"/>
      <c r="AF419" s="265" t="str">
        <f t="shared" si="59"/>
        <v/>
      </c>
      <c r="AG419" s="121" t="str">
        <f t="shared" si="60"/>
        <v/>
      </c>
      <c r="AH419" s="121" t="str">
        <f t="shared" si="61"/>
        <v/>
      </c>
    </row>
    <row r="420" spans="1:34" s="99" customFormat="1" x14ac:dyDescent="0.45">
      <c r="A420" s="429"/>
      <c r="B420" s="429"/>
      <c r="C420" s="429"/>
      <c r="D420" s="429"/>
      <c r="E420" s="429"/>
      <c r="F420" s="267"/>
      <c r="G420" s="267"/>
      <c r="H420" s="430"/>
      <c r="I420" s="430"/>
      <c r="J420" s="431"/>
      <c r="K420" s="430"/>
      <c r="L420" s="432"/>
      <c r="M420" s="429"/>
      <c r="N420" s="429"/>
      <c r="O420" s="429"/>
      <c r="P420" s="429"/>
      <c r="Q420" s="433">
        <f t="shared" si="62"/>
        <v>0</v>
      </c>
      <c r="R420" s="433"/>
      <c r="S420" s="429"/>
      <c r="T420" s="429"/>
      <c r="U420" s="434"/>
      <c r="V420" s="429"/>
      <c r="W420" s="429"/>
      <c r="X420" s="241" t="str">
        <f t="shared" si="58"/>
        <v/>
      </c>
      <c r="Y420" s="241" t="str">
        <f t="shared" si="63"/>
        <v/>
      </c>
      <c r="Z420" s="241" t="str">
        <f t="shared" si="64"/>
        <v/>
      </c>
      <c r="AA420" s="242" t="b">
        <f t="shared" si="65"/>
        <v>0</v>
      </c>
      <c r="AB420" s="242" t="b">
        <f t="shared" si="66"/>
        <v>0</v>
      </c>
      <c r="AC420" s="267"/>
      <c r="AD420" s="265" t="str">
        <f>IF(AC420=Dropdowns!$B$44,"Emissions intensity required","")</f>
        <v/>
      </c>
      <c r="AE420" s="267"/>
      <c r="AF420" s="265" t="str">
        <f t="shared" si="59"/>
        <v/>
      </c>
      <c r="AG420" s="121" t="str">
        <f t="shared" si="60"/>
        <v/>
      </c>
      <c r="AH420" s="121" t="str">
        <f t="shared" si="61"/>
        <v/>
      </c>
    </row>
    <row r="421" spans="1:34" s="99" customFormat="1" x14ac:dyDescent="0.45">
      <c r="A421" s="429"/>
      <c r="B421" s="429"/>
      <c r="C421" s="429"/>
      <c r="D421" s="429"/>
      <c r="E421" s="429"/>
      <c r="F421" s="267"/>
      <c r="G421" s="267"/>
      <c r="H421" s="430"/>
      <c r="I421" s="430"/>
      <c r="J421" s="431"/>
      <c r="K421" s="430"/>
      <c r="L421" s="432"/>
      <c r="M421" s="429"/>
      <c r="N421" s="429"/>
      <c r="O421" s="429"/>
      <c r="P421" s="429"/>
      <c r="Q421" s="433">
        <f t="shared" si="62"/>
        <v>0</v>
      </c>
      <c r="R421" s="433"/>
      <c r="S421" s="429"/>
      <c r="T421" s="429"/>
      <c r="U421" s="434"/>
      <c r="V421" s="429"/>
      <c r="W421" s="429"/>
      <c r="X421" s="241" t="str">
        <f t="shared" si="58"/>
        <v/>
      </c>
      <c r="Y421" s="241" t="str">
        <f t="shared" si="63"/>
        <v/>
      </c>
      <c r="Z421" s="241" t="str">
        <f t="shared" si="64"/>
        <v/>
      </c>
      <c r="AA421" s="242" t="b">
        <f t="shared" si="65"/>
        <v>0</v>
      </c>
      <c r="AB421" s="242" t="b">
        <f t="shared" si="66"/>
        <v>0</v>
      </c>
      <c r="AC421" s="267"/>
      <c r="AD421" s="265" t="str">
        <f>IF(AC421=Dropdowns!$B$44,"Emissions intensity required","")</f>
        <v/>
      </c>
      <c r="AE421" s="267"/>
      <c r="AF421" s="265" t="str">
        <f t="shared" si="59"/>
        <v/>
      </c>
      <c r="AG421" s="121" t="str">
        <f t="shared" si="60"/>
        <v/>
      </c>
      <c r="AH421" s="121" t="str">
        <f t="shared" si="61"/>
        <v/>
      </c>
    </row>
    <row r="422" spans="1:34" s="99" customFormat="1" x14ac:dyDescent="0.45">
      <c r="A422" s="429"/>
      <c r="B422" s="429"/>
      <c r="C422" s="429"/>
      <c r="D422" s="429"/>
      <c r="E422" s="429"/>
      <c r="F422" s="267"/>
      <c r="G422" s="267"/>
      <c r="H422" s="430"/>
      <c r="I422" s="430"/>
      <c r="J422" s="431"/>
      <c r="K422" s="430"/>
      <c r="L422" s="432"/>
      <c r="M422" s="429"/>
      <c r="N422" s="429"/>
      <c r="O422" s="429"/>
      <c r="P422" s="429"/>
      <c r="Q422" s="433">
        <f t="shared" si="62"/>
        <v>0</v>
      </c>
      <c r="R422" s="433"/>
      <c r="S422" s="429"/>
      <c r="T422" s="429"/>
      <c r="U422" s="434"/>
      <c r="V422" s="429"/>
      <c r="W422" s="429"/>
      <c r="X422" s="241" t="str">
        <f t="shared" si="58"/>
        <v/>
      </c>
      <c r="Y422" s="241" t="str">
        <f t="shared" si="63"/>
        <v/>
      </c>
      <c r="Z422" s="241" t="str">
        <f t="shared" si="64"/>
        <v/>
      </c>
      <c r="AA422" s="242" t="b">
        <f t="shared" si="65"/>
        <v>0</v>
      </c>
      <c r="AB422" s="242" t="b">
        <f t="shared" si="66"/>
        <v>0</v>
      </c>
      <c r="AC422" s="267"/>
      <c r="AD422" s="265" t="str">
        <f>IF(AC422=Dropdowns!$B$44,"Emissions intensity required","")</f>
        <v/>
      </c>
      <c r="AE422" s="267"/>
      <c r="AF422" s="265" t="str">
        <f t="shared" si="59"/>
        <v/>
      </c>
      <c r="AG422" s="121" t="str">
        <f t="shared" si="60"/>
        <v/>
      </c>
      <c r="AH422" s="121" t="str">
        <f t="shared" si="61"/>
        <v/>
      </c>
    </row>
    <row r="423" spans="1:34" s="99" customFormat="1" x14ac:dyDescent="0.45">
      <c r="A423" s="429"/>
      <c r="B423" s="429"/>
      <c r="C423" s="429"/>
      <c r="D423" s="429"/>
      <c r="E423" s="429"/>
      <c r="F423" s="267"/>
      <c r="G423" s="267"/>
      <c r="H423" s="430"/>
      <c r="I423" s="430"/>
      <c r="J423" s="431"/>
      <c r="K423" s="430"/>
      <c r="L423" s="432"/>
      <c r="M423" s="429"/>
      <c r="N423" s="429"/>
      <c r="O423" s="429"/>
      <c r="P423" s="429"/>
      <c r="Q423" s="433">
        <f t="shared" si="62"/>
        <v>0</v>
      </c>
      <c r="R423" s="433"/>
      <c r="S423" s="429"/>
      <c r="T423" s="429"/>
      <c r="U423" s="434"/>
      <c r="V423" s="429"/>
      <c r="W423" s="429"/>
      <c r="X423" s="241" t="str">
        <f t="shared" si="58"/>
        <v/>
      </c>
      <c r="Y423" s="241" t="str">
        <f t="shared" si="63"/>
        <v/>
      </c>
      <c r="Z423" s="241" t="str">
        <f t="shared" si="64"/>
        <v/>
      </c>
      <c r="AA423" s="242" t="b">
        <f t="shared" si="65"/>
        <v>0</v>
      </c>
      <c r="AB423" s="242" t="b">
        <f t="shared" si="66"/>
        <v>0</v>
      </c>
      <c r="AC423" s="267"/>
      <c r="AD423" s="265" t="str">
        <f>IF(AC423=Dropdowns!$B$44,"Emissions intensity required","")</f>
        <v/>
      </c>
      <c r="AE423" s="267"/>
      <c r="AF423" s="265" t="str">
        <f t="shared" si="59"/>
        <v/>
      </c>
      <c r="AG423" s="121" t="str">
        <f t="shared" si="60"/>
        <v/>
      </c>
      <c r="AH423" s="121" t="str">
        <f t="shared" si="61"/>
        <v/>
      </c>
    </row>
    <row r="424" spans="1:34" s="99" customFormat="1" x14ac:dyDescent="0.45">
      <c r="A424" s="429"/>
      <c r="B424" s="429"/>
      <c r="C424" s="429"/>
      <c r="D424" s="429"/>
      <c r="E424" s="429"/>
      <c r="F424" s="267"/>
      <c r="G424" s="267"/>
      <c r="H424" s="430"/>
      <c r="I424" s="430"/>
      <c r="J424" s="431"/>
      <c r="K424" s="430"/>
      <c r="L424" s="432"/>
      <c r="M424" s="429"/>
      <c r="N424" s="429"/>
      <c r="O424" s="429"/>
      <c r="P424" s="429"/>
      <c r="Q424" s="433">
        <f t="shared" si="62"/>
        <v>0</v>
      </c>
      <c r="R424" s="433"/>
      <c r="S424" s="429"/>
      <c r="T424" s="429"/>
      <c r="U424" s="434"/>
      <c r="V424" s="429"/>
      <c r="W424" s="429"/>
      <c r="X424" s="241" t="str">
        <f t="shared" si="58"/>
        <v/>
      </c>
      <c r="Y424" s="241" t="str">
        <f t="shared" si="63"/>
        <v/>
      </c>
      <c r="Z424" s="241" t="str">
        <f t="shared" si="64"/>
        <v/>
      </c>
      <c r="AA424" s="242" t="b">
        <f t="shared" si="65"/>
        <v>0</v>
      </c>
      <c r="AB424" s="242" t="b">
        <f t="shared" si="66"/>
        <v>0</v>
      </c>
      <c r="AC424" s="267"/>
      <c r="AD424" s="265" t="str">
        <f>IF(AC424=Dropdowns!$B$44,"Emissions intensity required","")</f>
        <v/>
      </c>
      <c r="AE424" s="267"/>
      <c r="AF424" s="265" t="str">
        <f t="shared" si="59"/>
        <v/>
      </c>
      <c r="AG424" s="121" t="str">
        <f t="shared" si="60"/>
        <v/>
      </c>
      <c r="AH424" s="121" t="str">
        <f t="shared" si="61"/>
        <v/>
      </c>
    </row>
    <row r="425" spans="1:34" s="99" customFormat="1" x14ac:dyDescent="0.45">
      <c r="A425" s="429"/>
      <c r="B425" s="429"/>
      <c r="C425" s="429"/>
      <c r="D425" s="429"/>
      <c r="E425" s="429"/>
      <c r="F425" s="267"/>
      <c r="G425" s="267"/>
      <c r="H425" s="430"/>
      <c r="I425" s="430"/>
      <c r="J425" s="431"/>
      <c r="K425" s="430"/>
      <c r="L425" s="432"/>
      <c r="M425" s="429"/>
      <c r="N425" s="429"/>
      <c r="O425" s="429"/>
      <c r="P425" s="429"/>
      <c r="Q425" s="433">
        <f t="shared" si="62"/>
        <v>0</v>
      </c>
      <c r="R425" s="433"/>
      <c r="S425" s="429"/>
      <c r="T425" s="429"/>
      <c r="U425" s="434"/>
      <c r="V425" s="429"/>
      <c r="W425" s="429"/>
      <c r="X425" s="241" t="str">
        <f t="shared" si="58"/>
        <v/>
      </c>
      <c r="Y425" s="241" t="str">
        <f t="shared" si="63"/>
        <v/>
      </c>
      <c r="Z425" s="241" t="str">
        <f t="shared" si="64"/>
        <v/>
      </c>
      <c r="AA425" s="242" t="b">
        <f t="shared" si="65"/>
        <v>0</v>
      </c>
      <c r="AB425" s="242" t="b">
        <f t="shared" si="66"/>
        <v>0</v>
      </c>
      <c r="AC425" s="267"/>
      <c r="AD425" s="265" t="str">
        <f>IF(AC425=Dropdowns!$B$44,"Emissions intensity required","")</f>
        <v/>
      </c>
      <c r="AE425" s="267"/>
      <c r="AF425" s="265" t="str">
        <f t="shared" si="59"/>
        <v/>
      </c>
      <c r="AG425" s="121" t="str">
        <f t="shared" si="60"/>
        <v/>
      </c>
      <c r="AH425" s="121" t="str">
        <f t="shared" si="61"/>
        <v/>
      </c>
    </row>
    <row r="426" spans="1:34" s="99" customFormat="1" x14ac:dyDescent="0.45">
      <c r="A426" s="429"/>
      <c r="B426" s="429"/>
      <c r="C426" s="429"/>
      <c r="D426" s="429"/>
      <c r="E426" s="429"/>
      <c r="F426" s="267"/>
      <c r="G426" s="267"/>
      <c r="H426" s="430"/>
      <c r="I426" s="430"/>
      <c r="J426" s="431"/>
      <c r="K426" s="430"/>
      <c r="L426" s="432"/>
      <c r="M426" s="429"/>
      <c r="N426" s="429"/>
      <c r="O426" s="429"/>
      <c r="P426" s="429"/>
      <c r="Q426" s="433">
        <f t="shared" si="62"/>
        <v>0</v>
      </c>
      <c r="R426" s="433"/>
      <c r="S426" s="429"/>
      <c r="T426" s="429"/>
      <c r="U426" s="434"/>
      <c r="V426" s="429"/>
      <c r="W426" s="429"/>
      <c r="X426" s="241" t="str">
        <f t="shared" si="58"/>
        <v/>
      </c>
      <c r="Y426" s="241" t="str">
        <f t="shared" si="63"/>
        <v/>
      </c>
      <c r="Z426" s="241" t="str">
        <f t="shared" si="64"/>
        <v/>
      </c>
      <c r="AA426" s="242" t="b">
        <f t="shared" si="65"/>
        <v>0</v>
      </c>
      <c r="AB426" s="242" t="b">
        <f t="shared" si="66"/>
        <v>0</v>
      </c>
      <c r="AC426" s="267"/>
      <c r="AD426" s="265" t="str">
        <f>IF(AC426=Dropdowns!$B$44,"Emissions intensity required","")</f>
        <v/>
      </c>
      <c r="AE426" s="267"/>
      <c r="AF426" s="265" t="str">
        <f t="shared" si="59"/>
        <v/>
      </c>
      <c r="AG426" s="121" t="str">
        <f t="shared" si="60"/>
        <v/>
      </c>
      <c r="AH426" s="121" t="str">
        <f t="shared" si="61"/>
        <v/>
      </c>
    </row>
    <row r="427" spans="1:34" s="99" customFormat="1" x14ac:dyDescent="0.45">
      <c r="A427" s="429"/>
      <c r="B427" s="429"/>
      <c r="C427" s="429"/>
      <c r="D427" s="429"/>
      <c r="E427" s="429"/>
      <c r="F427" s="267"/>
      <c r="G427" s="267"/>
      <c r="H427" s="430"/>
      <c r="I427" s="430"/>
      <c r="J427" s="431"/>
      <c r="K427" s="430"/>
      <c r="L427" s="432"/>
      <c r="M427" s="429"/>
      <c r="N427" s="429"/>
      <c r="O427" s="429"/>
      <c r="P427" s="429"/>
      <c r="Q427" s="433">
        <f t="shared" si="62"/>
        <v>0</v>
      </c>
      <c r="R427" s="433"/>
      <c r="S427" s="429"/>
      <c r="T427" s="429"/>
      <c r="U427" s="434"/>
      <c r="V427" s="429"/>
      <c r="W427" s="429"/>
      <c r="X427" s="241" t="str">
        <f t="shared" si="58"/>
        <v/>
      </c>
      <c r="Y427" s="241" t="str">
        <f t="shared" si="63"/>
        <v/>
      </c>
      <c r="Z427" s="241" t="str">
        <f t="shared" si="64"/>
        <v/>
      </c>
      <c r="AA427" s="242" t="b">
        <f t="shared" si="65"/>
        <v>0</v>
      </c>
      <c r="AB427" s="242" t="b">
        <f t="shared" si="66"/>
        <v>0</v>
      </c>
      <c r="AC427" s="267"/>
      <c r="AD427" s="265" t="str">
        <f>IF(AC427=Dropdowns!$B$44,"Emissions intensity required","")</f>
        <v/>
      </c>
      <c r="AE427" s="267"/>
      <c r="AF427" s="265" t="str">
        <f t="shared" si="59"/>
        <v/>
      </c>
      <c r="AG427" s="121" t="str">
        <f t="shared" si="60"/>
        <v/>
      </c>
      <c r="AH427" s="121" t="str">
        <f t="shared" si="61"/>
        <v/>
      </c>
    </row>
    <row r="428" spans="1:34" s="99" customFormat="1" x14ac:dyDescent="0.45">
      <c r="A428" s="429"/>
      <c r="B428" s="429"/>
      <c r="C428" s="429"/>
      <c r="D428" s="429"/>
      <c r="E428" s="429"/>
      <c r="F428" s="267"/>
      <c r="G428" s="267"/>
      <c r="H428" s="430"/>
      <c r="I428" s="430"/>
      <c r="J428" s="431"/>
      <c r="K428" s="430"/>
      <c r="L428" s="432"/>
      <c r="M428" s="429"/>
      <c r="N428" s="429"/>
      <c r="O428" s="429"/>
      <c r="P428" s="429"/>
      <c r="Q428" s="433">
        <f t="shared" si="62"/>
        <v>0</v>
      </c>
      <c r="R428" s="433"/>
      <c r="S428" s="429"/>
      <c r="T428" s="429"/>
      <c r="U428" s="434"/>
      <c r="V428" s="429"/>
      <c r="W428" s="429"/>
      <c r="X428" s="241" t="str">
        <f t="shared" si="58"/>
        <v/>
      </c>
      <c r="Y428" s="241" t="str">
        <f t="shared" si="63"/>
        <v/>
      </c>
      <c r="Z428" s="241" t="str">
        <f t="shared" si="64"/>
        <v/>
      </c>
      <c r="AA428" s="242" t="b">
        <f t="shared" si="65"/>
        <v>0</v>
      </c>
      <c r="AB428" s="242" t="b">
        <f t="shared" si="66"/>
        <v>0</v>
      </c>
      <c r="AC428" s="267"/>
      <c r="AD428" s="265" t="str">
        <f>IF(AC428=Dropdowns!$B$44,"Emissions intensity required","")</f>
        <v/>
      </c>
      <c r="AE428" s="267"/>
      <c r="AF428" s="265" t="str">
        <f t="shared" si="59"/>
        <v/>
      </c>
      <c r="AG428" s="121" t="str">
        <f t="shared" si="60"/>
        <v/>
      </c>
      <c r="AH428" s="121" t="str">
        <f t="shared" si="61"/>
        <v/>
      </c>
    </row>
    <row r="429" spans="1:34" s="99" customFormat="1" x14ac:dyDescent="0.45">
      <c r="A429" s="429"/>
      <c r="B429" s="429"/>
      <c r="C429" s="429"/>
      <c r="D429" s="429"/>
      <c r="E429" s="429"/>
      <c r="F429" s="267"/>
      <c r="G429" s="267"/>
      <c r="H429" s="430"/>
      <c r="I429" s="430"/>
      <c r="J429" s="431"/>
      <c r="K429" s="430"/>
      <c r="L429" s="432"/>
      <c r="M429" s="429"/>
      <c r="N429" s="429"/>
      <c r="O429" s="429"/>
      <c r="P429" s="429"/>
      <c r="Q429" s="433">
        <f t="shared" si="62"/>
        <v>0</v>
      </c>
      <c r="R429" s="433"/>
      <c r="S429" s="429"/>
      <c r="T429" s="429"/>
      <c r="U429" s="434"/>
      <c r="V429" s="429"/>
      <c r="W429" s="429"/>
      <c r="X429" s="241" t="str">
        <f t="shared" si="58"/>
        <v/>
      </c>
      <c r="Y429" s="241" t="str">
        <f t="shared" si="63"/>
        <v/>
      </c>
      <c r="Z429" s="241" t="str">
        <f t="shared" si="64"/>
        <v/>
      </c>
      <c r="AA429" s="242" t="b">
        <f t="shared" si="65"/>
        <v>0</v>
      </c>
      <c r="AB429" s="242" t="b">
        <f t="shared" si="66"/>
        <v>0</v>
      </c>
      <c r="AC429" s="267"/>
      <c r="AD429" s="265" t="str">
        <f>IF(AC429=Dropdowns!$B$44,"Emissions intensity required","")</f>
        <v/>
      </c>
      <c r="AE429" s="267"/>
      <c r="AF429" s="265" t="str">
        <f t="shared" si="59"/>
        <v/>
      </c>
      <c r="AG429" s="121" t="str">
        <f t="shared" si="60"/>
        <v/>
      </c>
      <c r="AH429" s="121" t="str">
        <f t="shared" si="61"/>
        <v/>
      </c>
    </row>
    <row r="430" spans="1:34" s="99" customFormat="1" x14ac:dyDescent="0.45">
      <c r="A430" s="429"/>
      <c r="B430" s="429"/>
      <c r="C430" s="429"/>
      <c r="D430" s="429"/>
      <c r="E430" s="429"/>
      <c r="F430" s="267"/>
      <c r="G430" s="267"/>
      <c r="H430" s="430"/>
      <c r="I430" s="430"/>
      <c r="J430" s="431"/>
      <c r="K430" s="430"/>
      <c r="L430" s="432"/>
      <c r="M430" s="429"/>
      <c r="N430" s="429"/>
      <c r="O430" s="429"/>
      <c r="P430" s="429"/>
      <c r="Q430" s="433">
        <f t="shared" si="62"/>
        <v>0</v>
      </c>
      <c r="R430" s="433"/>
      <c r="S430" s="429"/>
      <c r="T430" s="429"/>
      <c r="U430" s="434"/>
      <c r="V430" s="429"/>
      <c r="W430" s="429"/>
      <c r="X430" s="241" t="str">
        <f t="shared" si="58"/>
        <v/>
      </c>
      <c r="Y430" s="241" t="str">
        <f t="shared" si="63"/>
        <v/>
      </c>
      <c r="Z430" s="241" t="str">
        <f t="shared" si="64"/>
        <v/>
      </c>
      <c r="AA430" s="242" t="b">
        <f t="shared" si="65"/>
        <v>0</v>
      </c>
      <c r="AB430" s="242" t="b">
        <f t="shared" si="66"/>
        <v>0</v>
      </c>
      <c r="AC430" s="267"/>
      <c r="AD430" s="265" t="str">
        <f>IF(AC430=Dropdowns!$B$44,"Emissions intensity required","")</f>
        <v/>
      </c>
      <c r="AE430" s="267"/>
      <c r="AF430" s="265" t="str">
        <f t="shared" si="59"/>
        <v/>
      </c>
      <c r="AG430" s="121" t="str">
        <f t="shared" si="60"/>
        <v/>
      </c>
      <c r="AH430" s="121" t="str">
        <f t="shared" si="61"/>
        <v/>
      </c>
    </row>
    <row r="431" spans="1:34" s="99" customFormat="1" x14ac:dyDescent="0.45">
      <c r="A431" s="429"/>
      <c r="B431" s="429"/>
      <c r="C431" s="429"/>
      <c r="D431" s="429"/>
      <c r="E431" s="429"/>
      <c r="F431" s="267"/>
      <c r="G431" s="267"/>
      <c r="H431" s="430"/>
      <c r="I431" s="430"/>
      <c r="J431" s="431"/>
      <c r="K431" s="430"/>
      <c r="L431" s="432"/>
      <c r="M431" s="429"/>
      <c r="N431" s="429"/>
      <c r="O431" s="429"/>
      <c r="P431" s="429"/>
      <c r="Q431" s="433">
        <f t="shared" si="62"/>
        <v>0</v>
      </c>
      <c r="R431" s="433"/>
      <c r="S431" s="429"/>
      <c r="T431" s="429"/>
      <c r="U431" s="434"/>
      <c r="V431" s="429"/>
      <c r="W431" s="429"/>
      <c r="X431" s="241" t="str">
        <f t="shared" si="58"/>
        <v/>
      </c>
      <c r="Y431" s="241" t="str">
        <f t="shared" si="63"/>
        <v/>
      </c>
      <c r="Z431" s="241" t="str">
        <f t="shared" si="64"/>
        <v/>
      </c>
      <c r="AA431" s="242" t="b">
        <f t="shared" si="65"/>
        <v>0</v>
      </c>
      <c r="AB431" s="242" t="b">
        <f t="shared" si="66"/>
        <v>0</v>
      </c>
      <c r="AC431" s="267"/>
      <c r="AD431" s="265" t="str">
        <f>IF(AC431=Dropdowns!$B$44,"Emissions intensity required","")</f>
        <v/>
      </c>
      <c r="AE431" s="267"/>
      <c r="AF431" s="265" t="str">
        <f t="shared" si="59"/>
        <v/>
      </c>
      <c r="AG431" s="121" t="str">
        <f t="shared" si="60"/>
        <v/>
      </c>
      <c r="AH431" s="121" t="str">
        <f t="shared" si="61"/>
        <v/>
      </c>
    </row>
    <row r="432" spans="1:34" s="99" customFormat="1" x14ac:dyDescent="0.45">
      <c r="A432" s="429"/>
      <c r="B432" s="429"/>
      <c r="C432" s="429"/>
      <c r="D432" s="429"/>
      <c r="E432" s="429"/>
      <c r="F432" s="267"/>
      <c r="G432" s="267"/>
      <c r="H432" s="430"/>
      <c r="I432" s="430"/>
      <c r="J432" s="431"/>
      <c r="K432" s="430"/>
      <c r="L432" s="432"/>
      <c r="M432" s="429"/>
      <c r="N432" s="429"/>
      <c r="O432" s="429"/>
      <c r="P432" s="429"/>
      <c r="Q432" s="433">
        <f t="shared" si="62"/>
        <v>0</v>
      </c>
      <c r="R432" s="433"/>
      <c r="S432" s="429"/>
      <c r="T432" s="429"/>
      <c r="U432" s="434"/>
      <c r="V432" s="429"/>
      <c r="W432" s="429"/>
      <c r="X432" s="241" t="str">
        <f t="shared" si="58"/>
        <v/>
      </c>
      <c r="Y432" s="241" t="str">
        <f t="shared" si="63"/>
        <v/>
      </c>
      <c r="Z432" s="241" t="str">
        <f t="shared" si="64"/>
        <v/>
      </c>
      <c r="AA432" s="242" t="b">
        <f t="shared" si="65"/>
        <v>0</v>
      </c>
      <c r="AB432" s="242" t="b">
        <f t="shared" si="66"/>
        <v>0</v>
      </c>
      <c r="AC432" s="267"/>
      <c r="AD432" s="265" t="str">
        <f>IF(AC432=Dropdowns!$B$44,"Emissions intensity required","")</f>
        <v/>
      </c>
      <c r="AE432" s="267"/>
      <c r="AF432" s="265" t="str">
        <f t="shared" si="59"/>
        <v/>
      </c>
      <c r="AG432" s="121" t="str">
        <f t="shared" si="60"/>
        <v/>
      </c>
      <c r="AH432" s="121" t="str">
        <f t="shared" si="61"/>
        <v/>
      </c>
    </row>
    <row r="433" spans="1:34" s="99" customFormat="1" x14ac:dyDescent="0.45">
      <c r="A433" s="429"/>
      <c r="B433" s="429"/>
      <c r="C433" s="429"/>
      <c r="D433" s="429"/>
      <c r="E433" s="429"/>
      <c r="F433" s="267"/>
      <c r="G433" s="267"/>
      <c r="H433" s="430"/>
      <c r="I433" s="430"/>
      <c r="J433" s="431"/>
      <c r="K433" s="430"/>
      <c r="L433" s="432"/>
      <c r="M433" s="429"/>
      <c r="N433" s="429"/>
      <c r="O433" s="429"/>
      <c r="P433" s="429"/>
      <c r="Q433" s="433">
        <f t="shared" si="62"/>
        <v>0</v>
      </c>
      <c r="R433" s="433"/>
      <c r="S433" s="429"/>
      <c r="T433" s="429"/>
      <c r="U433" s="434"/>
      <c r="V433" s="429"/>
      <c r="W433" s="429"/>
      <c r="X433" s="241" t="str">
        <f t="shared" si="58"/>
        <v/>
      </c>
      <c r="Y433" s="241" t="str">
        <f t="shared" si="63"/>
        <v/>
      </c>
      <c r="Z433" s="241" t="str">
        <f t="shared" si="64"/>
        <v/>
      </c>
      <c r="AA433" s="242" t="b">
        <f t="shared" si="65"/>
        <v>0</v>
      </c>
      <c r="AB433" s="242" t="b">
        <f t="shared" si="66"/>
        <v>0</v>
      </c>
      <c r="AC433" s="267"/>
      <c r="AD433" s="265" t="str">
        <f>IF(AC433=Dropdowns!$B$44,"Emissions intensity required","")</f>
        <v/>
      </c>
      <c r="AE433" s="267"/>
      <c r="AF433" s="265" t="str">
        <f t="shared" si="59"/>
        <v/>
      </c>
      <c r="AG433" s="121" t="str">
        <f t="shared" si="60"/>
        <v/>
      </c>
      <c r="AH433" s="121" t="str">
        <f t="shared" si="61"/>
        <v/>
      </c>
    </row>
    <row r="434" spans="1:34" s="99" customFormat="1" x14ac:dyDescent="0.45">
      <c r="A434" s="429"/>
      <c r="B434" s="429"/>
      <c r="C434" s="429"/>
      <c r="D434" s="429"/>
      <c r="E434" s="429"/>
      <c r="F434" s="267"/>
      <c r="G434" s="267"/>
      <c r="H434" s="430"/>
      <c r="I434" s="430"/>
      <c r="J434" s="431"/>
      <c r="K434" s="430"/>
      <c r="L434" s="432"/>
      <c r="M434" s="429"/>
      <c r="N434" s="429"/>
      <c r="O434" s="429"/>
      <c r="P434" s="429"/>
      <c r="Q434" s="433">
        <f t="shared" si="62"/>
        <v>0</v>
      </c>
      <c r="R434" s="433"/>
      <c r="S434" s="429"/>
      <c r="T434" s="429"/>
      <c r="U434" s="434"/>
      <c r="V434" s="429"/>
      <c r="W434" s="429"/>
      <c r="X434" s="241" t="str">
        <f t="shared" si="58"/>
        <v/>
      </c>
      <c r="Y434" s="241" t="str">
        <f t="shared" si="63"/>
        <v/>
      </c>
      <c r="Z434" s="241" t="str">
        <f t="shared" si="64"/>
        <v/>
      </c>
      <c r="AA434" s="242" t="b">
        <f t="shared" si="65"/>
        <v>0</v>
      </c>
      <c r="AB434" s="242" t="b">
        <f t="shared" si="66"/>
        <v>0</v>
      </c>
      <c r="AC434" s="267"/>
      <c r="AD434" s="265" t="str">
        <f>IF(AC434=Dropdowns!$B$44,"Emissions intensity required","")</f>
        <v/>
      </c>
      <c r="AE434" s="267"/>
      <c r="AF434" s="265" t="str">
        <f t="shared" si="59"/>
        <v/>
      </c>
      <c r="AG434" s="121" t="str">
        <f t="shared" si="60"/>
        <v/>
      </c>
      <c r="AH434" s="121" t="str">
        <f t="shared" si="61"/>
        <v/>
      </c>
    </row>
    <row r="435" spans="1:34" s="99" customFormat="1" x14ac:dyDescent="0.45">
      <c r="A435" s="429"/>
      <c r="B435" s="429"/>
      <c r="C435" s="429"/>
      <c r="D435" s="429"/>
      <c r="E435" s="429"/>
      <c r="F435" s="267"/>
      <c r="G435" s="267"/>
      <c r="H435" s="430"/>
      <c r="I435" s="430"/>
      <c r="J435" s="431"/>
      <c r="K435" s="430"/>
      <c r="L435" s="432"/>
      <c r="M435" s="429"/>
      <c r="N435" s="429"/>
      <c r="O435" s="429"/>
      <c r="P435" s="429"/>
      <c r="Q435" s="433">
        <f t="shared" si="62"/>
        <v>0</v>
      </c>
      <c r="R435" s="433"/>
      <c r="S435" s="429"/>
      <c r="T435" s="429"/>
      <c r="U435" s="434"/>
      <c r="V435" s="429"/>
      <c r="W435" s="429"/>
      <c r="X435" s="241" t="str">
        <f t="shared" si="58"/>
        <v/>
      </c>
      <c r="Y435" s="241" t="str">
        <f t="shared" si="63"/>
        <v/>
      </c>
      <c r="Z435" s="241" t="str">
        <f t="shared" si="64"/>
        <v/>
      </c>
      <c r="AA435" s="242" t="b">
        <f t="shared" si="65"/>
        <v>0</v>
      </c>
      <c r="AB435" s="242" t="b">
        <f t="shared" si="66"/>
        <v>0</v>
      </c>
      <c r="AC435" s="267"/>
      <c r="AD435" s="265" t="str">
        <f>IF(AC435=Dropdowns!$B$44,"Emissions intensity required","")</f>
        <v/>
      </c>
      <c r="AE435" s="267"/>
      <c r="AF435" s="265" t="str">
        <f t="shared" si="59"/>
        <v/>
      </c>
      <c r="AG435" s="121" t="str">
        <f t="shared" si="60"/>
        <v/>
      </c>
      <c r="AH435" s="121" t="str">
        <f t="shared" si="61"/>
        <v/>
      </c>
    </row>
    <row r="436" spans="1:34" s="99" customFormat="1" x14ac:dyDescent="0.45">
      <c r="A436" s="429"/>
      <c r="B436" s="429"/>
      <c r="C436" s="429"/>
      <c r="D436" s="429"/>
      <c r="E436" s="429"/>
      <c r="F436" s="267"/>
      <c r="G436" s="267"/>
      <c r="H436" s="430"/>
      <c r="I436" s="430"/>
      <c r="J436" s="431"/>
      <c r="K436" s="430"/>
      <c r="L436" s="432"/>
      <c r="M436" s="429"/>
      <c r="N436" s="429"/>
      <c r="O436" s="429"/>
      <c r="P436" s="429"/>
      <c r="Q436" s="433">
        <f t="shared" si="62"/>
        <v>0</v>
      </c>
      <c r="R436" s="433"/>
      <c r="S436" s="429"/>
      <c r="T436" s="429"/>
      <c r="U436" s="434"/>
      <c r="V436" s="429"/>
      <c r="W436" s="429"/>
      <c r="X436" s="241" t="str">
        <f t="shared" si="58"/>
        <v/>
      </c>
      <c r="Y436" s="241" t="str">
        <f t="shared" si="63"/>
        <v/>
      </c>
      <c r="Z436" s="241" t="str">
        <f t="shared" si="64"/>
        <v/>
      </c>
      <c r="AA436" s="242" t="b">
        <f t="shared" si="65"/>
        <v>0</v>
      </c>
      <c r="AB436" s="242" t="b">
        <f t="shared" si="66"/>
        <v>0</v>
      </c>
      <c r="AC436" s="267"/>
      <c r="AD436" s="265" t="str">
        <f>IF(AC436=Dropdowns!$B$44,"Emissions intensity required","")</f>
        <v/>
      </c>
      <c r="AE436" s="267"/>
      <c r="AF436" s="265" t="str">
        <f t="shared" si="59"/>
        <v/>
      </c>
      <c r="AG436" s="121" t="str">
        <f t="shared" si="60"/>
        <v/>
      </c>
      <c r="AH436" s="121" t="str">
        <f t="shared" si="61"/>
        <v/>
      </c>
    </row>
    <row r="437" spans="1:34" s="99" customFormat="1" x14ac:dyDescent="0.45">
      <c r="A437" s="429"/>
      <c r="B437" s="429"/>
      <c r="C437" s="429"/>
      <c r="D437" s="429"/>
      <c r="E437" s="429"/>
      <c r="F437" s="267"/>
      <c r="G437" s="267"/>
      <c r="H437" s="430"/>
      <c r="I437" s="430"/>
      <c r="J437" s="431"/>
      <c r="K437" s="430"/>
      <c r="L437" s="432"/>
      <c r="M437" s="429"/>
      <c r="N437" s="429"/>
      <c r="O437" s="429"/>
      <c r="P437" s="429"/>
      <c r="Q437" s="433">
        <f t="shared" si="62"/>
        <v>0</v>
      </c>
      <c r="R437" s="433"/>
      <c r="S437" s="429"/>
      <c r="T437" s="429"/>
      <c r="U437" s="434"/>
      <c r="V437" s="429"/>
      <c r="W437" s="429"/>
      <c r="X437" s="241" t="str">
        <f t="shared" si="58"/>
        <v/>
      </c>
      <c r="Y437" s="241" t="str">
        <f t="shared" si="63"/>
        <v/>
      </c>
      <c r="Z437" s="241" t="str">
        <f t="shared" si="64"/>
        <v/>
      </c>
      <c r="AA437" s="242" t="b">
        <f t="shared" si="65"/>
        <v>0</v>
      </c>
      <c r="AB437" s="242" t="b">
        <f t="shared" si="66"/>
        <v>0</v>
      </c>
      <c r="AC437" s="267"/>
      <c r="AD437" s="265" t="str">
        <f>IF(AC437=Dropdowns!$B$44,"Emissions intensity required","")</f>
        <v/>
      </c>
      <c r="AE437" s="267"/>
      <c r="AF437" s="265" t="str">
        <f t="shared" si="59"/>
        <v/>
      </c>
      <c r="AG437" s="121" t="str">
        <f t="shared" si="60"/>
        <v/>
      </c>
      <c r="AH437" s="121" t="str">
        <f t="shared" si="61"/>
        <v/>
      </c>
    </row>
    <row r="438" spans="1:34" s="99" customFormat="1" x14ac:dyDescent="0.45">
      <c r="A438" s="429"/>
      <c r="B438" s="429"/>
      <c r="C438" s="429"/>
      <c r="D438" s="429"/>
      <c r="E438" s="429"/>
      <c r="F438" s="267"/>
      <c r="G438" s="267"/>
      <c r="H438" s="430"/>
      <c r="I438" s="430"/>
      <c r="J438" s="431"/>
      <c r="K438" s="430"/>
      <c r="L438" s="432"/>
      <c r="M438" s="429"/>
      <c r="N438" s="429"/>
      <c r="O438" s="429"/>
      <c r="P438" s="429"/>
      <c r="Q438" s="433">
        <f t="shared" si="62"/>
        <v>0</v>
      </c>
      <c r="R438" s="433"/>
      <c r="S438" s="429"/>
      <c r="T438" s="429"/>
      <c r="U438" s="434"/>
      <c r="V438" s="429"/>
      <c r="W438" s="429"/>
      <c r="X438" s="241" t="str">
        <f t="shared" si="58"/>
        <v/>
      </c>
      <c r="Y438" s="241" t="str">
        <f t="shared" si="63"/>
        <v/>
      </c>
      <c r="Z438" s="241" t="str">
        <f t="shared" si="64"/>
        <v/>
      </c>
      <c r="AA438" s="242" t="b">
        <f t="shared" si="65"/>
        <v>0</v>
      </c>
      <c r="AB438" s="242" t="b">
        <f t="shared" si="66"/>
        <v>0</v>
      </c>
      <c r="AC438" s="267"/>
      <c r="AD438" s="265" t="str">
        <f>IF(AC438=Dropdowns!$B$44,"Emissions intensity required","")</f>
        <v/>
      </c>
      <c r="AE438" s="267"/>
      <c r="AF438" s="265" t="str">
        <f t="shared" si="59"/>
        <v/>
      </c>
      <c r="AG438" s="121" t="str">
        <f t="shared" si="60"/>
        <v/>
      </c>
      <c r="AH438" s="121" t="str">
        <f t="shared" si="61"/>
        <v/>
      </c>
    </row>
    <row r="439" spans="1:34" s="99" customFormat="1" x14ac:dyDescent="0.45">
      <c r="A439" s="429"/>
      <c r="B439" s="429"/>
      <c r="C439" s="429"/>
      <c r="D439" s="429"/>
      <c r="E439" s="429"/>
      <c r="F439" s="267"/>
      <c r="G439" s="267"/>
      <c r="H439" s="430"/>
      <c r="I439" s="430"/>
      <c r="J439" s="431"/>
      <c r="K439" s="430"/>
      <c r="L439" s="432"/>
      <c r="M439" s="429"/>
      <c r="N439" s="429"/>
      <c r="O439" s="429"/>
      <c r="P439" s="429"/>
      <c r="Q439" s="433">
        <f t="shared" si="62"/>
        <v>0</v>
      </c>
      <c r="R439" s="433"/>
      <c r="S439" s="429"/>
      <c r="T439" s="429"/>
      <c r="U439" s="434"/>
      <c r="V439" s="429"/>
      <c r="W439" s="429"/>
      <c r="X439" s="241" t="str">
        <f t="shared" si="58"/>
        <v/>
      </c>
      <c r="Y439" s="241" t="str">
        <f t="shared" si="63"/>
        <v/>
      </c>
      <c r="Z439" s="241" t="str">
        <f t="shared" si="64"/>
        <v/>
      </c>
      <c r="AA439" s="242" t="b">
        <f t="shared" si="65"/>
        <v>0</v>
      </c>
      <c r="AB439" s="242" t="b">
        <f t="shared" si="66"/>
        <v>0</v>
      </c>
      <c r="AC439" s="267"/>
      <c r="AD439" s="265" t="str">
        <f>IF(AC439=Dropdowns!$B$44,"Emissions intensity required","")</f>
        <v/>
      </c>
      <c r="AE439" s="267"/>
      <c r="AF439" s="265" t="str">
        <f t="shared" si="59"/>
        <v/>
      </c>
      <c r="AG439" s="121" t="str">
        <f t="shared" si="60"/>
        <v/>
      </c>
      <c r="AH439" s="121" t="str">
        <f t="shared" si="61"/>
        <v/>
      </c>
    </row>
    <row r="440" spans="1:34" s="99" customFormat="1" x14ac:dyDescent="0.45">
      <c r="A440" s="429"/>
      <c r="B440" s="429"/>
      <c r="C440" s="429"/>
      <c r="D440" s="429"/>
      <c r="E440" s="429"/>
      <c r="F440" s="267"/>
      <c r="G440" s="267"/>
      <c r="H440" s="430"/>
      <c r="I440" s="430"/>
      <c r="J440" s="431"/>
      <c r="K440" s="430"/>
      <c r="L440" s="432"/>
      <c r="M440" s="429"/>
      <c r="N440" s="429"/>
      <c r="O440" s="429"/>
      <c r="P440" s="429"/>
      <c r="Q440" s="433">
        <f t="shared" si="62"/>
        <v>0</v>
      </c>
      <c r="R440" s="433"/>
      <c r="S440" s="429"/>
      <c r="T440" s="429"/>
      <c r="U440" s="434"/>
      <c r="V440" s="429"/>
      <c r="W440" s="429"/>
      <c r="X440" s="241" t="str">
        <f t="shared" si="58"/>
        <v/>
      </c>
      <c r="Y440" s="241" t="str">
        <f t="shared" si="63"/>
        <v/>
      </c>
      <c r="Z440" s="241" t="str">
        <f t="shared" si="64"/>
        <v/>
      </c>
      <c r="AA440" s="242" t="b">
        <f t="shared" si="65"/>
        <v>0</v>
      </c>
      <c r="AB440" s="242" t="b">
        <f t="shared" si="66"/>
        <v>0</v>
      </c>
      <c r="AC440" s="267"/>
      <c r="AD440" s="265" t="str">
        <f>IF(AC440=Dropdowns!$B$44,"Emissions intensity required","")</f>
        <v/>
      </c>
      <c r="AE440" s="267"/>
      <c r="AF440" s="265" t="str">
        <f t="shared" si="59"/>
        <v/>
      </c>
      <c r="AG440" s="121" t="str">
        <f t="shared" si="60"/>
        <v/>
      </c>
      <c r="AH440" s="121" t="str">
        <f t="shared" si="61"/>
        <v/>
      </c>
    </row>
    <row r="441" spans="1:34" s="99" customFormat="1" x14ac:dyDescent="0.45">
      <c r="A441" s="429"/>
      <c r="B441" s="429"/>
      <c r="C441" s="429"/>
      <c r="D441" s="429"/>
      <c r="E441" s="429"/>
      <c r="F441" s="267"/>
      <c r="G441" s="267"/>
      <c r="H441" s="430"/>
      <c r="I441" s="430"/>
      <c r="J441" s="431"/>
      <c r="K441" s="430"/>
      <c r="L441" s="432"/>
      <c r="M441" s="429"/>
      <c r="N441" s="429"/>
      <c r="O441" s="429"/>
      <c r="P441" s="429"/>
      <c r="Q441" s="433">
        <f t="shared" si="62"/>
        <v>0</v>
      </c>
      <c r="R441" s="433"/>
      <c r="S441" s="429"/>
      <c r="T441" s="429"/>
      <c r="U441" s="434"/>
      <c r="V441" s="429"/>
      <c r="W441" s="429"/>
      <c r="X441" s="241" t="str">
        <f t="shared" si="58"/>
        <v/>
      </c>
      <c r="Y441" s="241" t="str">
        <f t="shared" si="63"/>
        <v/>
      </c>
      <c r="Z441" s="241" t="str">
        <f t="shared" si="64"/>
        <v/>
      </c>
      <c r="AA441" s="242" t="b">
        <f t="shared" si="65"/>
        <v>0</v>
      </c>
      <c r="AB441" s="242" t="b">
        <f t="shared" si="66"/>
        <v>0</v>
      </c>
      <c r="AC441" s="267"/>
      <c r="AD441" s="265" t="str">
        <f>IF(AC441=Dropdowns!$B$44,"Emissions intensity required","")</f>
        <v/>
      </c>
      <c r="AE441" s="267"/>
      <c r="AF441" s="265" t="str">
        <f t="shared" si="59"/>
        <v/>
      </c>
      <c r="AG441" s="121" t="str">
        <f t="shared" si="60"/>
        <v/>
      </c>
      <c r="AH441" s="121" t="str">
        <f t="shared" si="61"/>
        <v/>
      </c>
    </row>
    <row r="442" spans="1:34" s="99" customFormat="1" x14ac:dyDescent="0.45">
      <c r="A442" s="429"/>
      <c r="B442" s="429"/>
      <c r="C442" s="429"/>
      <c r="D442" s="429"/>
      <c r="E442" s="429"/>
      <c r="F442" s="267"/>
      <c r="G442" s="267"/>
      <c r="H442" s="430"/>
      <c r="I442" s="430"/>
      <c r="J442" s="431"/>
      <c r="K442" s="430"/>
      <c r="L442" s="432"/>
      <c r="M442" s="429"/>
      <c r="N442" s="429"/>
      <c r="O442" s="429"/>
      <c r="P442" s="429"/>
      <c r="Q442" s="433">
        <f t="shared" si="62"/>
        <v>0</v>
      </c>
      <c r="R442" s="433"/>
      <c r="S442" s="429"/>
      <c r="T442" s="429"/>
      <c r="U442" s="434"/>
      <c r="V442" s="429"/>
      <c r="W442" s="429"/>
      <c r="X442" s="241" t="str">
        <f t="shared" si="58"/>
        <v/>
      </c>
      <c r="Y442" s="241" t="str">
        <f t="shared" si="63"/>
        <v/>
      </c>
      <c r="Z442" s="241" t="str">
        <f t="shared" si="64"/>
        <v/>
      </c>
      <c r="AA442" s="242" t="b">
        <f t="shared" si="65"/>
        <v>0</v>
      </c>
      <c r="AB442" s="242" t="b">
        <f t="shared" si="66"/>
        <v>0</v>
      </c>
      <c r="AC442" s="267"/>
      <c r="AD442" s="265" t="str">
        <f>IF(AC442=Dropdowns!$B$44,"Emissions intensity required","")</f>
        <v/>
      </c>
      <c r="AE442" s="267"/>
      <c r="AF442" s="265" t="str">
        <f t="shared" si="59"/>
        <v/>
      </c>
      <c r="AG442" s="121" t="str">
        <f t="shared" si="60"/>
        <v/>
      </c>
      <c r="AH442" s="121" t="str">
        <f t="shared" si="61"/>
        <v/>
      </c>
    </row>
    <row r="443" spans="1:34" s="99" customFormat="1" x14ac:dyDescent="0.45">
      <c r="A443" s="429"/>
      <c r="B443" s="429"/>
      <c r="C443" s="429"/>
      <c r="D443" s="429"/>
      <c r="E443" s="429"/>
      <c r="F443" s="267"/>
      <c r="G443" s="267"/>
      <c r="H443" s="430"/>
      <c r="I443" s="430"/>
      <c r="J443" s="431"/>
      <c r="K443" s="430"/>
      <c r="L443" s="432"/>
      <c r="M443" s="429"/>
      <c r="N443" s="429"/>
      <c r="O443" s="429"/>
      <c r="P443" s="429"/>
      <c r="Q443" s="433">
        <f t="shared" si="62"/>
        <v>0</v>
      </c>
      <c r="R443" s="433"/>
      <c r="S443" s="429"/>
      <c r="T443" s="429"/>
      <c r="U443" s="434"/>
      <c r="V443" s="429"/>
      <c r="W443" s="429"/>
      <c r="X443" s="241" t="str">
        <f t="shared" si="58"/>
        <v/>
      </c>
      <c r="Y443" s="241" t="str">
        <f t="shared" si="63"/>
        <v/>
      </c>
      <c r="Z443" s="241" t="str">
        <f t="shared" si="64"/>
        <v/>
      </c>
      <c r="AA443" s="242" t="b">
        <f t="shared" si="65"/>
        <v>0</v>
      </c>
      <c r="AB443" s="242" t="b">
        <f t="shared" si="66"/>
        <v>0</v>
      </c>
      <c r="AC443" s="267"/>
      <c r="AD443" s="265" t="str">
        <f>IF(AC443=Dropdowns!$B$44,"Emissions intensity required","")</f>
        <v/>
      </c>
      <c r="AE443" s="267"/>
      <c r="AF443" s="265" t="str">
        <f t="shared" si="59"/>
        <v/>
      </c>
      <c r="AG443" s="121" t="str">
        <f t="shared" si="60"/>
        <v/>
      </c>
      <c r="AH443" s="121" t="str">
        <f t="shared" si="61"/>
        <v/>
      </c>
    </row>
    <row r="444" spans="1:34" s="99" customFormat="1" x14ac:dyDescent="0.45">
      <c r="A444" s="429"/>
      <c r="B444" s="429"/>
      <c r="C444" s="429"/>
      <c r="D444" s="429"/>
      <c r="E444" s="429"/>
      <c r="F444" s="267"/>
      <c r="G444" s="267"/>
      <c r="H444" s="430"/>
      <c r="I444" s="430"/>
      <c r="J444" s="431"/>
      <c r="K444" s="430"/>
      <c r="L444" s="432"/>
      <c r="M444" s="429"/>
      <c r="N444" s="429"/>
      <c r="O444" s="429"/>
      <c r="P444" s="429"/>
      <c r="Q444" s="433">
        <f t="shared" si="62"/>
        <v>0</v>
      </c>
      <c r="R444" s="433"/>
      <c r="S444" s="429"/>
      <c r="T444" s="429"/>
      <c r="U444" s="434"/>
      <c r="V444" s="429"/>
      <c r="W444" s="429"/>
      <c r="X444" s="241" t="str">
        <f t="shared" si="58"/>
        <v/>
      </c>
      <c r="Y444" s="241" t="str">
        <f t="shared" si="63"/>
        <v/>
      </c>
      <c r="Z444" s="241" t="str">
        <f t="shared" si="64"/>
        <v/>
      </c>
      <c r="AA444" s="242" t="b">
        <f t="shared" si="65"/>
        <v>0</v>
      </c>
      <c r="AB444" s="242" t="b">
        <f t="shared" si="66"/>
        <v>0</v>
      </c>
      <c r="AC444" s="267"/>
      <c r="AD444" s="265" t="str">
        <f>IF(AC444=Dropdowns!$B$44,"Emissions intensity required","")</f>
        <v/>
      </c>
      <c r="AE444" s="267"/>
      <c r="AF444" s="265" t="str">
        <f t="shared" si="59"/>
        <v/>
      </c>
      <c r="AG444" s="121" t="str">
        <f t="shared" si="60"/>
        <v/>
      </c>
      <c r="AH444" s="121" t="str">
        <f t="shared" si="61"/>
        <v/>
      </c>
    </row>
    <row r="445" spans="1:34" s="99" customFormat="1" x14ac:dyDescent="0.45">
      <c r="A445" s="429"/>
      <c r="B445" s="429"/>
      <c r="C445" s="429"/>
      <c r="D445" s="429"/>
      <c r="E445" s="429"/>
      <c r="F445" s="267"/>
      <c r="G445" s="267"/>
      <c r="H445" s="430"/>
      <c r="I445" s="430"/>
      <c r="J445" s="431"/>
      <c r="K445" s="430"/>
      <c r="L445" s="432"/>
      <c r="M445" s="429"/>
      <c r="N445" s="429"/>
      <c r="O445" s="429"/>
      <c r="P445" s="429"/>
      <c r="Q445" s="433">
        <f t="shared" si="62"/>
        <v>0</v>
      </c>
      <c r="R445" s="433"/>
      <c r="S445" s="429"/>
      <c r="T445" s="429"/>
      <c r="U445" s="434"/>
      <c r="V445" s="429"/>
      <c r="W445" s="429"/>
      <c r="X445" s="241" t="str">
        <f t="shared" si="58"/>
        <v/>
      </c>
      <c r="Y445" s="241" t="str">
        <f t="shared" si="63"/>
        <v/>
      </c>
      <c r="Z445" s="241" t="str">
        <f t="shared" si="64"/>
        <v/>
      </c>
      <c r="AA445" s="242" t="b">
        <f t="shared" si="65"/>
        <v>0</v>
      </c>
      <c r="AB445" s="242" t="b">
        <f t="shared" si="66"/>
        <v>0</v>
      </c>
      <c r="AC445" s="267"/>
      <c r="AD445" s="265" t="str">
        <f>IF(AC445=Dropdowns!$B$44,"Emissions intensity required","")</f>
        <v/>
      </c>
      <c r="AE445" s="267"/>
      <c r="AF445" s="265" t="str">
        <f t="shared" si="59"/>
        <v/>
      </c>
      <c r="AG445" s="121" t="str">
        <f t="shared" si="60"/>
        <v/>
      </c>
      <c r="AH445" s="121" t="str">
        <f t="shared" si="61"/>
        <v/>
      </c>
    </row>
    <row r="446" spans="1:34" s="99" customFormat="1" x14ac:dyDescent="0.45">
      <c r="A446" s="429"/>
      <c r="B446" s="429"/>
      <c r="C446" s="429"/>
      <c r="D446" s="429"/>
      <c r="E446" s="429"/>
      <c r="F446" s="267"/>
      <c r="G446" s="267"/>
      <c r="H446" s="430"/>
      <c r="I446" s="430"/>
      <c r="J446" s="431"/>
      <c r="K446" s="430"/>
      <c r="L446" s="432"/>
      <c r="M446" s="429"/>
      <c r="N446" s="429"/>
      <c r="O446" s="429"/>
      <c r="P446" s="429"/>
      <c r="Q446" s="433">
        <f t="shared" si="62"/>
        <v>0</v>
      </c>
      <c r="R446" s="433"/>
      <c r="S446" s="429"/>
      <c r="T446" s="429"/>
      <c r="U446" s="434"/>
      <c r="V446" s="429"/>
      <c r="W446" s="429"/>
      <c r="X446" s="241" t="str">
        <f t="shared" si="58"/>
        <v/>
      </c>
      <c r="Y446" s="241" t="str">
        <f t="shared" si="63"/>
        <v/>
      </c>
      <c r="Z446" s="241" t="str">
        <f t="shared" si="64"/>
        <v/>
      </c>
      <c r="AA446" s="242" t="b">
        <f t="shared" si="65"/>
        <v>0</v>
      </c>
      <c r="AB446" s="242" t="b">
        <f t="shared" si="66"/>
        <v>0</v>
      </c>
      <c r="AC446" s="267"/>
      <c r="AD446" s="265" t="str">
        <f>IF(AC446=Dropdowns!$B$44,"Emissions intensity required","")</f>
        <v/>
      </c>
      <c r="AE446" s="267"/>
      <c r="AF446" s="265" t="str">
        <f t="shared" si="59"/>
        <v/>
      </c>
      <c r="AG446" s="121" t="str">
        <f t="shared" si="60"/>
        <v/>
      </c>
      <c r="AH446" s="121" t="str">
        <f t="shared" si="61"/>
        <v/>
      </c>
    </row>
    <row r="447" spans="1:34" s="99" customFormat="1" x14ac:dyDescent="0.45">
      <c r="A447" s="429"/>
      <c r="B447" s="429"/>
      <c r="C447" s="429"/>
      <c r="D447" s="429"/>
      <c r="E447" s="429"/>
      <c r="F447" s="267"/>
      <c r="G447" s="267"/>
      <c r="H447" s="430"/>
      <c r="I447" s="430"/>
      <c r="J447" s="431"/>
      <c r="K447" s="430"/>
      <c r="L447" s="432"/>
      <c r="M447" s="429"/>
      <c r="N447" s="429"/>
      <c r="O447" s="429"/>
      <c r="P447" s="429"/>
      <c r="Q447" s="433">
        <f t="shared" si="62"/>
        <v>0</v>
      </c>
      <c r="R447" s="433"/>
      <c r="S447" s="429"/>
      <c r="T447" s="429"/>
      <c r="U447" s="434"/>
      <c r="V447" s="429"/>
      <c r="W447" s="429"/>
      <c r="X447" s="241" t="str">
        <f t="shared" si="58"/>
        <v/>
      </c>
      <c r="Y447" s="241" t="str">
        <f t="shared" si="63"/>
        <v/>
      </c>
      <c r="Z447" s="241" t="str">
        <f t="shared" si="64"/>
        <v/>
      </c>
      <c r="AA447" s="242" t="b">
        <f t="shared" si="65"/>
        <v>0</v>
      </c>
      <c r="AB447" s="242" t="b">
        <f t="shared" si="66"/>
        <v>0</v>
      </c>
      <c r="AC447" s="267"/>
      <c r="AD447" s="265" t="str">
        <f>IF(AC447=Dropdowns!$B$44,"Emissions intensity required","")</f>
        <v/>
      </c>
      <c r="AE447" s="267"/>
      <c r="AF447" s="265" t="str">
        <f t="shared" si="59"/>
        <v/>
      </c>
      <c r="AG447" s="121" t="str">
        <f t="shared" si="60"/>
        <v/>
      </c>
      <c r="AH447" s="121" t="str">
        <f t="shared" si="61"/>
        <v/>
      </c>
    </row>
    <row r="448" spans="1:34" s="99" customFormat="1" x14ac:dyDescent="0.45">
      <c r="A448" s="429"/>
      <c r="B448" s="429"/>
      <c r="C448" s="429"/>
      <c r="D448" s="429"/>
      <c r="E448" s="429"/>
      <c r="F448" s="267"/>
      <c r="G448" s="267"/>
      <c r="H448" s="430"/>
      <c r="I448" s="430"/>
      <c r="J448" s="431"/>
      <c r="K448" s="430"/>
      <c r="L448" s="432"/>
      <c r="M448" s="429"/>
      <c r="N448" s="429"/>
      <c r="O448" s="429"/>
      <c r="P448" s="429"/>
      <c r="Q448" s="433">
        <f t="shared" si="62"/>
        <v>0</v>
      </c>
      <c r="R448" s="433"/>
      <c r="S448" s="429"/>
      <c r="T448" s="429"/>
      <c r="U448" s="434"/>
      <c r="V448" s="429"/>
      <c r="W448" s="429"/>
      <c r="X448" s="241" t="str">
        <f t="shared" si="58"/>
        <v/>
      </c>
      <c r="Y448" s="241" t="str">
        <f t="shared" si="63"/>
        <v/>
      </c>
      <c r="Z448" s="241" t="str">
        <f t="shared" si="64"/>
        <v/>
      </c>
      <c r="AA448" s="242" t="b">
        <f t="shared" si="65"/>
        <v>0</v>
      </c>
      <c r="AB448" s="242" t="b">
        <f t="shared" si="66"/>
        <v>0</v>
      </c>
      <c r="AC448" s="267"/>
      <c r="AD448" s="265" t="str">
        <f>IF(AC448=Dropdowns!$B$44,"Emissions intensity required","")</f>
        <v/>
      </c>
      <c r="AE448" s="267"/>
      <c r="AF448" s="265" t="str">
        <f t="shared" si="59"/>
        <v/>
      </c>
      <c r="AG448" s="121" t="str">
        <f t="shared" si="60"/>
        <v/>
      </c>
      <c r="AH448" s="121" t="str">
        <f t="shared" si="61"/>
        <v/>
      </c>
    </row>
    <row r="449" spans="1:34" s="99" customFormat="1" x14ac:dyDescent="0.45">
      <c r="A449" s="429"/>
      <c r="B449" s="429"/>
      <c r="C449" s="429"/>
      <c r="D449" s="429"/>
      <c r="E449" s="429"/>
      <c r="F449" s="267"/>
      <c r="G449" s="267"/>
      <c r="H449" s="430"/>
      <c r="I449" s="430"/>
      <c r="J449" s="431"/>
      <c r="K449" s="430"/>
      <c r="L449" s="432"/>
      <c r="M449" s="429"/>
      <c r="N449" s="429"/>
      <c r="O449" s="429"/>
      <c r="P449" s="429"/>
      <c r="Q449" s="433">
        <f t="shared" si="62"/>
        <v>0</v>
      </c>
      <c r="R449" s="433"/>
      <c r="S449" s="429"/>
      <c r="T449" s="429"/>
      <c r="U449" s="434"/>
      <c r="V449" s="429"/>
      <c r="W449" s="429"/>
      <c r="X449" s="241" t="str">
        <f t="shared" si="58"/>
        <v/>
      </c>
      <c r="Y449" s="241" t="str">
        <f t="shared" si="63"/>
        <v/>
      </c>
      <c r="Z449" s="241" t="str">
        <f t="shared" si="64"/>
        <v/>
      </c>
      <c r="AA449" s="242" t="b">
        <f t="shared" si="65"/>
        <v>0</v>
      </c>
      <c r="AB449" s="242" t="b">
        <f t="shared" si="66"/>
        <v>0</v>
      </c>
      <c r="AC449" s="267"/>
      <c r="AD449" s="265" t="str">
        <f>IF(AC449=Dropdowns!$B$44,"Emissions intensity required","")</f>
        <v/>
      </c>
      <c r="AE449" s="267"/>
      <c r="AF449" s="265" t="str">
        <f t="shared" si="59"/>
        <v/>
      </c>
      <c r="AG449" s="121" t="str">
        <f t="shared" si="60"/>
        <v/>
      </c>
      <c r="AH449" s="121" t="str">
        <f t="shared" si="61"/>
        <v/>
      </c>
    </row>
    <row r="450" spans="1:34" s="99" customFormat="1" x14ac:dyDescent="0.45">
      <c r="A450" s="429"/>
      <c r="B450" s="429"/>
      <c r="C450" s="429"/>
      <c r="D450" s="429"/>
      <c r="E450" s="429"/>
      <c r="F450" s="267"/>
      <c r="G450" s="267"/>
      <c r="H450" s="430"/>
      <c r="I450" s="430"/>
      <c r="J450" s="431"/>
      <c r="K450" s="430"/>
      <c r="L450" s="432"/>
      <c r="M450" s="429"/>
      <c r="N450" s="429"/>
      <c r="O450" s="429"/>
      <c r="P450" s="429"/>
      <c r="Q450" s="433">
        <f t="shared" si="62"/>
        <v>0</v>
      </c>
      <c r="R450" s="433"/>
      <c r="S450" s="429"/>
      <c r="T450" s="429"/>
      <c r="U450" s="434"/>
      <c r="V450" s="429"/>
      <c r="W450" s="429"/>
      <c r="X450" s="241" t="str">
        <f t="shared" si="58"/>
        <v/>
      </c>
      <c r="Y450" s="241" t="str">
        <f t="shared" si="63"/>
        <v/>
      </c>
      <c r="Z450" s="241" t="str">
        <f t="shared" si="64"/>
        <v/>
      </c>
      <c r="AA450" s="242" t="b">
        <f t="shared" si="65"/>
        <v>0</v>
      </c>
      <c r="AB450" s="242" t="b">
        <f t="shared" si="66"/>
        <v>0</v>
      </c>
      <c r="AC450" s="267"/>
      <c r="AD450" s="265" t="str">
        <f>IF(AC450=Dropdowns!$B$44,"Emissions intensity required","")</f>
        <v/>
      </c>
      <c r="AE450" s="267"/>
      <c r="AF450" s="265" t="str">
        <f t="shared" si="59"/>
        <v/>
      </c>
      <c r="AG450" s="121" t="str">
        <f t="shared" si="60"/>
        <v/>
      </c>
      <c r="AH450" s="121" t="str">
        <f t="shared" si="61"/>
        <v/>
      </c>
    </row>
    <row r="451" spans="1:34" s="99" customFormat="1" x14ac:dyDescent="0.45">
      <c r="A451" s="429"/>
      <c r="B451" s="429"/>
      <c r="C451" s="429"/>
      <c r="D451" s="429"/>
      <c r="E451" s="429"/>
      <c r="F451" s="267"/>
      <c r="G451" s="267"/>
      <c r="H451" s="430"/>
      <c r="I451" s="430"/>
      <c r="J451" s="431"/>
      <c r="K451" s="430"/>
      <c r="L451" s="432"/>
      <c r="M451" s="429"/>
      <c r="N451" s="429"/>
      <c r="O451" s="429"/>
      <c r="P451" s="429"/>
      <c r="Q451" s="433">
        <f t="shared" si="62"/>
        <v>0</v>
      </c>
      <c r="R451" s="433"/>
      <c r="S451" s="429"/>
      <c r="T451" s="429"/>
      <c r="U451" s="434"/>
      <c r="V451" s="429"/>
      <c r="W451" s="429"/>
      <c r="X451" s="241" t="str">
        <f t="shared" si="58"/>
        <v/>
      </c>
      <c r="Y451" s="241" t="str">
        <f t="shared" si="63"/>
        <v/>
      </c>
      <c r="Z451" s="241" t="str">
        <f t="shared" si="64"/>
        <v/>
      </c>
      <c r="AA451" s="242" t="b">
        <f t="shared" si="65"/>
        <v>0</v>
      </c>
      <c r="AB451" s="242" t="b">
        <f t="shared" si="66"/>
        <v>0</v>
      </c>
      <c r="AC451" s="267"/>
      <c r="AD451" s="265" t="str">
        <f>IF(AC451=Dropdowns!$B$44,"Emissions intensity required","")</f>
        <v/>
      </c>
      <c r="AE451" s="267"/>
      <c r="AF451" s="265" t="str">
        <f t="shared" si="59"/>
        <v/>
      </c>
      <c r="AG451" s="121" t="str">
        <f t="shared" si="60"/>
        <v/>
      </c>
      <c r="AH451" s="121" t="str">
        <f t="shared" si="61"/>
        <v/>
      </c>
    </row>
    <row r="452" spans="1:34" s="99" customFormat="1" x14ac:dyDescent="0.45">
      <c r="A452" s="429"/>
      <c r="B452" s="429"/>
      <c r="C452" s="429"/>
      <c r="D452" s="429"/>
      <c r="E452" s="429"/>
      <c r="F452" s="267"/>
      <c r="G452" s="267"/>
      <c r="H452" s="430"/>
      <c r="I452" s="430"/>
      <c r="J452" s="431"/>
      <c r="K452" s="430"/>
      <c r="L452" s="432"/>
      <c r="M452" s="429"/>
      <c r="N452" s="429"/>
      <c r="O452" s="429"/>
      <c r="P452" s="429"/>
      <c r="Q452" s="433">
        <f t="shared" si="62"/>
        <v>0</v>
      </c>
      <c r="R452" s="433"/>
      <c r="S452" s="429"/>
      <c r="T452" s="429"/>
      <c r="U452" s="434"/>
      <c r="V452" s="429"/>
      <c r="W452" s="429"/>
      <c r="X452" s="241" t="str">
        <f t="shared" si="58"/>
        <v/>
      </c>
      <c r="Y452" s="241" t="str">
        <f t="shared" si="63"/>
        <v/>
      </c>
      <c r="Z452" s="241" t="str">
        <f t="shared" si="64"/>
        <v/>
      </c>
      <c r="AA452" s="242" t="b">
        <f t="shared" si="65"/>
        <v>0</v>
      </c>
      <c r="AB452" s="242" t="b">
        <f t="shared" si="66"/>
        <v>0</v>
      </c>
      <c r="AC452" s="267"/>
      <c r="AD452" s="265" t="str">
        <f>IF(AC452=Dropdowns!$B$44,"Emissions intensity required","")</f>
        <v/>
      </c>
      <c r="AE452" s="267"/>
      <c r="AF452" s="265" t="str">
        <f t="shared" si="59"/>
        <v/>
      </c>
      <c r="AG452" s="121" t="str">
        <f t="shared" si="60"/>
        <v/>
      </c>
      <c r="AH452" s="121" t="str">
        <f t="shared" si="61"/>
        <v/>
      </c>
    </row>
    <row r="453" spans="1:34" s="99" customFormat="1" x14ac:dyDescent="0.45">
      <c r="A453" s="429"/>
      <c r="B453" s="429"/>
      <c r="C453" s="429"/>
      <c r="D453" s="429"/>
      <c r="E453" s="429"/>
      <c r="F453" s="267"/>
      <c r="G453" s="267"/>
      <c r="H453" s="430"/>
      <c r="I453" s="430"/>
      <c r="J453" s="431"/>
      <c r="K453" s="430"/>
      <c r="L453" s="432"/>
      <c r="M453" s="429"/>
      <c r="N453" s="429"/>
      <c r="O453" s="429"/>
      <c r="P453" s="429"/>
      <c r="Q453" s="433">
        <f t="shared" si="62"/>
        <v>0</v>
      </c>
      <c r="R453" s="433"/>
      <c r="S453" s="429"/>
      <c r="T453" s="429"/>
      <c r="U453" s="434"/>
      <c r="V453" s="429"/>
      <c r="W453" s="429"/>
      <c r="X453" s="241" t="str">
        <f t="shared" si="58"/>
        <v/>
      </c>
      <c r="Y453" s="241" t="str">
        <f t="shared" si="63"/>
        <v/>
      </c>
      <c r="Z453" s="241" t="str">
        <f t="shared" si="64"/>
        <v/>
      </c>
      <c r="AA453" s="242" t="b">
        <f t="shared" si="65"/>
        <v>0</v>
      </c>
      <c r="AB453" s="242" t="b">
        <f t="shared" si="66"/>
        <v>0</v>
      </c>
      <c r="AC453" s="267"/>
      <c r="AD453" s="265" t="str">
        <f>IF(AC453=Dropdowns!$B$44,"Emissions intensity required","")</f>
        <v/>
      </c>
      <c r="AE453" s="267"/>
      <c r="AF453" s="265" t="str">
        <f t="shared" si="59"/>
        <v/>
      </c>
      <c r="AG453" s="121" t="str">
        <f t="shared" si="60"/>
        <v/>
      </c>
      <c r="AH453" s="121" t="str">
        <f t="shared" si="61"/>
        <v/>
      </c>
    </row>
    <row r="454" spans="1:34" s="99" customFormat="1" x14ac:dyDescent="0.45">
      <c r="A454" s="429"/>
      <c r="B454" s="429"/>
      <c r="C454" s="429"/>
      <c r="D454" s="429"/>
      <c r="E454" s="429"/>
      <c r="F454" s="267"/>
      <c r="G454" s="267"/>
      <c r="H454" s="430"/>
      <c r="I454" s="430"/>
      <c r="J454" s="431"/>
      <c r="K454" s="430"/>
      <c r="L454" s="432"/>
      <c r="M454" s="429"/>
      <c r="N454" s="429"/>
      <c r="O454" s="429"/>
      <c r="P454" s="429"/>
      <c r="Q454" s="433">
        <f t="shared" si="62"/>
        <v>0</v>
      </c>
      <c r="R454" s="433"/>
      <c r="S454" s="429"/>
      <c r="T454" s="429"/>
      <c r="U454" s="434"/>
      <c r="V454" s="429"/>
      <c r="W454" s="429"/>
      <c r="X454" s="241" t="str">
        <f t="shared" si="58"/>
        <v/>
      </c>
      <c r="Y454" s="241" t="str">
        <f t="shared" si="63"/>
        <v/>
      </c>
      <c r="Z454" s="241" t="str">
        <f t="shared" si="64"/>
        <v/>
      </c>
      <c r="AA454" s="242" t="b">
        <f t="shared" si="65"/>
        <v>0</v>
      </c>
      <c r="AB454" s="242" t="b">
        <f t="shared" si="66"/>
        <v>0</v>
      </c>
      <c r="AC454" s="267"/>
      <c r="AD454" s="265" t="str">
        <f>IF(AC454=Dropdowns!$B$44,"Emissions intensity required","")</f>
        <v/>
      </c>
      <c r="AE454" s="267"/>
      <c r="AF454" s="265" t="str">
        <f t="shared" si="59"/>
        <v/>
      </c>
      <c r="AG454" s="121" t="str">
        <f t="shared" si="60"/>
        <v/>
      </c>
      <c r="AH454" s="121" t="str">
        <f t="shared" si="61"/>
        <v/>
      </c>
    </row>
    <row r="455" spans="1:34" s="99" customFormat="1" x14ac:dyDescent="0.45">
      <c r="A455" s="429"/>
      <c r="B455" s="429"/>
      <c r="C455" s="429"/>
      <c r="D455" s="429"/>
      <c r="E455" s="429"/>
      <c r="F455" s="267"/>
      <c r="G455" s="267"/>
      <c r="H455" s="430"/>
      <c r="I455" s="430"/>
      <c r="J455" s="431"/>
      <c r="K455" s="430"/>
      <c r="L455" s="432"/>
      <c r="M455" s="429"/>
      <c r="N455" s="429"/>
      <c r="O455" s="429"/>
      <c r="P455" s="429"/>
      <c r="Q455" s="433">
        <f t="shared" si="62"/>
        <v>0</v>
      </c>
      <c r="R455" s="433"/>
      <c r="S455" s="429"/>
      <c r="T455" s="429"/>
      <c r="U455" s="434"/>
      <c r="V455" s="429"/>
      <c r="W455" s="429"/>
      <c r="X455" s="241" t="str">
        <f t="shared" si="58"/>
        <v/>
      </c>
      <c r="Y455" s="241" t="str">
        <f t="shared" si="63"/>
        <v/>
      </c>
      <c r="Z455" s="241" t="str">
        <f t="shared" si="64"/>
        <v/>
      </c>
      <c r="AA455" s="242" t="b">
        <f t="shared" si="65"/>
        <v>0</v>
      </c>
      <c r="AB455" s="242" t="b">
        <f t="shared" si="66"/>
        <v>0</v>
      </c>
      <c r="AC455" s="267"/>
      <c r="AD455" s="265" t="str">
        <f>IF(AC455=Dropdowns!$B$44,"Emissions intensity required","")</f>
        <v/>
      </c>
      <c r="AE455" s="267"/>
      <c r="AF455" s="265" t="str">
        <f t="shared" si="59"/>
        <v/>
      </c>
      <c r="AG455" s="121" t="str">
        <f t="shared" si="60"/>
        <v/>
      </c>
      <c r="AH455" s="121" t="str">
        <f t="shared" si="61"/>
        <v/>
      </c>
    </row>
    <row r="456" spans="1:34" s="99" customFormat="1" x14ac:dyDescent="0.45">
      <c r="A456" s="429"/>
      <c r="B456" s="429"/>
      <c r="C456" s="429"/>
      <c r="D456" s="429"/>
      <c r="E456" s="429"/>
      <c r="F456" s="267"/>
      <c r="G456" s="267"/>
      <c r="H456" s="430"/>
      <c r="I456" s="430"/>
      <c r="J456" s="431"/>
      <c r="K456" s="430"/>
      <c r="L456" s="432"/>
      <c r="M456" s="429"/>
      <c r="N456" s="429"/>
      <c r="O456" s="429"/>
      <c r="P456" s="429"/>
      <c r="Q456" s="433">
        <f t="shared" si="62"/>
        <v>0</v>
      </c>
      <c r="R456" s="433"/>
      <c r="S456" s="429"/>
      <c r="T456" s="429"/>
      <c r="U456" s="434"/>
      <c r="V456" s="429"/>
      <c r="W456" s="429"/>
      <c r="X456" s="241" t="str">
        <f t="shared" si="58"/>
        <v/>
      </c>
      <c r="Y456" s="241" t="str">
        <f t="shared" si="63"/>
        <v/>
      </c>
      <c r="Z456" s="241" t="str">
        <f t="shared" si="64"/>
        <v/>
      </c>
      <c r="AA456" s="242" t="b">
        <f t="shared" si="65"/>
        <v>0</v>
      </c>
      <c r="AB456" s="242" t="b">
        <f t="shared" si="66"/>
        <v>0</v>
      </c>
      <c r="AC456" s="267"/>
      <c r="AD456" s="265" t="str">
        <f>IF(AC456=Dropdowns!$B$44,"Emissions intensity required","")</f>
        <v/>
      </c>
      <c r="AE456" s="267"/>
      <c r="AF456" s="265" t="str">
        <f t="shared" si="59"/>
        <v/>
      </c>
      <c r="AG456" s="121" t="str">
        <f t="shared" si="60"/>
        <v/>
      </c>
      <c r="AH456" s="121" t="str">
        <f t="shared" si="61"/>
        <v/>
      </c>
    </row>
    <row r="457" spans="1:34" s="99" customFormat="1" x14ac:dyDescent="0.45">
      <c r="A457" s="429"/>
      <c r="B457" s="429"/>
      <c r="C457" s="429"/>
      <c r="D457" s="429"/>
      <c r="E457" s="429"/>
      <c r="F457" s="267"/>
      <c r="G457" s="267"/>
      <c r="H457" s="430"/>
      <c r="I457" s="430"/>
      <c r="J457" s="431"/>
      <c r="K457" s="430"/>
      <c r="L457" s="432"/>
      <c r="M457" s="429"/>
      <c r="N457" s="429"/>
      <c r="O457" s="429"/>
      <c r="P457" s="429"/>
      <c r="Q457" s="433">
        <f t="shared" si="62"/>
        <v>0</v>
      </c>
      <c r="R457" s="433"/>
      <c r="S457" s="429"/>
      <c r="T457" s="429"/>
      <c r="U457" s="434"/>
      <c r="V457" s="429"/>
      <c r="W457" s="429"/>
      <c r="X457" s="241" t="str">
        <f t="shared" si="58"/>
        <v/>
      </c>
      <c r="Y457" s="241" t="str">
        <f t="shared" si="63"/>
        <v/>
      </c>
      <c r="Z457" s="241" t="str">
        <f t="shared" si="64"/>
        <v/>
      </c>
      <c r="AA457" s="242" t="b">
        <f t="shared" si="65"/>
        <v>0</v>
      </c>
      <c r="AB457" s="242" t="b">
        <f t="shared" si="66"/>
        <v>0</v>
      </c>
      <c r="AC457" s="267"/>
      <c r="AD457" s="265" t="str">
        <f>IF(AC457=Dropdowns!$B$44,"Emissions intensity required","")</f>
        <v/>
      </c>
      <c r="AE457" s="267"/>
      <c r="AF457" s="265" t="str">
        <f t="shared" si="59"/>
        <v/>
      </c>
      <c r="AG457" s="121" t="str">
        <f t="shared" si="60"/>
        <v/>
      </c>
      <c r="AH457" s="121" t="str">
        <f t="shared" si="61"/>
        <v/>
      </c>
    </row>
    <row r="458" spans="1:34" s="99" customFormat="1" x14ac:dyDescent="0.45">
      <c r="A458" s="429"/>
      <c r="B458" s="429"/>
      <c r="C458" s="429"/>
      <c r="D458" s="429"/>
      <c r="E458" s="429"/>
      <c r="F458" s="267"/>
      <c r="G458" s="267"/>
      <c r="H458" s="430"/>
      <c r="I458" s="430"/>
      <c r="J458" s="431"/>
      <c r="K458" s="430"/>
      <c r="L458" s="432"/>
      <c r="M458" s="429"/>
      <c r="N458" s="429"/>
      <c r="O458" s="429"/>
      <c r="P458" s="429"/>
      <c r="Q458" s="433">
        <f t="shared" si="62"/>
        <v>0</v>
      </c>
      <c r="R458" s="433"/>
      <c r="S458" s="429"/>
      <c r="T458" s="429"/>
      <c r="U458" s="434"/>
      <c r="V458" s="429"/>
      <c r="W458" s="429"/>
      <c r="X458" s="241" t="str">
        <f t="shared" si="58"/>
        <v/>
      </c>
      <c r="Y458" s="241" t="str">
        <f t="shared" si="63"/>
        <v/>
      </c>
      <c r="Z458" s="241" t="str">
        <f t="shared" si="64"/>
        <v/>
      </c>
      <c r="AA458" s="242" t="b">
        <f t="shared" si="65"/>
        <v>0</v>
      </c>
      <c r="AB458" s="242" t="b">
        <f t="shared" si="66"/>
        <v>0</v>
      </c>
      <c r="AC458" s="267"/>
      <c r="AD458" s="265" t="str">
        <f>IF(AC458=Dropdowns!$B$44,"Emissions intensity required","")</f>
        <v/>
      </c>
      <c r="AE458" s="267"/>
      <c r="AF458" s="265" t="str">
        <f t="shared" si="59"/>
        <v/>
      </c>
      <c r="AG458" s="121" t="str">
        <f t="shared" si="60"/>
        <v/>
      </c>
      <c r="AH458" s="121" t="str">
        <f t="shared" si="61"/>
        <v/>
      </c>
    </row>
    <row r="459" spans="1:34" s="99" customFormat="1" x14ac:dyDescent="0.45">
      <c r="A459" s="429"/>
      <c r="B459" s="429"/>
      <c r="C459" s="429"/>
      <c r="D459" s="429"/>
      <c r="E459" s="429"/>
      <c r="F459" s="267"/>
      <c r="G459" s="267"/>
      <c r="H459" s="430"/>
      <c r="I459" s="430"/>
      <c r="J459" s="431"/>
      <c r="K459" s="430"/>
      <c r="L459" s="432"/>
      <c r="M459" s="429"/>
      <c r="N459" s="429"/>
      <c r="O459" s="429"/>
      <c r="P459" s="429"/>
      <c r="Q459" s="433">
        <f t="shared" si="62"/>
        <v>0</v>
      </c>
      <c r="R459" s="433"/>
      <c r="S459" s="429"/>
      <c r="T459" s="429"/>
      <c r="U459" s="434"/>
      <c r="V459" s="429"/>
      <c r="W459" s="429"/>
      <c r="X459" s="241" t="str">
        <f t="shared" si="58"/>
        <v/>
      </c>
      <c r="Y459" s="241" t="str">
        <f t="shared" si="63"/>
        <v/>
      </c>
      <c r="Z459" s="241" t="str">
        <f t="shared" si="64"/>
        <v/>
      </c>
      <c r="AA459" s="242" t="b">
        <f t="shared" si="65"/>
        <v>0</v>
      </c>
      <c r="AB459" s="242" t="b">
        <f t="shared" si="66"/>
        <v>0</v>
      </c>
      <c r="AC459" s="267"/>
      <c r="AD459" s="265" t="str">
        <f>IF(AC459=Dropdowns!$B$44,"Emissions intensity required","")</f>
        <v/>
      </c>
      <c r="AE459" s="267"/>
      <c r="AF459" s="265" t="str">
        <f t="shared" si="59"/>
        <v/>
      </c>
      <c r="AG459" s="121" t="str">
        <f t="shared" si="60"/>
        <v/>
      </c>
      <c r="AH459" s="121" t="str">
        <f t="shared" si="61"/>
        <v/>
      </c>
    </row>
    <row r="460" spans="1:34" s="99" customFormat="1" x14ac:dyDescent="0.45">
      <c r="A460" s="429"/>
      <c r="B460" s="429"/>
      <c r="C460" s="429"/>
      <c r="D460" s="429"/>
      <c r="E460" s="429"/>
      <c r="F460" s="267"/>
      <c r="G460" s="267"/>
      <c r="H460" s="430"/>
      <c r="I460" s="430"/>
      <c r="J460" s="431"/>
      <c r="K460" s="430"/>
      <c r="L460" s="432"/>
      <c r="M460" s="429"/>
      <c r="N460" s="429"/>
      <c r="O460" s="429"/>
      <c r="P460" s="429"/>
      <c r="Q460" s="433">
        <f t="shared" si="62"/>
        <v>0</v>
      </c>
      <c r="R460" s="433"/>
      <c r="S460" s="429"/>
      <c r="T460" s="429"/>
      <c r="U460" s="434"/>
      <c r="V460" s="429"/>
      <c r="W460" s="429"/>
      <c r="X460" s="241" t="str">
        <f t="shared" si="58"/>
        <v/>
      </c>
      <c r="Y460" s="241" t="str">
        <f t="shared" si="63"/>
        <v/>
      </c>
      <c r="Z460" s="241" t="str">
        <f t="shared" si="64"/>
        <v/>
      </c>
      <c r="AA460" s="242" t="b">
        <f t="shared" si="65"/>
        <v>0</v>
      </c>
      <c r="AB460" s="242" t="b">
        <f t="shared" si="66"/>
        <v>0</v>
      </c>
      <c r="AC460" s="267"/>
      <c r="AD460" s="265" t="str">
        <f>IF(AC460=Dropdowns!$B$44,"Emissions intensity required","")</f>
        <v/>
      </c>
      <c r="AE460" s="267"/>
      <c r="AF460" s="265" t="str">
        <f t="shared" si="59"/>
        <v/>
      </c>
      <c r="AG460" s="121" t="str">
        <f t="shared" si="60"/>
        <v/>
      </c>
      <c r="AH460" s="121" t="str">
        <f t="shared" si="61"/>
        <v/>
      </c>
    </row>
    <row r="461" spans="1:34" s="99" customFormat="1" x14ac:dyDescent="0.45">
      <c r="A461" s="429"/>
      <c r="B461" s="429"/>
      <c r="C461" s="429"/>
      <c r="D461" s="429"/>
      <c r="E461" s="429"/>
      <c r="F461" s="267"/>
      <c r="G461" s="267"/>
      <c r="H461" s="430"/>
      <c r="I461" s="430"/>
      <c r="J461" s="431"/>
      <c r="K461" s="430"/>
      <c r="L461" s="432"/>
      <c r="M461" s="429"/>
      <c r="N461" s="429"/>
      <c r="O461" s="429"/>
      <c r="P461" s="429"/>
      <c r="Q461" s="433">
        <f t="shared" si="62"/>
        <v>0</v>
      </c>
      <c r="R461" s="433"/>
      <c r="S461" s="429"/>
      <c r="T461" s="429"/>
      <c r="U461" s="434"/>
      <c r="V461" s="429"/>
      <c r="W461" s="429"/>
      <c r="X461" s="241" t="str">
        <f t="shared" si="58"/>
        <v/>
      </c>
      <c r="Y461" s="241" t="str">
        <f t="shared" si="63"/>
        <v/>
      </c>
      <c r="Z461" s="241" t="str">
        <f t="shared" si="64"/>
        <v/>
      </c>
      <c r="AA461" s="242" t="b">
        <f t="shared" si="65"/>
        <v>0</v>
      </c>
      <c r="AB461" s="242" t="b">
        <f t="shared" si="66"/>
        <v>0</v>
      </c>
      <c r="AC461" s="267"/>
      <c r="AD461" s="265" t="str">
        <f>IF(AC461=Dropdowns!$B$44,"Emissions intensity required","")</f>
        <v/>
      </c>
      <c r="AE461" s="267"/>
      <c r="AF461" s="265" t="str">
        <f t="shared" si="59"/>
        <v/>
      </c>
      <c r="AG461" s="121" t="str">
        <f t="shared" si="60"/>
        <v/>
      </c>
      <c r="AH461" s="121" t="str">
        <f t="shared" si="61"/>
        <v/>
      </c>
    </row>
    <row r="462" spans="1:34" s="99" customFormat="1" x14ac:dyDescent="0.45">
      <c r="A462" s="429"/>
      <c r="B462" s="429"/>
      <c r="C462" s="429"/>
      <c r="D462" s="429"/>
      <c r="E462" s="429"/>
      <c r="F462" s="267"/>
      <c r="G462" s="267"/>
      <c r="H462" s="430"/>
      <c r="I462" s="430"/>
      <c r="J462" s="431"/>
      <c r="K462" s="430"/>
      <c r="L462" s="432"/>
      <c r="M462" s="429"/>
      <c r="N462" s="429"/>
      <c r="O462" s="429"/>
      <c r="P462" s="429"/>
      <c r="Q462" s="433">
        <f t="shared" si="62"/>
        <v>0</v>
      </c>
      <c r="R462" s="433"/>
      <c r="S462" s="429"/>
      <c r="T462" s="429"/>
      <c r="U462" s="434"/>
      <c r="V462" s="429"/>
      <c r="W462" s="429"/>
      <c r="X462" s="241" t="str">
        <f t="shared" si="58"/>
        <v/>
      </c>
      <c r="Y462" s="241" t="str">
        <f t="shared" si="63"/>
        <v/>
      </c>
      <c r="Z462" s="241" t="str">
        <f t="shared" si="64"/>
        <v/>
      </c>
      <c r="AA462" s="242" t="b">
        <f t="shared" si="65"/>
        <v>0</v>
      </c>
      <c r="AB462" s="242" t="b">
        <f t="shared" si="66"/>
        <v>0</v>
      </c>
      <c r="AC462" s="267"/>
      <c r="AD462" s="265" t="str">
        <f>IF(AC462=Dropdowns!$B$44,"Emissions intensity required","")</f>
        <v/>
      </c>
      <c r="AE462" s="267"/>
      <c r="AF462" s="265" t="str">
        <f t="shared" si="59"/>
        <v/>
      </c>
      <c r="AG462" s="121" t="str">
        <f t="shared" si="60"/>
        <v/>
      </c>
      <c r="AH462" s="121" t="str">
        <f t="shared" si="61"/>
        <v/>
      </c>
    </row>
    <row r="463" spans="1:34" s="99" customFormat="1" x14ac:dyDescent="0.45">
      <c r="A463" s="429"/>
      <c r="B463" s="429"/>
      <c r="C463" s="429"/>
      <c r="D463" s="429"/>
      <c r="E463" s="429"/>
      <c r="F463" s="267"/>
      <c r="G463" s="267"/>
      <c r="H463" s="430"/>
      <c r="I463" s="430"/>
      <c r="J463" s="431"/>
      <c r="K463" s="430"/>
      <c r="L463" s="432"/>
      <c r="M463" s="429"/>
      <c r="N463" s="429"/>
      <c r="O463" s="429"/>
      <c r="P463" s="429"/>
      <c r="Q463" s="433">
        <f t="shared" si="62"/>
        <v>0</v>
      </c>
      <c r="R463" s="433"/>
      <c r="S463" s="429"/>
      <c r="T463" s="429"/>
      <c r="U463" s="434"/>
      <c r="V463" s="429"/>
      <c r="W463" s="429"/>
      <c r="X463" s="241" t="str">
        <f t="shared" ref="X463:X526" si="67">IF(G463="","",(VLOOKUP(G463,GHGFActors, 3,)*(IF(K463="",I463,K463))/1000))</f>
        <v/>
      </c>
      <c r="Y463" s="241" t="str">
        <f t="shared" si="63"/>
        <v/>
      </c>
      <c r="Z463" s="241" t="str">
        <f t="shared" si="64"/>
        <v/>
      </c>
      <c r="AA463" s="242" t="b">
        <f t="shared" si="65"/>
        <v>0</v>
      </c>
      <c r="AB463" s="242" t="b">
        <f t="shared" si="66"/>
        <v>0</v>
      </c>
      <c r="AC463" s="267"/>
      <c r="AD463" s="265" t="str">
        <f>IF(AC463=Dropdowns!$B$44,"Emissions intensity required","")</f>
        <v/>
      </c>
      <c r="AE463" s="267"/>
      <c r="AF463" s="265" t="str">
        <f t="shared" ref="AF463:AF526" si="68">IF(AC463="Replace with EV",(AE463*H463)/1000000,"")</f>
        <v/>
      </c>
      <c r="AG463" s="121" t="str">
        <f t="shared" ref="AG463:AG526" si="69">IF(AC463="remove",0,IF(AC463="Replace with EV",AE463,IF(AC463="",Y463,"")))</f>
        <v/>
      </c>
      <c r="AH463" s="121" t="str">
        <f t="shared" ref="AH463:AH526" si="70">IF(AC463="remove",0,IF(AC463="Replace with EV",AF463,IF(AC463="",X463,"")))</f>
        <v/>
      </c>
    </row>
    <row r="464" spans="1:34" s="99" customFormat="1" x14ac:dyDescent="0.45">
      <c r="A464" s="429"/>
      <c r="B464" s="429"/>
      <c r="C464" s="429"/>
      <c r="D464" s="429"/>
      <c r="E464" s="429"/>
      <c r="F464" s="267"/>
      <c r="G464" s="267"/>
      <c r="H464" s="430"/>
      <c r="I464" s="430"/>
      <c r="J464" s="431"/>
      <c r="K464" s="430"/>
      <c r="L464" s="432"/>
      <c r="M464" s="429"/>
      <c r="N464" s="429"/>
      <c r="O464" s="429"/>
      <c r="P464" s="429"/>
      <c r="Q464" s="433">
        <f t="shared" ref="Q464:Q527" si="71">H464/NETWORKDAYS("1/1/1990","31/12/1990",11)</f>
        <v>0</v>
      </c>
      <c r="R464" s="433"/>
      <c r="S464" s="429"/>
      <c r="T464" s="429"/>
      <c r="U464" s="434"/>
      <c r="V464" s="429"/>
      <c r="W464" s="429"/>
      <c r="X464" s="241" t="str">
        <f t="shared" si="67"/>
        <v/>
      </c>
      <c r="Y464" s="241" t="str">
        <f t="shared" ref="Y464:Y527" si="72">IFERROR(X464*1000000/H464,"")</f>
        <v/>
      </c>
      <c r="Z464" s="241" t="str">
        <f t="shared" ref="Z464:Z527" si="73">IF(G464="","",IF(K464="",I464/(H464/100),K464/H464))</f>
        <v/>
      </c>
      <c r="AA464" s="242" t="b">
        <f t="shared" ref="AA464:AA527" si="74">AND(Q464&lt;121,F464="passenger", O464="current",NOT(OR(S464="employee residence",S464="staff home location")))</f>
        <v>0</v>
      </c>
      <c r="AB464" s="242" t="b">
        <f t="shared" si="66"/>
        <v>0</v>
      </c>
      <c r="AC464" s="267"/>
      <c r="AD464" s="265" t="str">
        <f>IF(AC464=Dropdowns!$B$44,"Emissions intensity required","")</f>
        <v/>
      </c>
      <c r="AE464" s="267"/>
      <c r="AF464" s="265" t="str">
        <f t="shared" si="68"/>
        <v/>
      </c>
      <c r="AG464" s="121" t="str">
        <f t="shared" si="69"/>
        <v/>
      </c>
      <c r="AH464" s="121" t="str">
        <f t="shared" si="70"/>
        <v/>
      </c>
    </row>
    <row r="465" spans="1:34" s="99" customFormat="1" x14ac:dyDescent="0.45">
      <c r="A465" s="429"/>
      <c r="B465" s="429"/>
      <c r="C465" s="429"/>
      <c r="D465" s="429"/>
      <c r="E465" s="429"/>
      <c r="F465" s="267"/>
      <c r="G465" s="267"/>
      <c r="H465" s="430"/>
      <c r="I465" s="430"/>
      <c r="J465" s="431"/>
      <c r="K465" s="430"/>
      <c r="L465" s="432"/>
      <c r="M465" s="429"/>
      <c r="N465" s="429"/>
      <c r="O465" s="429"/>
      <c r="P465" s="429"/>
      <c r="Q465" s="433">
        <f t="shared" si="71"/>
        <v>0</v>
      </c>
      <c r="R465" s="433"/>
      <c r="S465" s="429"/>
      <c r="T465" s="429"/>
      <c r="U465" s="434"/>
      <c r="V465" s="429"/>
      <c r="W465" s="429"/>
      <c r="X465" s="241" t="str">
        <f t="shared" si="67"/>
        <v/>
      </c>
      <c r="Y465" s="241" t="str">
        <f t="shared" si="72"/>
        <v/>
      </c>
      <c r="Z465" s="241" t="str">
        <f t="shared" si="73"/>
        <v/>
      </c>
      <c r="AA465" s="242" t="b">
        <f t="shared" si="74"/>
        <v>0</v>
      </c>
      <c r="AB465" s="242" t="b">
        <f t="shared" si="66"/>
        <v>0</v>
      </c>
      <c r="AC465" s="267"/>
      <c r="AD465" s="265" t="str">
        <f>IF(AC465=Dropdowns!$B$44,"Emissions intensity required","")</f>
        <v/>
      </c>
      <c r="AE465" s="267"/>
      <c r="AF465" s="265" t="str">
        <f t="shared" si="68"/>
        <v/>
      </c>
      <c r="AG465" s="121" t="str">
        <f t="shared" si="69"/>
        <v/>
      </c>
      <c r="AH465" s="121" t="str">
        <f t="shared" si="70"/>
        <v/>
      </c>
    </row>
    <row r="466" spans="1:34" s="99" customFormat="1" x14ac:dyDescent="0.45">
      <c r="A466" s="429"/>
      <c r="B466" s="429"/>
      <c r="C466" s="429"/>
      <c r="D466" s="429"/>
      <c r="E466" s="429"/>
      <c r="F466" s="267"/>
      <c r="G466" s="267"/>
      <c r="H466" s="430"/>
      <c r="I466" s="430"/>
      <c r="J466" s="431"/>
      <c r="K466" s="430"/>
      <c r="L466" s="432"/>
      <c r="M466" s="429"/>
      <c r="N466" s="429"/>
      <c r="O466" s="429"/>
      <c r="P466" s="429"/>
      <c r="Q466" s="433">
        <f t="shared" si="71"/>
        <v>0</v>
      </c>
      <c r="R466" s="433"/>
      <c r="S466" s="429"/>
      <c r="T466" s="429"/>
      <c r="U466" s="434"/>
      <c r="V466" s="429"/>
      <c r="W466" s="429"/>
      <c r="X466" s="241" t="str">
        <f t="shared" si="67"/>
        <v/>
      </c>
      <c r="Y466" s="241" t="str">
        <f t="shared" si="72"/>
        <v/>
      </c>
      <c r="Z466" s="241" t="str">
        <f t="shared" si="73"/>
        <v/>
      </c>
      <c r="AA466" s="242" t="b">
        <f t="shared" si="74"/>
        <v>0</v>
      </c>
      <c r="AB466" s="242" t="b">
        <f t="shared" ref="AB466:AB529" si="75">AND(H466&lt;10000,H466&gt;0)</f>
        <v>0</v>
      </c>
      <c r="AC466" s="267"/>
      <c r="AD466" s="265" t="str">
        <f>IF(AC466=Dropdowns!$B$44,"Emissions intensity required","")</f>
        <v/>
      </c>
      <c r="AE466" s="267"/>
      <c r="AF466" s="265" t="str">
        <f t="shared" si="68"/>
        <v/>
      </c>
      <c r="AG466" s="121" t="str">
        <f t="shared" si="69"/>
        <v/>
      </c>
      <c r="AH466" s="121" t="str">
        <f t="shared" si="70"/>
        <v/>
      </c>
    </row>
    <row r="467" spans="1:34" s="99" customFormat="1" x14ac:dyDescent="0.45">
      <c r="A467" s="429"/>
      <c r="B467" s="429"/>
      <c r="C467" s="429"/>
      <c r="D467" s="429"/>
      <c r="E467" s="429"/>
      <c r="F467" s="267"/>
      <c r="G467" s="267"/>
      <c r="H467" s="430"/>
      <c r="I467" s="430"/>
      <c r="J467" s="431"/>
      <c r="K467" s="430"/>
      <c r="L467" s="432"/>
      <c r="M467" s="429"/>
      <c r="N467" s="429"/>
      <c r="O467" s="429"/>
      <c r="P467" s="429"/>
      <c r="Q467" s="433">
        <f t="shared" si="71"/>
        <v>0</v>
      </c>
      <c r="R467" s="433"/>
      <c r="S467" s="429"/>
      <c r="T467" s="429"/>
      <c r="U467" s="434"/>
      <c r="V467" s="429"/>
      <c r="W467" s="429"/>
      <c r="X467" s="241" t="str">
        <f t="shared" si="67"/>
        <v/>
      </c>
      <c r="Y467" s="241" t="str">
        <f t="shared" si="72"/>
        <v/>
      </c>
      <c r="Z467" s="241" t="str">
        <f t="shared" si="73"/>
        <v/>
      </c>
      <c r="AA467" s="242" t="b">
        <f t="shared" si="74"/>
        <v>0</v>
      </c>
      <c r="AB467" s="242" t="b">
        <f t="shared" si="75"/>
        <v>0</v>
      </c>
      <c r="AC467" s="267"/>
      <c r="AD467" s="265" t="str">
        <f>IF(AC467=Dropdowns!$B$44,"Emissions intensity required","")</f>
        <v/>
      </c>
      <c r="AE467" s="267"/>
      <c r="AF467" s="265" t="str">
        <f t="shared" si="68"/>
        <v/>
      </c>
      <c r="AG467" s="121" t="str">
        <f t="shared" si="69"/>
        <v/>
      </c>
      <c r="AH467" s="121" t="str">
        <f t="shared" si="70"/>
        <v/>
      </c>
    </row>
    <row r="468" spans="1:34" s="99" customFormat="1" x14ac:dyDescent="0.45">
      <c r="A468" s="429"/>
      <c r="B468" s="429"/>
      <c r="C468" s="429"/>
      <c r="D468" s="429"/>
      <c r="E468" s="429"/>
      <c r="F468" s="267"/>
      <c r="G468" s="267"/>
      <c r="H468" s="430"/>
      <c r="I468" s="430"/>
      <c r="J468" s="431"/>
      <c r="K468" s="430"/>
      <c r="L468" s="432"/>
      <c r="M468" s="429"/>
      <c r="N468" s="429"/>
      <c r="O468" s="429"/>
      <c r="P468" s="429"/>
      <c r="Q468" s="433">
        <f t="shared" si="71"/>
        <v>0</v>
      </c>
      <c r="R468" s="433"/>
      <c r="S468" s="429"/>
      <c r="T468" s="429"/>
      <c r="U468" s="434"/>
      <c r="V468" s="429"/>
      <c r="W468" s="429"/>
      <c r="X468" s="241" t="str">
        <f t="shared" si="67"/>
        <v/>
      </c>
      <c r="Y468" s="241" t="str">
        <f t="shared" si="72"/>
        <v/>
      </c>
      <c r="Z468" s="241" t="str">
        <f t="shared" si="73"/>
        <v/>
      </c>
      <c r="AA468" s="242" t="b">
        <f t="shared" si="74"/>
        <v>0</v>
      </c>
      <c r="AB468" s="242" t="b">
        <f t="shared" si="75"/>
        <v>0</v>
      </c>
      <c r="AC468" s="267"/>
      <c r="AD468" s="265" t="str">
        <f>IF(AC468=Dropdowns!$B$44,"Emissions intensity required","")</f>
        <v/>
      </c>
      <c r="AE468" s="267"/>
      <c r="AF468" s="265" t="str">
        <f t="shared" si="68"/>
        <v/>
      </c>
      <c r="AG468" s="121" t="str">
        <f t="shared" si="69"/>
        <v/>
      </c>
      <c r="AH468" s="121" t="str">
        <f t="shared" si="70"/>
        <v/>
      </c>
    </row>
    <row r="469" spans="1:34" s="99" customFormat="1" x14ac:dyDescent="0.45">
      <c r="A469" s="429"/>
      <c r="B469" s="429"/>
      <c r="C469" s="429"/>
      <c r="D469" s="429"/>
      <c r="E469" s="429"/>
      <c r="F469" s="267"/>
      <c r="G469" s="267"/>
      <c r="H469" s="430"/>
      <c r="I469" s="430"/>
      <c r="J469" s="431"/>
      <c r="K469" s="430"/>
      <c r="L469" s="432"/>
      <c r="M469" s="429"/>
      <c r="N469" s="429"/>
      <c r="O469" s="429"/>
      <c r="P469" s="429"/>
      <c r="Q469" s="433">
        <f t="shared" si="71"/>
        <v>0</v>
      </c>
      <c r="R469" s="433"/>
      <c r="S469" s="429"/>
      <c r="T469" s="429"/>
      <c r="U469" s="434"/>
      <c r="V469" s="429"/>
      <c r="W469" s="429"/>
      <c r="X469" s="241" t="str">
        <f t="shared" si="67"/>
        <v/>
      </c>
      <c r="Y469" s="241" t="str">
        <f t="shared" si="72"/>
        <v/>
      </c>
      <c r="Z469" s="241" t="str">
        <f t="shared" si="73"/>
        <v/>
      </c>
      <c r="AA469" s="242" t="b">
        <f t="shared" si="74"/>
        <v>0</v>
      </c>
      <c r="AB469" s="242" t="b">
        <f t="shared" si="75"/>
        <v>0</v>
      </c>
      <c r="AC469" s="267"/>
      <c r="AD469" s="265" t="str">
        <f>IF(AC469=Dropdowns!$B$44,"Emissions intensity required","")</f>
        <v/>
      </c>
      <c r="AE469" s="267"/>
      <c r="AF469" s="265" t="str">
        <f t="shared" si="68"/>
        <v/>
      </c>
      <c r="AG469" s="121" t="str">
        <f t="shared" si="69"/>
        <v/>
      </c>
      <c r="AH469" s="121" t="str">
        <f t="shared" si="70"/>
        <v/>
      </c>
    </row>
    <row r="470" spans="1:34" s="99" customFormat="1" x14ac:dyDescent="0.45">
      <c r="A470" s="429"/>
      <c r="B470" s="429"/>
      <c r="C470" s="429"/>
      <c r="D470" s="429"/>
      <c r="E470" s="429"/>
      <c r="F470" s="267"/>
      <c r="G470" s="267"/>
      <c r="H470" s="430"/>
      <c r="I470" s="430"/>
      <c r="J470" s="431"/>
      <c r="K470" s="430"/>
      <c r="L470" s="432"/>
      <c r="M470" s="429"/>
      <c r="N470" s="429"/>
      <c r="O470" s="429"/>
      <c r="P470" s="429"/>
      <c r="Q470" s="433">
        <f t="shared" si="71"/>
        <v>0</v>
      </c>
      <c r="R470" s="433"/>
      <c r="S470" s="429"/>
      <c r="T470" s="429"/>
      <c r="U470" s="434"/>
      <c r="V470" s="429"/>
      <c r="W470" s="429"/>
      <c r="X470" s="241" t="str">
        <f t="shared" si="67"/>
        <v/>
      </c>
      <c r="Y470" s="241" t="str">
        <f t="shared" si="72"/>
        <v/>
      </c>
      <c r="Z470" s="241" t="str">
        <f t="shared" si="73"/>
        <v/>
      </c>
      <c r="AA470" s="242" t="b">
        <f t="shared" si="74"/>
        <v>0</v>
      </c>
      <c r="AB470" s="242" t="b">
        <f t="shared" si="75"/>
        <v>0</v>
      </c>
      <c r="AC470" s="267"/>
      <c r="AD470" s="265" t="str">
        <f>IF(AC470=Dropdowns!$B$44,"Emissions intensity required","")</f>
        <v/>
      </c>
      <c r="AE470" s="267"/>
      <c r="AF470" s="265" t="str">
        <f t="shared" si="68"/>
        <v/>
      </c>
      <c r="AG470" s="121" t="str">
        <f t="shared" si="69"/>
        <v/>
      </c>
      <c r="AH470" s="121" t="str">
        <f t="shared" si="70"/>
        <v/>
      </c>
    </row>
    <row r="471" spans="1:34" s="99" customFormat="1" x14ac:dyDescent="0.45">
      <c r="A471" s="429"/>
      <c r="B471" s="429"/>
      <c r="C471" s="429"/>
      <c r="D471" s="429"/>
      <c r="E471" s="429"/>
      <c r="F471" s="267"/>
      <c r="G471" s="267"/>
      <c r="H471" s="430"/>
      <c r="I471" s="430"/>
      <c r="J471" s="431"/>
      <c r="K471" s="430"/>
      <c r="L471" s="432"/>
      <c r="M471" s="429"/>
      <c r="N471" s="429"/>
      <c r="O471" s="429"/>
      <c r="P471" s="429"/>
      <c r="Q471" s="433">
        <f t="shared" si="71"/>
        <v>0</v>
      </c>
      <c r="R471" s="433"/>
      <c r="S471" s="429"/>
      <c r="T471" s="429"/>
      <c r="U471" s="434"/>
      <c r="V471" s="429"/>
      <c r="W471" s="429"/>
      <c r="X471" s="241" t="str">
        <f t="shared" si="67"/>
        <v/>
      </c>
      <c r="Y471" s="241" t="str">
        <f t="shared" si="72"/>
        <v/>
      </c>
      <c r="Z471" s="241" t="str">
        <f t="shared" si="73"/>
        <v/>
      </c>
      <c r="AA471" s="242" t="b">
        <f t="shared" si="74"/>
        <v>0</v>
      </c>
      <c r="AB471" s="242" t="b">
        <f t="shared" si="75"/>
        <v>0</v>
      </c>
      <c r="AC471" s="267"/>
      <c r="AD471" s="265" t="str">
        <f>IF(AC471=Dropdowns!$B$44,"Emissions intensity required","")</f>
        <v/>
      </c>
      <c r="AE471" s="267"/>
      <c r="AF471" s="265" t="str">
        <f t="shared" si="68"/>
        <v/>
      </c>
      <c r="AG471" s="121" t="str">
        <f t="shared" si="69"/>
        <v/>
      </c>
      <c r="AH471" s="121" t="str">
        <f t="shared" si="70"/>
        <v/>
      </c>
    </row>
    <row r="472" spans="1:34" s="99" customFormat="1" x14ac:dyDescent="0.45">
      <c r="A472" s="429"/>
      <c r="B472" s="429"/>
      <c r="C472" s="429"/>
      <c r="D472" s="429"/>
      <c r="E472" s="429"/>
      <c r="F472" s="267"/>
      <c r="G472" s="267"/>
      <c r="H472" s="430"/>
      <c r="I472" s="430"/>
      <c r="J472" s="431"/>
      <c r="K472" s="430"/>
      <c r="L472" s="432"/>
      <c r="M472" s="429"/>
      <c r="N472" s="429"/>
      <c r="O472" s="429"/>
      <c r="P472" s="429"/>
      <c r="Q472" s="433">
        <f t="shared" si="71"/>
        <v>0</v>
      </c>
      <c r="R472" s="433"/>
      <c r="S472" s="429"/>
      <c r="T472" s="429"/>
      <c r="U472" s="434"/>
      <c r="V472" s="429"/>
      <c r="W472" s="429"/>
      <c r="X472" s="241" t="str">
        <f t="shared" si="67"/>
        <v/>
      </c>
      <c r="Y472" s="241" t="str">
        <f t="shared" si="72"/>
        <v/>
      </c>
      <c r="Z472" s="241" t="str">
        <f t="shared" si="73"/>
        <v/>
      </c>
      <c r="AA472" s="242" t="b">
        <f t="shared" si="74"/>
        <v>0</v>
      </c>
      <c r="AB472" s="242" t="b">
        <f t="shared" si="75"/>
        <v>0</v>
      </c>
      <c r="AC472" s="267"/>
      <c r="AD472" s="265" t="str">
        <f>IF(AC472=Dropdowns!$B$44,"Emissions intensity required","")</f>
        <v/>
      </c>
      <c r="AE472" s="267"/>
      <c r="AF472" s="265" t="str">
        <f t="shared" si="68"/>
        <v/>
      </c>
      <c r="AG472" s="121" t="str">
        <f t="shared" si="69"/>
        <v/>
      </c>
      <c r="AH472" s="121" t="str">
        <f t="shared" si="70"/>
        <v/>
      </c>
    </row>
    <row r="473" spans="1:34" s="99" customFormat="1" x14ac:dyDescent="0.45">
      <c r="A473" s="429"/>
      <c r="B473" s="429"/>
      <c r="C473" s="429"/>
      <c r="D473" s="429"/>
      <c r="E473" s="429"/>
      <c r="F473" s="267"/>
      <c r="G473" s="267"/>
      <c r="H473" s="430"/>
      <c r="I473" s="430"/>
      <c r="J473" s="431"/>
      <c r="K473" s="430"/>
      <c r="L473" s="432"/>
      <c r="M473" s="429"/>
      <c r="N473" s="429"/>
      <c r="O473" s="429"/>
      <c r="P473" s="429"/>
      <c r="Q473" s="433">
        <f t="shared" si="71"/>
        <v>0</v>
      </c>
      <c r="R473" s="433"/>
      <c r="S473" s="429"/>
      <c r="T473" s="429"/>
      <c r="U473" s="434"/>
      <c r="V473" s="429"/>
      <c r="W473" s="429"/>
      <c r="X473" s="241" t="str">
        <f t="shared" si="67"/>
        <v/>
      </c>
      <c r="Y473" s="241" t="str">
        <f t="shared" si="72"/>
        <v/>
      </c>
      <c r="Z473" s="241" t="str">
        <f t="shared" si="73"/>
        <v/>
      </c>
      <c r="AA473" s="242" t="b">
        <f t="shared" si="74"/>
        <v>0</v>
      </c>
      <c r="AB473" s="242" t="b">
        <f t="shared" si="75"/>
        <v>0</v>
      </c>
      <c r="AC473" s="267"/>
      <c r="AD473" s="265" t="str">
        <f>IF(AC473=Dropdowns!$B$44,"Emissions intensity required","")</f>
        <v/>
      </c>
      <c r="AE473" s="267"/>
      <c r="AF473" s="265" t="str">
        <f t="shared" si="68"/>
        <v/>
      </c>
      <c r="AG473" s="121" t="str">
        <f t="shared" si="69"/>
        <v/>
      </c>
      <c r="AH473" s="121" t="str">
        <f t="shared" si="70"/>
        <v/>
      </c>
    </row>
    <row r="474" spans="1:34" s="99" customFormat="1" x14ac:dyDescent="0.45">
      <c r="A474" s="429"/>
      <c r="B474" s="429"/>
      <c r="C474" s="429"/>
      <c r="D474" s="429"/>
      <c r="E474" s="429"/>
      <c r="F474" s="267"/>
      <c r="G474" s="267"/>
      <c r="H474" s="430"/>
      <c r="I474" s="430"/>
      <c r="J474" s="431"/>
      <c r="K474" s="430"/>
      <c r="L474" s="432"/>
      <c r="M474" s="429"/>
      <c r="N474" s="429"/>
      <c r="O474" s="429"/>
      <c r="P474" s="429"/>
      <c r="Q474" s="433">
        <f t="shared" si="71"/>
        <v>0</v>
      </c>
      <c r="R474" s="433"/>
      <c r="S474" s="429"/>
      <c r="T474" s="429"/>
      <c r="U474" s="434"/>
      <c r="V474" s="429"/>
      <c r="W474" s="429"/>
      <c r="X474" s="241" t="str">
        <f t="shared" si="67"/>
        <v/>
      </c>
      <c r="Y474" s="241" t="str">
        <f t="shared" si="72"/>
        <v/>
      </c>
      <c r="Z474" s="241" t="str">
        <f t="shared" si="73"/>
        <v/>
      </c>
      <c r="AA474" s="242" t="b">
        <f t="shared" si="74"/>
        <v>0</v>
      </c>
      <c r="AB474" s="242" t="b">
        <f t="shared" si="75"/>
        <v>0</v>
      </c>
      <c r="AC474" s="267"/>
      <c r="AD474" s="265" t="str">
        <f>IF(AC474=Dropdowns!$B$44,"Emissions intensity required","")</f>
        <v/>
      </c>
      <c r="AE474" s="267"/>
      <c r="AF474" s="265" t="str">
        <f t="shared" si="68"/>
        <v/>
      </c>
      <c r="AG474" s="121" t="str">
        <f t="shared" si="69"/>
        <v/>
      </c>
      <c r="AH474" s="121" t="str">
        <f t="shared" si="70"/>
        <v/>
      </c>
    </row>
    <row r="475" spans="1:34" s="99" customFormat="1" x14ac:dyDescent="0.45">
      <c r="A475" s="429"/>
      <c r="B475" s="429"/>
      <c r="C475" s="429"/>
      <c r="D475" s="429"/>
      <c r="E475" s="429"/>
      <c r="F475" s="267"/>
      <c r="G475" s="267"/>
      <c r="H475" s="430"/>
      <c r="I475" s="430"/>
      <c r="J475" s="431"/>
      <c r="K475" s="430"/>
      <c r="L475" s="432"/>
      <c r="M475" s="429"/>
      <c r="N475" s="429"/>
      <c r="O475" s="429"/>
      <c r="P475" s="429"/>
      <c r="Q475" s="433">
        <f t="shared" si="71"/>
        <v>0</v>
      </c>
      <c r="R475" s="433"/>
      <c r="S475" s="429"/>
      <c r="T475" s="429"/>
      <c r="U475" s="434"/>
      <c r="V475" s="429"/>
      <c r="W475" s="429"/>
      <c r="X475" s="241" t="str">
        <f t="shared" si="67"/>
        <v/>
      </c>
      <c r="Y475" s="241" t="str">
        <f t="shared" si="72"/>
        <v/>
      </c>
      <c r="Z475" s="241" t="str">
        <f t="shared" si="73"/>
        <v/>
      </c>
      <c r="AA475" s="242" t="b">
        <f t="shared" si="74"/>
        <v>0</v>
      </c>
      <c r="AB475" s="242" t="b">
        <f t="shared" si="75"/>
        <v>0</v>
      </c>
      <c r="AC475" s="267"/>
      <c r="AD475" s="265" t="str">
        <f>IF(AC475=Dropdowns!$B$44,"Emissions intensity required","")</f>
        <v/>
      </c>
      <c r="AE475" s="267"/>
      <c r="AF475" s="265" t="str">
        <f t="shared" si="68"/>
        <v/>
      </c>
      <c r="AG475" s="121" t="str">
        <f t="shared" si="69"/>
        <v/>
      </c>
      <c r="AH475" s="121" t="str">
        <f t="shared" si="70"/>
        <v/>
      </c>
    </row>
    <row r="476" spans="1:34" s="99" customFormat="1" x14ac:dyDescent="0.45">
      <c r="A476" s="429"/>
      <c r="B476" s="429"/>
      <c r="C476" s="429"/>
      <c r="D476" s="429"/>
      <c r="E476" s="429"/>
      <c r="F476" s="267"/>
      <c r="G476" s="267"/>
      <c r="H476" s="430"/>
      <c r="I476" s="430"/>
      <c r="J476" s="431"/>
      <c r="K476" s="430"/>
      <c r="L476" s="432"/>
      <c r="M476" s="429"/>
      <c r="N476" s="429"/>
      <c r="O476" s="429"/>
      <c r="P476" s="429"/>
      <c r="Q476" s="433">
        <f t="shared" si="71"/>
        <v>0</v>
      </c>
      <c r="R476" s="433"/>
      <c r="S476" s="429"/>
      <c r="T476" s="429"/>
      <c r="U476" s="434"/>
      <c r="V476" s="429"/>
      <c r="W476" s="429"/>
      <c r="X476" s="241" t="str">
        <f t="shared" si="67"/>
        <v/>
      </c>
      <c r="Y476" s="241" t="str">
        <f t="shared" si="72"/>
        <v/>
      </c>
      <c r="Z476" s="241" t="str">
        <f t="shared" si="73"/>
        <v/>
      </c>
      <c r="AA476" s="242" t="b">
        <f t="shared" si="74"/>
        <v>0</v>
      </c>
      <c r="AB476" s="242" t="b">
        <f t="shared" si="75"/>
        <v>0</v>
      </c>
      <c r="AC476" s="267"/>
      <c r="AD476" s="265" t="str">
        <f>IF(AC476=Dropdowns!$B$44,"Emissions intensity required","")</f>
        <v/>
      </c>
      <c r="AE476" s="267"/>
      <c r="AF476" s="265" t="str">
        <f t="shared" si="68"/>
        <v/>
      </c>
      <c r="AG476" s="121" t="str">
        <f t="shared" si="69"/>
        <v/>
      </c>
      <c r="AH476" s="121" t="str">
        <f t="shared" si="70"/>
        <v/>
      </c>
    </row>
    <row r="477" spans="1:34" s="99" customFormat="1" x14ac:dyDescent="0.45">
      <c r="A477" s="429"/>
      <c r="B477" s="429"/>
      <c r="C477" s="429"/>
      <c r="D477" s="429"/>
      <c r="E477" s="429"/>
      <c r="F477" s="267"/>
      <c r="G477" s="267"/>
      <c r="H477" s="430"/>
      <c r="I477" s="430"/>
      <c r="J477" s="431"/>
      <c r="K477" s="430"/>
      <c r="L477" s="432"/>
      <c r="M477" s="429"/>
      <c r="N477" s="429"/>
      <c r="O477" s="429"/>
      <c r="P477" s="429"/>
      <c r="Q477" s="433">
        <f t="shared" si="71"/>
        <v>0</v>
      </c>
      <c r="R477" s="433"/>
      <c r="S477" s="429"/>
      <c r="T477" s="429"/>
      <c r="U477" s="434"/>
      <c r="V477" s="429"/>
      <c r="W477" s="429"/>
      <c r="X477" s="241" t="str">
        <f t="shared" si="67"/>
        <v/>
      </c>
      <c r="Y477" s="241" t="str">
        <f t="shared" si="72"/>
        <v/>
      </c>
      <c r="Z477" s="241" t="str">
        <f t="shared" si="73"/>
        <v/>
      </c>
      <c r="AA477" s="242" t="b">
        <f t="shared" si="74"/>
        <v>0</v>
      </c>
      <c r="AB477" s="242" t="b">
        <f t="shared" si="75"/>
        <v>0</v>
      </c>
      <c r="AC477" s="267"/>
      <c r="AD477" s="265" t="str">
        <f>IF(AC477=Dropdowns!$B$44,"Emissions intensity required","")</f>
        <v/>
      </c>
      <c r="AE477" s="267"/>
      <c r="AF477" s="265" t="str">
        <f t="shared" si="68"/>
        <v/>
      </c>
      <c r="AG477" s="121" t="str">
        <f t="shared" si="69"/>
        <v/>
      </c>
      <c r="AH477" s="121" t="str">
        <f t="shared" si="70"/>
        <v/>
      </c>
    </row>
    <row r="478" spans="1:34" s="99" customFormat="1" x14ac:dyDescent="0.45">
      <c r="A478" s="429"/>
      <c r="B478" s="429"/>
      <c r="C478" s="429"/>
      <c r="D478" s="429"/>
      <c r="E478" s="429"/>
      <c r="F478" s="267"/>
      <c r="G478" s="267"/>
      <c r="H478" s="430"/>
      <c r="I478" s="430"/>
      <c r="J478" s="431"/>
      <c r="K478" s="430"/>
      <c r="L478" s="432"/>
      <c r="M478" s="429"/>
      <c r="N478" s="429"/>
      <c r="O478" s="429"/>
      <c r="P478" s="429"/>
      <c r="Q478" s="433">
        <f t="shared" si="71"/>
        <v>0</v>
      </c>
      <c r="R478" s="433"/>
      <c r="S478" s="429"/>
      <c r="T478" s="429"/>
      <c r="U478" s="434"/>
      <c r="V478" s="429"/>
      <c r="W478" s="429"/>
      <c r="X478" s="241" t="str">
        <f t="shared" si="67"/>
        <v/>
      </c>
      <c r="Y478" s="241" t="str">
        <f t="shared" si="72"/>
        <v/>
      </c>
      <c r="Z478" s="241" t="str">
        <f t="shared" si="73"/>
        <v/>
      </c>
      <c r="AA478" s="242" t="b">
        <f t="shared" si="74"/>
        <v>0</v>
      </c>
      <c r="AB478" s="242" t="b">
        <f t="shared" si="75"/>
        <v>0</v>
      </c>
      <c r="AC478" s="267"/>
      <c r="AD478" s="265" t="str">
        <f>IF(AC478=Dropdowns!$B$44,"Emissions intensity required","")</f>
        <v/>
      </c>
      <c r="AE478" s="267"/>
      <c r="AF478" s="265" t="str">
        <f t="shared" si="68"/>
        <v/>
      </c>
      <c r="AG478" s="121" t="str">
        <f t="shared" si="69"/>
        <v/>
      </c>
      <c r="AH478" s="121" t="str">
        <f t="shared" si="70"/>
        <v/>
      </c>
    </row>
    <row r="479" spans="1:34" s="99" customFormat="1" x14ac:dyDescent="0.45">
      <c r="A479" s="429"/>
      <c r="B479" s="429"/>
      <c r="C479" s="429"/>
      <c r="D479" s="429"/>
      <c r="E479" s="429"/>
      <c r="F479" s="267"/>
      <c r="G479" s="267"/>
      <c r="H479" s="430"/>
      <c r="I479" s="430"/>
      <c r="J479" s="431"/>
      <c r="K479" s="430"/>
      <c r="L479" s="432"/>
      <c r="M479" s="429"/>
      <c r="N479" s="429"/>
      <c r="O479" s="429"/>
      <c r="P479" s="429"/>
      <c r="Q479" s="433">
        <f t="shared" si="71"/>
        <v>0</v>
      </c>
      <c r="R479" s="433"/>
      <c r="S479" s="429"/>
      <c r="T479" s="429"/>
      <c r="U479" s="434"/>
      <c r="V479" s="429"/>
      <c r="W479" s="429"/>
      <c r="X479" s="241" t="str">
        <f t="shared" si="67"/>
        <v/>
      </c>
      <c r="Y479" s="241" t="str">
        <f t="shared" si="72"/>
        <v/>
      </c>
      <c r="Z479" s="241" t="str">
        <f t="shared" si="73"/>
        <v/>
      </c>
      <c r="AA479" s="242" t="b">
        <f t="shared" si="74"/>
        <v>0</v>
      </c>
      <c r="AB479" s="242" t="b">
        <f t="shared" si="75"/>
        <v>0</v>
      </c>
      <c r="AC479" s="267"/>
      <c r="AD479" s="265" t="str">
        <f>IF(AC479=Dropdowns!$B$44,"Emissions intensity required","")</f>
        <v/>
      </c>
      <c r="AE479" s="267"/>
      <c r="AF479" s="265" t="str">
        <f t="shared" si="68"/>
        <v/>
      </c>
      <c r="AG479" s="121" t="str">
        <f t="shared" si="69"/>
        <v/>
      </c>
      <c r="AH479" s="121" t="str">
        <f t="shared" si="70"/>
        <v/>
      </c>
    </row>
    <row r="480" spans="1:34" s="99" customFormat="1" x14ac:dyDescent="0.45">
      <c r="A480" s="429"/>
      <c r="B480" s="429"/>
      <c r="C480" s="429"/>
      <c r="D480" s="429"/>
      <c r="E480" s="429"/>
      <c r="F480" s="267"/>
      <c r="G480" s="267"/>
      <c r="H480" s="430"/>
      <c r="I480" s="430"/>
      <c r="J480" s="431"/>
      <c r="K480" s="430"/>
      <c r="L480" s="432"/>
      <c r="M480" s="429"/>
      <c r="N480" s="429"/>
      <c r="O480" s="429"/>
      <c r="P480" s="429"/>
      <c r="Q480" s="433">
        <f t="shared" si="71"/>
        <v>0</v>
      </c>
      <c r="R480" s="433"/>
      <c r="S480" s="429"/>
      <c r="T480" s="429"/>
      <c r="U480" s="434"/>
      <c r="V480" s="429"/>
      <c r="W480" s="429"/>
      <c r="X480" s="241" t="str">
        <f t="shared" si="67"/>
        <v/>
      </c>
      <c r="Y480" s="241" t="str">
        <f t="shared" si="72"/>
        <v/>
      </c>
      <c r="Z480" s="241" t="str">
        <f t="shared" si="73"/>
        <v/>
      </c>
      <c r="AA480" s="242" t="b">
        <f t="shared" si="74"/>
        <v>0</v>
      </c>
      <c r="AB480" s="242" t="b">
        <f t="shared" si="75"/>
        <v>0</v>
      </c>
      <c r="AC480" s="267"/>
      <c r="AD480" s="265" t="str">
        <f>IF(AC480=Dropdowns!$B$44,"Emissions intensity required","")</f>
        <v/>
      </c>
      <c r="AE480" s="267"/>
      <c r="AF480" s="265" t="str">
        <f t="shared" si="68"/>
        <v/>
      </c>
      <c r="AG480" s="121" t="str">
        <f t="shared" si="69"/>
        <v/>
      </c>
      <c r="AH480" s="121" t="str">
        <f t="shared" si="70"/>
        <v/>
      </c>
    </row>
    <row r="481" spans="1:34" s="99" customFormat="1" x14ac:dyDescent="0.45">
      <c r="A481" s="429"/>
      <c r="B481" s="429"/>
      <c r="C481" s="429"/>
      <c r="D481" s="429"/>
      <c r="E481" s="429"/>
      <c r="F481" s="267"/>
      <c r="G481" s="267"/>
      <c r="H481" s="430"/>
      <c r="I481" s="430"/>
      <c r="J481" s="431"/>
      <c r="K481" s="430"/>
      <c r="L481" s="432"/>
      <c r="M481" s="429"/>
      <c r="N481" s="429"/>
      <c r="O481" s="429"/>
      <c r="P481" s="429"/>
      <c r="Q481" s="433">
        <f t="shared" si="71"/>
        <v>0</v>
      </c>
      <c r="R481" s="433"/>
      <c r="S481" s="429"/>
      <c r="T481" s="429"/>
      <c r="U481" s="434"/>
      <c r="V481" s="429"/>
      <c r="W481" s="429"/>
      <c r="X481" s="241" t="str">
        <f t="shared" si="67"/>
        <v/>
      </c>
      <c r="Y481" s="241" t="str">
        <f t="shared" si="72"/>
        <v/>
      </c>
      <c r="Z481" s="241" t="str">
        <f t="shared" si="73"/>
        <v/>
      </c>
      <c r="AA481" s="242" t="b">
        <f t="shared" si="74"/>
        <v>0</v>
      </c>
      <c r="AB481" s="242" t="b">
        <f t="shared" si="75"/>
        <v>0</v>
      </c>
      <c r="AC481" s="267"/>
      <c r="AD481" s="265" t="str">
        <f>IF(AC481=Dropdowns!$B$44,"Emissions intensity required","")</f>
        <v/>
      </c>
      <c r="AE481" s="267"/>
      <c r="AF481" s="265" t="str">
        <f t="shared" si="68"/>
        <v/>
      </c>
      <c r="AG481" s="121" t="str">
        <f t="shared" si="69"/>
        <v/>
      </c>
      <c r="AH481" s="121" t="str">
        <f t="shared" si="70"/>
        <v/>
      </c>
    </row>
    <row r="482" spans="1:34" s="99" customFormat="1" x14ac:dyDescent="0.45">
      <c r="A482" s="429"/>
      <c r="B482" s="429"/>
      <c r="C482" s="429"/>
      <c r="D482" s="429"/>
      <c r="E482" s="429"/>
      <c r="F482" s="267"/>
      <c r="G482" s="267"/>
      <c r="H482" s="430"/>
      <c r="I482" s="430"/>
      <c r="J482" s="431"/>
      <c r="K482" s="430"/>
      <c r="L482" s="432"/>
      <c r="M482" s="429"/>
      <c r="N482" s="429"/>
      <c r="O482" s="429"/>
      <c r="P482" s="429"/>
      <c r="Q482" s="433">
        <f t="shared" si="71"/>
        <v>0</v>
      </c>
      <c r="R482" s="433"/>
      <c r="S482" s="429"/>
      <c r="T482" s="429"/>
      <c r="U482" s="434"/>
      <c r="V482" s="429"/>
      <c r="W482" s="429"/>
      <c r="X482" s="241" t="str">
        <f t="shared" si="67"/>
        <v/>
      </c>
      <c r="Y482" s="241" t="str">
        <f t="shared" si="72"/>
        <v/>
      </c>
      <c r="Z482" s="241" t="str">
        <f t="shared" si="73"/>
        <v/>
      </c>
      <c r="AA482" s="242" t="b">
        <f t="shared" si="74"/>
        <v>0</v>
      </c>
      <c r="AB482" s="242" t="b">
        <f t="shared" si="75"/>
        <v>0</v>
      </c>
      <c r="AC482" s="267"/>
      <c r="AD482" s="265" t="str">
        <f>IF(AC482=Dropdowns!$B$44,"Emissions intensity required","")</f>
        <v/>
      </c>
      <c r="AE482" s="267"/>
      <c r="AF482" s="265" t="str">
        <f t="shared" si="68"/>
        <v/>
      </c>
      <c r="AG482" s="121" t="str">
        <f t="shared" si="69"/>
        <v/>
      </c>
      <c r="AH482" s="121" t="str">
        <f t="shared" si="70"/>
        <v/>
      </c>
    </row>
    <row r="483" spans="1:34" s="99" customFormat="1" x14ac:dyDescent="0.45">
      <c r="A483" s="429"/>
      <c r="B483" s="429"/>
      <c r="C483" s="429"/>
      <c r="D483" s="429"/>
      <c r="E483" s="429"/>
      <c r="F483" s="267"/>
      <c r="G483" s="267"/>
      <c r="H483" s="430"/>
      <c r="I483" s="430"/>
      <c r="J483" s="431"/>
      <c r="K483" s="430"/>
      <c r="L483" s="432"/>
      <c r="M483" s="429"/>
      <c r="N483" s="429"/>
      <c r="O483" s="429"/>
      <c r="P483" s="429"/>
      <c r="Q483" s="433">
        <f t="shared" si="71"/>
        <v>0</v>
      </c>
      <c r="R483" s="433"/>
      <c r="S483" s="429"/>
      <c r="T483" s="429"/>
      <c r="U483" s="434"/>
      <c r="V483" s="429"/>
      <c r="W483" s="429"/>
      <c r="X483" s="241" t="str">
        <f t="shared" si="67"/>
        <v/>
      </c>
      <c r="Y483" s="241" t="str">
        <f t="shared" si="72"/>
        <v/>
      </c>
      <c r="Z483" s="241" t="str">
        <f t="shared" si="73"/>
        <v/>
      </c>
      <c r="AA483" s="242" t="b">
        <f t="shared" si="74"/>
        <v>0</v>
      </c>
      <c r="AB483" s="242" t="b">
        <f t="shared" si="75"/>
        <v>0</v>
      </c>
      <c r="AC483" s="267"/>
      <c r="AD483" s="265" t="str">
        <f>IF(AC483=Dropdowns!$B$44,"Emissions intensity required","")</f>
        <v/>
      </c>
      <c r="AE483" s="267"/>
      <c r="AF483" s="265" t="str">
        <f t="shared" si="68"/>
        <v/>
      </c>
      <c r="AG483" s="121" t="str">
        <f t="shared" si="69"/>
        <v/>
      </c>
      <c r="AH483" s="121" t="str">
        <f t="shared" si="70"/>
        <v/>
      </c>
    </row>
    <row r="484" spans="1:34" s="99" customFormat="1" x14ac:dyDescent="0.45">
      <c r="A484" s="429"/>
      <c r="B484" s="429"/>
      <c r="C484" s="429"/>
      <c r="D484" s="429"/>
      <c r="E484" s="429"/>
      <c r="F484" s="267"/>
      <c r="G484" s="267"/>
      <c r="H484" s="430"/>
      <c r="I484" s="430"/>
      <c r="J484" s="431"/>
      <c r="K484" s="430"/>
      <c r="L484" s="432"/>
      <c r="M484" s="429"/>
      <c r="N484" s="429"/>
      <c r="O484" s="429"/>
      <c r="P484" s="429"/>
      <c r="Q484" s="433">
        <f t="shared" si="71"/>
        <v>0</v>
      </c>
      <c r="R484" s="433"/>
      <c r="S484" s="429"/>
      <c r="T484" s="429"/>
      <c r="U484" s="434"/>
      <c r="V484" s="429"/>
      <c r="W484" s="429"/>
      <c r="X484" s="241" t="str">
        <f t="shared" si="67"/>
        <v/>
      </c>
      <c r="Y484" s="241" t="str">
        <f t="shared" si="72"/>
        <v/>
      </c>
      <c r="Z484" s="241" t="str">
        <f t="shared" si="73"/>
        <v/>
      </c>
      <c r="AA484" s="242" t="b">
        <f t="shared" si="74"/>
        <v>0</v>
      </c>
      <c r="AB484" s="242" t="b">
        <f t="shared" si="75"/>
        <v>0</v>
      </c>
      <c r="AC484" s="267"/>
      <c r="AD484" s="265" t="str">
        <f>IF(AC484=Dropdowns!$B$44,"Emissions intensity required","")</f>
        <v/>
      </c>
      <c r="AE484" s="267"/>
      <c r="AF484" s="265" t="str">
        <f t="shared" si="68"/>
        <v/>
      </c>
      <c r="AG484" s="121" t="str">
        <f t="shared" si="69"/>
        <v/>
      </c>
      <c r="AH484" s="121" t="str">
        <f t="shared" si="70"/>
        <v/>
      </c>
    </row>
    <row r="485" spans="1:34" s="99" customFormat="1" x14ac:dyDescent="0.45">
      <c r="A485" s="429"/>
      <c r="B485" s="429"/>
      <c r="C485" s="429"/>
      <c r="D485" s="429"/>
      <c r="E485" s="429"/>
      <c r="F485" s="267"/>
      <c r="G485" s="267"/>
      <c r="H485" s="430"/>
      <c r="I485" s="430"/>
      <c r="J485" s="431"/>
      <c r="K485" s="430"/>
      <c r="L485" s="432"/>
      <c r="M485" s="429"/>
      <c r="N485" s="429"/>
      <c r="O485" s="429"/>
      <c r="P485" s="429"/>
      <c r="Q485" s="433">
        <f t="shared" si="71"/>
        <v>0</v>
      </c>
      <c r="R485" s="433"/>
      <c r="S485" s="429"/>
      <c r="T485" s="429"/>
      <c r="U485" s="434"/>
      <c r="V485" s="429"/>
      <c r="W485" s="429"/>
      <c r="X485" s="241" t="str">
        <f t="shared" si="67"/>
        <v/>
      </c>
      <c r="Y485" s="241" t="str">
        <f t="shared" si="72"/>
        <v/>
      </c>
      <c r="Z485" s="241" t="str">
        <f t="shared" si="73"/>
        <v/>
      </c>
      <c r="AA485" s="242" t="b">
        <f t="shared" si="74"/>
        <v>0</v>
      </c>
      <c r="AB485" s="242" t="b">
        <f t="shared" si="75"/>
        <v>0</v>
      </c>
      <c r="AC485" s="267"/>
      <c r="AD485" s="265" t="str">
        <f>IF(AC485=Dropdowns!$B$44,"Emissions intensity required","")</f>
        <v/>
      </c>
      <c r="AE485" s="267"/>
      <c r="AF485" s="265" t="str">
        <f t="shared" si="68"/>
        <v/>
      </c>
      <c r="AG485" s="121" t="str">
        <f t="shared" si="69"/>
        <v/>
      </c>
      <c r="AH485" s="121" t="str">
        <f t="shared" si="70"/>
        <v/>
      </c>
    </row>
    <row r="486" spans="1:34" s="99" customFormat="1" x14ac:dyDescent="0.45">
      <c r="A486" s="429"/>
      <c r="B486" s="429"/>
      <c r="C486" s="429"/>
      <c r="D486" s="429"/>
      <c r="E486" s="429"/>
      <c r="F486" s="267"/>
      <c r="G486" s="267"/>
      <c r="H486" s="430"/>
      <c r="I486" s="430"/>
      <c r="J486" s="431"/>
      <c r="K486" s="430"/>
      <c r="L486" s="432"/>
      <c r="M486" s="429"/>
      <c r="N486" s="429"/>
      <c r="O486" s="429"/>
      <c r="P486" s="429"/>
      <c r="Q486" s="433">
        <f t="shared" si="71"/>
        <v>0</v>
      </c>
      <c r="R486" s="433"/>
      <c r="S486" s="429"/>
      <c r="T486" s="429"/>
      <c r="U486" s="434"/>
      <c r="V486" s="429"/>
      <c r="W486" s="429"/>
      <c r="X486" s="241" t="str">
        <f t="shared" si="67"/>
        <v/>
      </c>
      <c r="Y486" s="241" t="str">
        <f t="shared" si="72"/>
        <v/>
      </c>
      <c r="Z486" s="241" t="str">
        <f t="shared" si="73"/>
        <v/>
      </c>
      <c r="AA486" s="242" t="b">
        <f t="shared" si="74"/>
        <v>0</v>
      </c>
      <c r="AB486" s="242" t="b">
        <f t="shared" si="75"/>
        <v>0</v>
      </c>
      <c r="AC486" s="267"/>
      <c r="AD486" s="265" t="str">
        <f>IF(AC486=Dropdowns!$B$44,"Emissions intensity required","")</f>
        <v/>
      </c>
      <c r="AE486" s="267"/>
      <c r="AF486" s="265" t="str">
        <f t="shared" si="68"/>
        <v/>
      </c>
      <c r="AG486" s="121" t="str">
        <f t="shared" si="69"/>
        <v/>
      </c>
      <c r="AH486" s="121" t="str">
        <f t="shared" si="70"/>
        <v/>
      </c>
    </row>
    <row r="487" spans="1:34" s="99" customFormat="1" x14ac:dyDescent="0.45">
      <c r="A487" s="429"/>
      <c r="B487" s="429"/>
      <c r="C487" s="429"/>
      <c r="D487" s="429"/>
      <c r="E487" s="429"/>
      <c r="F487" s="267"/>
      <c r="G487" s="267"/>
      <c r="H487" s="430"/>
      <c r="I487" s="430"/>
      <c r="J487" s="431"/>
      <c r="K487" s="430"/>
      <c r="L487" s="432"/>
      <c r="M487" s="429"/>
      <c r="N487" s="429"/>
      <c r="O487" s="429"/>
      <c r="P487" s="429"/>
      <c r="Q487" s="433">
        <f t="shared" si="71"/>
        <v>0</v>
      </c>
      <c r="R487" s="433"/>
      <c r="S487" s="429"/>
      <c r="T487" s="429"/>
      <c r="U487" s="434"/>
      <c r="V487" s="429"/>
      <c r="W487" s="429"/>
      <c r="X487" s="241" t="str">
        <f t="shared" si="67"/>
        <v/>
      </c>
      <c r="Y487" s="241" t="str">
        <f t="shared" si="72"/>
        <v/>
      </c>
      <c r="Z487" s="241" t="str">
        <f t="shared" si="73"/>
        <v/>
      </c>
      <c r="AA487" s="242" t="b">
        <f t="shared" si="74"/>
        <v>0</v>
      </c>
      <c r="AB487" s="242" t="b">
        <f t="shared" si="75"/>
        <v>0</v>
      </c>
      <c r="AC487" s="267"/>
      <c r="AD487" s="265" t="str">
        <f>IF(AC487=Dropdowns!$B$44,"Emissions intensity required","")</f>
        <v/>
      </c>
      <c r="AE487" s="267"/>
      <c r="AF487" s="265" t="str">
        <f t="shared" si="68"/>
        <v/>
      </c>
      <c r="AG487" s="121" t="str">
        <f t="shared" si="69"/>
        <v/>
      </c>
      <c r="AH487" s="121" t="str">
        <f t="shared" si="70"/>
        <v/>
      </c>
    </row>
    <row r="488" spans="1:34" s="99" customFormat="1" x14ac:dyDescent="0.45">
      <c r="A488" s="429"/>
      <c r="B488" s="429"/>
      <c r="C488" s="429"/>
      <c r="D488" s="429"/>
      <c r="E488" s="429"/>
      <c r="F488" s="267"/>
      <c r="G488" s="267"/>
      <c r="H488" s="430"/>
      <c r="I488" s="430"/>
      <c r="J488" s="431"/>
      <c r="K488" s="430"/>
      <c r="L488" s="432"/>
      <c r="M488" s="429"/>
      <c r="N488" s="429"/>
      <c r="O488" s="429"/>
      <c r="P488" s="429"/>
      <c r="Q488" s="433">
        <f t="shared" si="71"/>
        <v>0</v>
      </c>
      <c r="R488" s="433"/>
      <c r="S488" s="429"/>
      <c r="T488" s="429"/>
      <c r="U488" s="434"/>
      <c r="V488" s="429"/>
      <c r="W488" s="429"/>
      <c r="X488" s="241" t="str">
        <f t="shared" si="67"/>
        <v/>
      </c>
      <c r="Y488" s="241" t="str">
        <f t="shared" si="72"/>
        <v/>
      </c>
      <c r="Z488" s="241" t="str">
        <f t="shared" si="73"/>
        <v/>
      </c>
      <c r="AA488" s="242" t="b">
        <f t="shared" si="74"/>
        <v>0</v>
      </c>
      <c r="AB488" s="242" t="b">
        <f t="shared" si="75"/>
        <v>0</v>
      </c>
      <c r="AC488" s="267"/>
      <c r="AD488" s="265" t="str">
        <f>IF(AC488=Dropdowns!$B$44,"Emissions intensity required","")</f>
        <v/>
      </c>
      <c r="AE488" s="267"/>
      <c r="AF488" s="265" t="str">
        <f t="shared" si="68"/>
        <v/>
      </c>
      <c r="AG488" s="121" t="str">
        <f t="shared" si="69"/>
        <v/>
      </c>
      <c r="AH488" s="121" t="str">
        <f t="shared" si="70"/>
        <v/>
      </c>
    </row>
    <row r="489" spans="1:34" s="99" customFormat="1" x14ac:dyDescent="0.45">
      <c r="A489" s="429"/>
      <c r="B489" s="429"/>
      <c r="C489" s="429"/>
      <c r="D489" s="429"/>
      <c r="E489" s="429"/>
      <c r="F489" s="267"/>
      <c r="G489" s="267"/>
      <c r="H489" s="430"/>
      <c r="I489" s="430"/>
      <c r="J489" s="431"/>
      <c r="K489" s="430"/>
      <c r="L489" s="432"/>
      <c r="M489" s="429"/>
      <c r="N489" s="429"/>
      <c r="O489" s="429"/>
      <c r="P489" s="429"/>
      <c r="Q489" s="433">
        <f t="shared" si="71"/>
        <v>0</v>
      </c>
      <c r="R489" s="433"/>
      <c r="S489" s="429"/>
      <c r="T489" s="429"/>
      <c r="U489" s="434"/>
      <c r="V489" s="429"/>
      <c r="W489" s="429"/>
      <c r="X489" s="241" t="str">
        <f t="shared" si="67"/>
        <v/>
      </c>
      <c r="Y489" s="241" t="str">
        <f t="shared" si="72"/>
        <v/>
      </c>
      <c r="Z489" s="241" t="str">
        <f t="shared" si="73"/>
        <v/>
      </c>
      <c r="AA489" s="242" t="b">
        <f t="shared" si="74"/>
        <v>0</v>
      </c>
      <c r="AB489" s="242" t="b">
        <f t="shared" si="75"/>
        <v>0</v>
      </c>
      <c r="AC489" s="267"/>
      <c r="AD489" s="265" t="str">
        <f>IF(AC489=Dropdowns!$B$44,"Emissions intensity required","")</f>
        <v/>
      </c>
      <c r="AE489" s="267"/>
      <c r="AF489" s="265" t="str">
        <f t="shared" si="68"/>
        <v/>
      </c>
      <c r="AG489" s="121" t="str">
        <f t="shared" si="69"/>
        <v/>
      </c>
      <c r="AH489" s="121" t="str">
        <f t="shared" si="70"/>
        <v/>
      </c>
    </row>
    <row r="490" spans="1:34" s="99" customFormat="1" x14ac:dyDescent="0.45">
      <c r="A490" s="429"/>
      <c r="B490" s="429"/>
      <c r="C490" s="429"/>
      <c r="D490" s="429"/>
      <c r="E490" s="429"/>
      <c r="F490" s="267"/>
      <c r="G490" s="267"/>
      <c r="H490" s="430"/>
      <c r="I490" s="430"/>
      <c r="J490" s="431"/>
      <c r="K490" s="430"/>
      <c r="L490" s="432"/>
      <c r="M490" s="429"/>
      <c r="N490" s="429"/>
      <c r="O490" s="429"/>
      <c r="P490" s="429"/>
      <c r="Q490" s="433">
        <f t="shared" si="71"/>
        <v>0</v>
      </c>
      <c r="R490" s="433"/>
      <c r="S490" s="429"/>
      <c r="T490" s="429"/>
      <c r="U490" s="434"/>
      <c r="V490" s="429"/>
      <c r="W490" s="429"/>
      <c r="X490" s="241" t="str">
        <f t="shared" si="67"/>
        <v/>
      </c>
      <c r="Y490" s="241" t="str">
        <f t="shared" si="72"/>
        <v/>
      </c>
      <c r="Z490" s="241" t="str">
        <f t="shared" si="73"/>
        <v/>
      </c>
      <c r="AA490" s="242" t="b">
        <f t="shared" si="74"/>
        <v>0</v>
      </c>
      <c r="AB490" s="242" t="b">
        <f t="shared" si="75"/>
        <v>0</v>
      </c>
      <c r="AC490" s="267"/>
      <c r="AD490" s="265" t="str">
        <f>IF(AC490=Dropdowns!$B$44,"Emissions intensity required","")</f>
        <v/>
      </c>
      <c r="AE490" s="267"/>
      <c r="AF490" s="265" t="str">
        <f t="shared" si="68"/>
        <v/>
      </c>
      <c r="AG490" s="121" t="str">
        <f t="shared" si="69"/>
        <v/>
      </c>
      <c r="AH490" s="121" t="str">
        <f t="shared" si="70"/>
        <v/>
      </c>
    </row>
    <row r="491" spans="1:34" s="99" customFormat="1" x14ac:dyDescent="0.45">
      <c r="A491" s="429"/>
      <c r="B491" s="429"/>
      <c r="C491" s="429"/>
      <c r="D491" s="429"/>
      <c r="E491" s="429"/>
      <c r="F491" s="267"/>
      <c r="G491" s="267"/>
      <c r="H491" s="430"/>
      <c r="I491" s="430"/>
      <c r="J491" s="431"/>
      <c r="K491" s="430"/>
      <c r="L491" s="432"/>
      <c r="M491" s="429"/>
      <c r="N491" s="429"/>
      <c r="O491" s="429"/>
      <c r="P491" s="429"/>
      <c r="Q491" s="433">
        <f t="shared" si="71"/>
        <v>0</v>
      </c>
      <c r="R491" s="433"/>
      <c r="S491" s="429"/>
      <c r="T491" s="429"/>
      <c r="U491" s="434"/>
      <c r="V491" s="429"/>
      <c r="W491" s="429"/>
      <c r="X491" s="241" t="str">
        <f t="shared" si="67"/>
        <v/>
      </c>
      <c r="Y491" s="241" t="str">
        <f t="shared" si="72"/>
        <v/>
      </c>
      <c r="Z491" s="241" t="str">
        <f t="shared" si="73"/>
        <v/>
      </c>
      <c r="AA491" s="242" t="b">
        <f t="shared" si="74"/>
        <v>0</v>
      </c>
      <c r="AB491" s="242" t="b">
        <f t="shared" si="75"/>
        <v>0</v>
      </c>
      <c r="AC491" s="267"/>
      <c r="AD491" s="265" t="str">
        <f>IF(AC491=Dropdowns!$B$44,"Emissions intensity required","")</f>
        <v/>
      </c>
      <c r="AE491" s="267"/>
      <c r="AF491" s="265" t="str">
        <f t="shared" si="68"/>
        <v/>
      </c>
      <c r="AG491" s="121" t="str">
        <f t="shared" si="69"/>
        <v/>
      </c>
      <c r="AH491" s="121" t="str">
        <f t="shared" si="70"/>
        <v/>
      </c>
    </row>
    <row r="492" spans="1:34" s="99" customFormat="1" x14ac:dyDescent="0.45">
      <c r="A492" s="429"/>
      <c r="B492" s="429"/>
      <c r="C492" s="429"/>
      <c r="D492" s="429"/>
      <c r="E492" s="429"/>
      <c r="F492" s="267"/>
      <c r="G492" s="267"/>
      <c r="H492" s="430"/>
      <c r="I492" s="430"/>
      <c r="J492" s="431"/>
      <c r="K492" s="430"/>
      <c r="L492" s="432"/>
      <c r="M492" s="429"/>
      <c r="N492" s="429"/>
      <c r="O492" s="429"/>
      <c r="P492" s="429"/>
      <c r="Q492" s="433">
        <f t="shared" si="71"/>
        <v>0</v>
      </c>
      <c r="R492" s="433"/>
      <c r="S492" s="429"/>
      <c r="T492" s="429"/>
      <c r="U492" s="434"/>
      <c r="V492" s="429"/>
      <c r="W492" s="429"/>
      <c r="X492" s="241" t="str">
        <f t="shared" si="67"/>
        <v/>
      </c>
      <c r="Y492" s="241" t="str">
        <f t="shared" si="72"/>
        <v/>
      </c>
      <c r="Z492" s="241" t="str">
        <f t="shared" si="73"/>
        <v/>
      </c>
      <c r="AA492" s="242" t="b">
        <f t="shared" si="74"/>
        <v>0</v>
      </c>
      <c r="AB492" s="242" t="b">
        <f t="shared" si="75"/>
        <v>0</v>
      </c>
      <c r="AC492" s="267"/>
      <c r="AD492" s="265" t="str">
        <f>IF(AC492=Dropdowns!$B$44,"Emissions intensity required","")</f>
        <v/>
      </c>
      <c r="AE492" s="267"/>
      <c r="AF492" s="265" t="str">
        <f t="shared" si="68"/>
        <v/>
      </c>
      <c r="AG492" s="121" t="str">
        <f t="shared" si="69"/>
        <v/>
      </c>
      <c r="AH492" s="121" t="str">
        <f t="shared" si="70"/>
        <v/>
      </c>
    </row>
    <row r="493" spans="1:34" s="99" customFormat="1" x14ac:dyDescent="0.45">
      <c r="A493" s="429"/>
      <c r="B493" s="429"/>
      <c r="C493" s="429"/>
      <c r="D493" s="429"/>
      <c r="E493" s="429"/>
      <c r="F493" s="267"/>
      <c r="G493" s="267"/>
      <c r="H493" s="430"/>
      <c r="I493" s="430"/>
      <c r="J493" s="431"/>
      <c r="K493" s="430"/>
      <c r="L493" s="432"/>
      <c r="M493" s="429"/>
      <c r="N493" s="429"/>
      <c r="O493" s="429"/>
      <c r="P493" s="429"/>
      <c r="Q493" s="433">
        <f t="shared" si="71"/>
        <v>0</v>
      </c>
      <c r="R493" s="433"/>
      <c r="S493" s="429"/>
      <c r="T493" s="429"/>
      <c r="U493" s="434"/>
      <c r="V493" s="429"/>
      <c r="W493" s="429"/>
      <c r="X493" s="241" t="str">
        <f t="shared" si="67"/>
        <v/>
      </c>
      <c r="Y493" s="241" t="str">
        <f t="shared" si="72"/>
        <v/>
      </c>
      <c r="Z493" s="241" t="str">
        <f t="shared" si="73"/>
        <v/>
      </c>
      <c r="AA493" s="242" t="b">
        <f t="shared" si="74"/>
        <v>0</v>
      </c>
      <c r="AB493" s="242" t="b">
        <f t="shared" si="75"/>
        <v>0</v>
      </c>
      <c r="AC493" s="267"/>
      <c r="AD493" s="265" t="str">
        <f>IF(AC493=Dropdowns!$B$44,"Emissions intensity required","")</f>
        <v/>
      </c>
      <c r="AE493" s="267"/>
      <c r="AF493" s="265" t="str">
        <f t="shared" si="68"/>
        <v/>
      </c>
      <c r="AG493" s="121" t="str">
        <f t="shared" si="69"/>
        <v/>
      </c>
      <c r="AH493" s="121" t="str">
        <f t="shared" si="70"/>
        <v/>
      </c>
    </row>
    <row r="494" spans="1:34" s="99" customFormat="1" x14ac:dyDescent="0.45">
      <c r="A494" s="429"/>
      <c r="B494" s="429"/>
      <c r="C494" s="429"/>
      <c r="D494" s="429"/>
      <c r="E494" s="429"/>
      <c r="F494" s="267"/>
      <c r="G494" s="267"/>
      <c r="H494" s="430"/>
      <c r="I494" s="430"/>
      <c r="J494" s="431"/>
      <c r="K494" s="430"/>
      <c r="L494" s="432"/>
      <c r="M494" s="429"/>
      <c r="N494" s="429"/>
      <c r="O494" s="429"/>
      <c r="P494" s="429"/>
      <c r="Q494" s="433">
        <f t="shared" si="71"/>
        <v>0</v>
      </c>
      <c r="R494" s="433"/>
      <c r="S494" s="429"/>
      <c r="T494" s="429"/>
      <c r="U494" s="434"/>
      <c r="V494" s="429"/>
      <c r="W494" s="429"/>
      <c r="X494" s="241" t="str">
        <f t="shared" si="67"/>
        <v/>
      </c>
      <c r="Y494" s="241" t="str">
        <f t="shared" si="72"/>
        <v/>
      </c>
      <c r="Z494" s="241" t="str">
        <f t="shared" si="73"/>
        <v/>
      </c>
      <c r="AA494" s="242" t="b">
        <f t="shared" si="74"/>
        <v>0</v>
      </c>
      <c r="AB494" s="242" t="b">
        <f t="shared" si="75"/>
        <v>0</v>
      </c>
      <c r="AC494" s="267"/>
      <c r="AD494" s="265" t="str">
        <f>IF(AC494=Dropdowns!$B$44,"Emissions intensity required","")</f>
        <v/>
      </c>
      <c r="AE494" s="267"/>
      <c r="AF494" s="265" t="str">
        <f t="shared" si="68"/>
        <v/>
      </c>
      <c r="AG494" s="121" t="str">
        <f t="shared" si="69"/>
        <v/>
      </c>
      <c r="AH494" s="121" t="str">
        <f t="shared" si="70"/>
        <v/>
      </c>
    </row>
    <row r="495" spans="1:34" s="99" customFormat="1" x14ac:dyDescent="0.45">
      <c r="A495" s="429"/>
      <c r="B495" s="429"/>
      <c r="C495" s="429"/>
      <c r="D495" s="429"/>
      <c r="E495" s="429"/>
      <c r="F495" s="267"/>
      <c r="G495" s="267"/>
      <c r="H495" s="430"/>
      <c r="I495" s="430"/>
      <c r="J495" s="431"/>
      <c r="K495" s="430"/>
      <c r="L495" s="432"/>
      <c r="M495" s="429"/>
      <c r="N495" s="429"/>
      <c r="O495" s="429"/>
      <c r="P495" s="429"/>
      <c r="Q495" s="433">
        <f t="shared" si="71"/>
        <v>0</v>
      </c>
      <c r="R495" s="433"/>
      <c r="S495" s="429"/>
      <c r="T495" s="429"/>
      <c r="U495" s="434"/>
      <c r="V495" s="429"/>
      <c r="W495" s="429"/>
      <c r="X495" s="241" t="str">
        <f t="shared" si="67"/>
        <v/>
      </c>
      <c r="Y495" s="241" t="str">
        <f t="shared" si="72"/>
        <v/>
      </c>
      <c r="Z495" s="241" t="str">
        <f t="shared" si="73"/>
        <v/>
      </c>
      <c r="AA495" s="242" t="b">
        <f t="shared" si="74"/>
        <v>0</v>
      </c>
      <c r="AB495" s="242" t="b">
        <f t="shared" si="75"/>
        <v>0</v>
      </c>
      <c r="AC495" s="267"/>
      <c r="AD495" s="265" t="str">
        <f>IF(AC495=Dropdowns!$B$44,"Emissions intensity required","")</f>
        <v/>
      </c>
      <c r="AE495" s="267"/>
      <c r="AF495" s="265" t="str">
        <f t="shared" si="68"/>
        <v/>
      </c>
      <c r="AG495" s="121" t="str">
        <f t="shared" si="69"/>
        <v/>
      </c>
      <c r="AH495" s="121" t="str">
        <f t="shared" si="70"/>
        <v/>
      </c>
    </row>
    <row r="496" spans="1:34" s="99" customFormat="1" x14ac:dyDescent="0.45">
      <c r="A496" s="429"/>
      <c r="B496" s="429"/>
      <c r="C496" s="429"/>
      <c r="D496" s="429"/>
      <c r="E496" s="429"/>
      <c r="F496" s="267"/>
      <c r="G496" s="267"/>
      <c r="H496" s="430"/>
      <c r="I496" s="430"/>
      <c r="J496" s="431"/>
      <c r="K496" s="430"/>
      <c r="L496" s="432"/>
      <c r="M496" s="429"/>
      <c r="N496" s="429"/>
      <c r="O496" s="429"/>
      <c r="P496" s="429"/>
      <c r="Q496" s="433">
        <f t="shared" si="71"/>
        <v>0</v>
      </c>
      <c r="R496" s="433"/>
      <c r="S496" s="429"/>
      <c r="T496" s="429"/>
      <c r="U496" s="434"/>
      <c r="V496" s="429"/>
      <c r="W496" s="429"/>
      <c r="X496" s="241" t="str">
        <f t="shared" si="67"/>
        <v/>
      </c>
      <c r="Y496" s="241" t="str">
        <f t="shared" si="72"/>
        <v/>
      </c>
      <c r="Z496" s="241" t="str">
        <f t="shared" si="73"/>
        <v/>
      </c>
      <c r="AA496" s="242" t="b">
        <f t="shared" si="74"/>
        <v>0</v>
      </c>
      <c r="AB496" s="242" t="b">
        <f t="shared" si="75"/>
        <v>0</v>
      </c>
      <c r="AC496" s="267"/>
      <c r="AD496" s="265" t="str">
        <f>IF(AC496=Dropdowns!$B$44,"Emissions intensity required","")</f>
        <v/>
      </c>
      <c r="AE496" s="267"/>
      <c r="AF496" s="265" t="str">
        <f t="shared" si="68"/>
        <v/>
      </c>
      <c r="AG496" s="121" t="str">
        <f t="shared" si="69"/>
        <v/>
      </c>
      <c r="AH496" s="121" t="str">
        <f t="shared" si="70"/>
        <v/>
      </c>
    </row>
    <row r="497" spans="1:34" s="99" customFormat="1" x14ac:dyDescent="0.45">
      <c r="A497" s="429"/>
      <c r="B497" s="429"/>
      <c r="C497" s="429"/>
      <c r="D497" s="429"/>
      <c r="E497" s="429"/>
      <c r="F497" s="267"/>
      <c r="G497" s="267"/>
      <c r="H497" s="430"/>
      <c r="I497" s="430"/>
      <c r="J497" s="431"/>
      <c r="K497" s="430"/>
      <c r="L497" s="432"/>
      <c r="M497" s="429"/>
      <c r="N497" s="429"/>
      <c r="O497" s="429"/>
      <c r="P497" s="429"/>
      <c r="Q497" s="433">
        <f t="shared" si="71"/>
        <v>0</v>
      </c>
      <c r="R497" s="433"/>
      <c r="S497" s="429"/>
      <c r="T497" s="429"/>
      <c r="U497" s="434"/>
      <c r="V497" s="429"/>
      <c r="W497" s="429"/>
      <c r="X497" s="241" t="str">
        <f t="shared" si="67"/>
        <v/>
      </c>
      <c r="Y497" s="241" t="str">
        <f t="shared" si="72"/>
        <v/>
      </c>
      <c r="Z497" s="241" t="str">
        <f t="shared" si="73"/>
        <v/>
      </c>
      <c r="AA497" s="242" t="b">
        <f t="shared" si="74"/>
        <v>0</v>
      </c>
      <c r="AB497" s="242" t="b">
        <f t="shared" si="75"/>
        <v>0</v>
      </c>
      <c r="AC497" s="267"/>
      <c r="AD497" s="265" t="str">
        <f>IF(AC497=Dropdowns!$B$44,"Emissions intensity required","")</f>
        <v/>
      </c>
      <c r="AE497" s="267"/>
      <c r="AF497" s="265" t="str">
        <f t="shared" si="68"/>
        <v/>
      </c>
      <c r="AG497" s="121" t="str">
        <f t="shared" si="69"/>
        <v/>
      </c>
      <c r="AH497" s="121" t="str">
        <f t="shared" si="70"/>
        <v/>
      </c>
    </row>
    <row r="498" spans="1:34" s="99" customFormat="1" x14ac:dyDescent="0.45">
      <c r="A498" s="429"/>
      <c r="B498" s="429"/>
      <c r="C498" s="429"/>
      <c r="D498" s="429"/>
      <c r="E498" s="429"/>
      <c r="F498" s="267"/>
      <c r="G498" s="267"/>
      <c r="H498" s="430"/>
      <c r="I498" s="430"/>
      <c r="J498" s="431"/>
      <c r="K498" s="430"/>
      <c r="L498" s="432"/>
      <c r="M498" s="429"/>
      <c r="N498" s="429"/>
      <c r="O498" s="429"/>
      <c r="P498" s="429"/>
      <c r="Q498" s="433">
        <f t="shared" si="71"/>
        <v>0</v>
      </c>
      <c r="R498" s="433"/>
      <c r="S498" s="429"/>
      <c r="T498" s="429"/>
      <c r="U498" s="434"/>
      <c r="V498" s="429"/>
      <c r="W498" s="429"/>
      <c r="X498" s="241" t="str">
        <f t="shared" si="67"/>
        <v/>
      </c>
      <c r="Y498" s="241" t="str">
        <f t="shared" si="72"/>
        <v/>
      </c>
      <c r="Z498" s="241" t="str">
        <f t="shared" si="73"/>
        <v/>
      </c>
      <c r="AA498" s="242" t="b">
        <f t="shared" si="74"/>
        <v>0</v>
      </c>
      <c r="AB498" s="242" t="b">
        <f t="shared" si="75"/>
        <v>0</v>
      </c>
      <c r="AC498" s="267"/>
      <c r="AD498" s="265" t="str">
        <f>IF(AC498=Dropdowns!$B$44,"Emissions intensity required","")</f>
        <v/>
      </c>
      <c r="AE498" s="267"/>
      <c r="AF498" s="265" t="str">
        <f t="shared" si="68"/>
        <v/>
      </c>
      <c r="AG498" s="121" t="str">
        <f t="shared" si="69"/>
        <v/>
      </c>
      <c r="AH498" s="121" t="str">
        <f t="shared" si="70"/>
        <v/>
      </c>
    </row>
    <row r="499" spans="1:34" s="99" customFormat="1" x14ac:dyDescent="0.45">
      <c r="A499" s="429"/>
      <c r="B499" s="429"/>
      <c r="C499" s="429"/>
      <c r="D499" s="429"/>
      <c r="E499" s="429"/>
      <c r="F499" s="267"/>
      <c r="G499" s="267"/>
      <c r="H499" s="430"/>
      <c r="I499" s="430"/>
      <c r="J499" s="431"/>
      <c r="K499" s="430"/>
      <c r="L499" s="432"/>
      <c r="M499" s="429"/>
      <c r="N499" s="429"/>
      <c r="O499" s="429"/>
      <c r="P499" s="429"/>
      <c r="Q499" s="433">
        <f t="shared" si="71"/>
        <v>0</v>
      </c>
      <c r="R499" s="433"/>
      <c r="S499" s="429"/>
      <c r="T499" s="429"/>
      <c r="U499" s="434"/>
      <c r="V499" s="429"/>
      <c r="W499" s="429"/>
      <c r="X499" s="241" t="str">
        <f t="shared" si="67"/>
        <v/>
      </c>
      <c r="Y499" s="241" t="str">
        <f t="shared" si="72"/>
        <v/>
      </c>
      <c r="Z499" s="241" t="str">
        <f t="shared" si="73"/>
        <v/>
      </c>
      <c r="AA499" s="242" t="b">
        <f t="shared" si="74"/>
        <v>0</v>
      </c>
      <c r="AB499" s="242" t="b">
        <f t="shared" si="75"/>
        <v>0</v>
      </c>
      <c r="AC499" s="267"/>
      <c r="AD499" s="265" t="str">
        <f>IF(AC499=Dropdowns!$B$44,"Emissions intensity required","")</f>
        <v/>
      </c>
      <c r="AE499" s="267"/>
      <c r="AF499" s="265" t="str">
        <f t="shared" si="68"/>
        <v/>
      </c>
      <c r="AG499" s="121" t="str">
        <f t="shared" si="69"/>
        <v/>
      </c>
      <c r="AH499" s="121" t="str">
        <f t="shared" si="70"/>
        <v/>
      </c>
    </row>
    <row r="500" spans="1:34" s="99" customFormat="1" x14ac:dyDescent="0.45">
      <c r="A500" s="429"/>
      <c r="B500" s="429"/>
      <c r="C500" s="429"/>
      <c r="D500" s="429"/>
      <c r="E500" s="429"/>
      <c r="F500" s="267"/>
      <c r="G500" s="267"/>
      <c r="H500" s="430"/>
      <c r="I500" s="430"/>
      <c r="J500" s="431"/>
      <c r="K500" s="430"/>
      <c r="L500" s="432"/>
      <c r="M500" s="429"/>
      <c r="N500" s="429"/>
      <c r="O500" s="429"/>
      <c r="P500" s="429"/>
      <c r="Q500" s="433">
        <f t="shared" si="71"/>
        <v>0</v>
      </c>
      <c r="R500" s="433"/>
      <c r="S500" s="429"/>
      <c r="T500" s="429"/>
      <c r="U500" s="434"/>
      <c r="V500" s="429"/>
      <c r="W500" s="429"/>
      <c r="X500" s="241" t="str">
        <f t="shared" si="67"/>
        <v/>
      </c>
      <c r="Y500" s="241" t="str">
        <f t="shared" si="72"/>
        <v/>
      </c>
      <c r="Z500" s="241" t="str">
        <f t="shared" si="73"/>
        <v/>
      </c>
      <c r="AA500" s="242" t="b">
        <f t="shared" si="74"/>
        <v>0</v>
      </c>
      <c r="AB500" s="242" t="b">
        <f t="shared" si="75"/>
        <v>0</v>
      </c>
      <c r="AC500" s="267"/>
      <c r="AD500" s="265" t="str">
        <f>IF(AC500=Dropdowns!$B$44,"Emissions intensity required","")</f>
        <v/>
      </c>
      <c r="AE500" s="267"/>
      <c r="AF500" s="265" t="str">
        <f t="shared" si="68"/>
        <v/>
      </c>
      <c r="AG500" s="121" t="str">
        <f t="shared" si="69"/>
        <v/>
      </c>
      <c r="AH500" s="121" t="str">
        <f t="shared" si="70"/>
        <v/>
      </c>
    </row>
    <row r="501" spans="1:34" s="99" customFormat="1" x14ac:dyDescent="0.45">
      <c r="A501" s="429"/>
      <c r="B501" s="429"/>
      <c r="C501" s="429"/>
      <c r="D501" s="429"/>
      <c r="E501" s="429"/>
      <c r="F501" s="267"/>
      <c r="G501" s="267"/>
      <c r="H501" s="430"/>
      <c r="I501" s="430"/>
      <c r="J501" s="431"/>
      <c r="K501" s="430"/>
      <c r="L501" s="432"/>
      <c r="M501" s="429"/>
      <c r="N501" s="429"/>
      <c r="O501" s="429"/>
      <c r="P501" s="429"/>
      <c r="Q501" s="433">
        <f t="shared" si="71"/>
        <v>0</v>
      </c>
      <c r="R501" s="433"/>
      <c r="S501" s="429"/>
      <c r="T501" s="429"/>
      <c r="U501" s="434"/>
      <c r="V501" s="429"/>
      <c r="W501" s="429"/>
      <c r="X501" s="241" t="str">
        <f t="shared" si="67"/>
        <v/>
      </c>
      <c r="Y501" s="241" t="str">
        <f t="shared" si="72"/>
        <v/>
      </c>
      <c r="Z501" s="241" t="str">
        <f t="shared" si="73"/>
        <v/>
      </c>
      <c r="AA501" s="242" t="b">
        <f t="shared" si="74"/>
        <v>0</v>
      </c>
      <c r="AB501" s="242" t="b">
        <f t="shared" si="75"/>
        <v>0</v>
      </c>
      <c r="AC501" s="267"/>
      <c r="AD501" s="265" t="str">
        <f>IF(AC501=Dropdowns!$B$44,"Emissions intensity required","")</f>
        <v/>
      </c>
      <c r="AE501" s="267"/>
      <c r="AF501" s="265" t="str">
        <f t="shared" si="68"/>
        <v/>
      </c>
      <c r="AG501" s="121" t="str">
        <f t="shared" si="69"/>
        <v/>
      </c>
      <c r="AH501" s="121" t="str">
        <f t="shared" si="70"/>
        <v/>
      </c>
    </row>
    <row r="502" spans="1:34" s="99" customFormat="1" x14ac:dyDescent="0.45">
      <c r="A502" s="429"/>
      <c r="B502" s="429"/>
      <c r="C502" s="429"/>
      <c r="D502" s="429"/>
      <c r="E502" s="429"/>
      <c r="F502" s="267"/>
      <c r="G502" s="267"/>
      <c r="H502" s="430"/>
      <c r="I502" s="430"/>
      <c r="J502" s="431"/>
      <c r="K502" s="430"/>
      <c r="L502" s="432"/>
      <c r="M502" s="429"/>
      <c r="N502" s="429"/>
      <c r="O502" s="429"/>
      <c r="P502" s="429"/>
      <c r="Q502" s="433">
        <f t="shared" si="71"/>
        <v>0</v>
      </c>
      <c r="R502" s="433"/>
      <c r="S502" s="429"/>
      <c r="T502" s="429"/>
      <c r="U502" s="434"/>
      <c r="V502" s="429"/>
      <c r="W502" s="429"/>
      <c r="X502" s="241" t="str">
        <f t="shared" si="67"/>
        <v/>
      </c>
      <c r="Y502" s="241" t="str">
        <f t="shared" si="72"/>
        <v/>
      </c>
      <c r="Z502" s="241" t="str">
        <f t="shared" si="73"/>
        <v/>
      </c>
      <c r="AA502" s="242" t="b">
        <f t="shared" si="74"/>
        <v>0</v>
      </c>
      <c r="AB502" s="242" t="b">
        <f t="shared" si="75"/>
        <v>0</v>
      </c>
      <c r="AC502" s="267"/>
      <c r="AD502" s="265" t="str">
        <f>IF(AC502=Dropdowns!$B$44,"Emissions intensity required","")</f>
        <v/>
      </c>
      <c r="AE502" s="267"/>
      <c r="AF502" s="265" t="str">
        <f t="shared" si="68"/>
        <v/>
      </c>
      <c r="AG502" s="121" t="str">
        <f t="shared" si="69"/>
        <v/>
      </c>
      <c r="AH502" s="121" t="str">
        <f t="shared" si="70"/>
        <v/>
      </c>
    </row>
    <row r="503" spans="1:34" s="99" customFormat="1" x14ac:dyDescent="0.45">
      <c r="A503" s="429"/>
      <c r="B503" s="429"/>
      <c r="C503" s="429"/>
      <c r="D503" s="429"/>
      <c r="E503" s="429"/>
      <c r="F503" s="267"/>
      <c r="G503" s="267"/>
      <c r="H503" s="430"/>
      <c r="I503" s="430"/>
      <c r="J503" s="431"/>
      <c r="K503" s="430"/>
      <c r="L503" s="432"/>
      <c r="M503" s="429"/>
      <c r="N503" s="429"/>
      <c r="O503" s="429"/>
      <c r="P503" s="429"/>
      <c r="Q503" s="433">
        <f t="shared" si="71"/>
        <v>0</v>
      </c>
      <c r="R503" s="433"/>
      <c r="S503" s="429"/>
      <c r="T503" s="429"/>
      <c r="U503" s="434"/>
      <c r="V503" s="429"/>
      <c r="W503" s="429"/>
      <c r="X503" s="241" t="str">
        <f t="shared" si="67"/>
        <v/>
      </c>
      <c r="Y503" s="241" t="str">
        <f t="shared" si="72"/>
        <v/>
      </c>
      <c r="Z503" s="241" t="str">
        <f t="shared" si="73"/>
        <v/>
      </c>
      <c r="AA503" s="242" t="b">
        <f t="shared" si="74"/>
        <v>0</v>
      </c>
      <c r="AB503" s="242" t="b">
        <f t="shared" si="75"/>
        <v>0</v>
      </c>
      <c r="AC503" s="267"/>
      <c r="AD503" s="265" t="str">
        <f>IF(AC503=Dropdowns!$B$44,"Emissions intensity required","")</f>
        <v/>
      </c>
      <c r="AE503" s="267"/>
      <c r="AF503" s="265" t="str">
        <f t="shared" si="68"/>
        <v/>
      </c>
      <c r="AG503" s="121" t="str">
        <f t="shared" si="69"/>
        <v/>
      </c>
      <c r="AH503" s="121" t="str">
        <f t="shared" si="70"/>
        <v/>
      </c>
    </row>
    <row r="504" spans="1:34" s="99" customFormat="1" x14ac:dyDescent="0.45">
      <c r="A504" s="429"/>
      <c r="B504" s="429"/>
      <c r="C504" s="429"/>
      <c r="D504" s="429"/>
      <c r="E504" s="429"/>
      <c r="F504" s="267"/>
      <c r="G504" s="267"/>
      <c r="H504" s="430"/>
      <c r="I504" s="430"/>
      <c r="J504" s="431"/>
      <c r="K504" s="430"/>
      <c r="L504" s="432"/>
      <c r="M504" s="429"/>
      <c r="N504" s="429"/>
      <c r="O504" s="429"/>
      <c r="P504" s="429"/>
      <c r="Q504" s="433">
        <f t="shared" si="71"/>
        <v>0</v>
      </c>
      <c r="R504" s="433"/>
      <c r="S504" s="429"/>
      <c r="T504" s="429"/>
      <c r="U504" s="434"/>
      <c r="V504" s="429"/>
      <c r="W504" s="429"/>
      <c r="X504" s="241" t="str">
        <f t="shared" si="67"/>
        <v/>
      </c>
      <c r="Y504" s="241" t="str">
        <f t="shared" si="72"/>
        <v/>
      </c>
      <c r="Z504" s="241" t="str">
        <f t="shared" si="73"/>
        <v/>
      </c>
      <c r="AA504" s="242" t="b">
        <f t="shared" si="74"/>
        <v>0</v>
      </c>
      <c r="AB504" s="242" t="b">
        <f t="shared" si="75"/>
        <v>0</v>
      </c>
      <c r="AC504" s="267"/>
      <c r="AD504" s="265" t="str">
        <f>IF(AC504=Dropdowns!$B$44,"Emissions intensity required","")</f>
        <v/>
      </c>
      <c r="AE504" s="267"/>
      <c r="AF504" s="265" t="str">
        <f t="shared" si="68"/>
        <v/>
      </c>
      <c r="AG504" s="121" t="str">
        <f t="shared" si="69"/>
        <v/>
      </c>
      <c r="AH504" s="121" t="str">
        <f t="shared" si="70"/>
        <v/>
      </c>
    </row>
    <row r="505" spans="1:34" s="99" customFormat="1" x14ac:dyDescent="0.45">
      <c r="A505" s="429"/>
      <c r="B505" s="429"/>
      <c r="C505" s="429"/>
      <c r="D505" s="429"/>
      <c r="E505" s="429"/>
      <c r="F505" s="267"/>
      <c r="G505" s="267"/>
      <c r="H505" s="430"/>
      <c r="I505" s="430"/>
      <c r="J505" s="431"/>
      <c r="K505" s="430"/>
      <c r="L505" s="432"/>
      <c r="M505" s="429"/>
      <c r="N505" s="429"/>
      <c r="O505" s="429"/>
      <c r="P505" s="429"/>
      <c r="Q505" s="433">
        <f t="shared" si="71"/>
        <v>0</v>
      </c>
      <c r="R505" s="433"/>
      <c r="S505" s="429"/>
      <c r="T505" s="429"/>
      <c r="U505" s="434"/>
      <c r="V505" s="429"/>
      <c r="W505" s="429"/>
      <c r="X505" s="241" t="str">
        <f t="shared" si="67"/>
        <v/>
      </c>
      <c r="Y505" s="241" t="str">
        <f t="shared" si="72"/>
        <v/>
      </c>
      <c r="Z505" s="241" t="str">
        <f t="shared" si="73"/>
        <v/>
      </c>
      <c r="AA505" s="242" t="b">
        <f t="shared" si="74"/>
        <v>0</v>
      </c>
      <c r="AB505" s="242" t="b">
        <f t="shared" si="75"/>
        <v>0</v>
      </c>
      <c r="AC505" s="267"/>
      <c r="AD505" s="265" t="str">
        <f>IF(AC505=Dropdowns!$B$44,"Emissions intensity required","")</f>
        <v/>
      </c>
      <c r="AE505" s="267"/>
      <c r="AF505" s="265" t="str">
        <f t="shared" si="68"/>
        <v/>
      </c>
      <c r="AG505" s="121" t="str">
        <f t="shared" si="69"/>
        <v/>
      </c>
      <c r="AH505" s="121" t="str">
        <f t="shared" si="70"/>
        <v/>
      </c>
    </row>
    <row r="506" spans="1:34" s="99" customFormat="1" x14ac:dyDescent="0.45">
      <c r="A506" s="429"/>
      <c r="B506" s="429"/>
      <c r="C506" s="429"/>
      <c r="D506" s="429"/>
      <c r="E506" s="429"/>
      <c r="F506" s="267"/>
      <c r="G506" s="267"/>
      <c r="H506" s="430"/>
      <c r="I506" s="430"/>
      <c r="J506" s="431"/>
      <c r="K506" s="430"/>
      <c r="L506" s="432"/>
      <c r="M506" s="429"/>
      <c r="N506" s="429"/>
      <c r="O506" s="429"/>
      <c r="P506" s="429"/>
      <c r="Q506" s="433">
        <f t="shared" si="71"/>
        <v>0</v>
      </c>
      <c r="R506" s="433"/>
      <c r="S506" s="429"/>
      <c r="T506" s="429"/>
      <c r="U506" s="434"/>
      <c r="V506" s="429"/>
      <c r="W506" s="429"/>
      <c r="X506" s="241" t="str">
        <f t="shared" si="67"/>
        <v/>
      </c>
      <c r="Y506" s="241" t="str">
        <f t="shared" si="72"/>
        <v/>
      </c>
      <c r="Z506" s="241" t="str">
        <f t="shared" si="73"/>
        <v/>
      </c>
      <c r="AA506" s="242" t="b">
        <f t="shared" si="74"/>
        <v>0</v>
      </c>
      <c r="AB506" s="242" t="b">
        <f t="shared" si="75"/>
        <v>0</v>
      </c>
      <c r="AC506" s="267"/>
      <c r="AD506" s="265" t="str">
        <f>IF(AC506=Dropdowns!$B$44,"Emissions intensity required","")</f>
        <v/>
      </c>
      <c r="AE506" s="267"/>
      <c r="AF506" s="265" t="str">
        <f t="shared" si="68"/>
        <v/>
      </c>
      <c r="AG506" s="121" t="str">
        <f t="shared" si="69"/>
        <v/>
      </c>
      <c r="AH506" s="121" t="str">
        <f t="shared" si="70"/>
        <v/>
      </c>
    </row>
    <row r="507" spans="1:34" s="99" customFormat="1" x14ac:dyDescent="0.45">
      <c r="A507" s="429"/>
      <c r="B507" s="429"/>
      <c r="C507" s="429"/>
      <c r="D507" s="429"/>
      <c r="E507" s="429"/>
      <c r="F507" s="267"/>
      <c r="G507" s="267"/>
      <c r="H507" s="430"/>
      <c r="I507" s="430"/>
      <c r="J507" s="431"/>
      <c r="K507" s="430"/>
      <c r="L507" s="432"/>
      <c r="M507" s="429"/>
      <c r="N507" s="429"/>
      <c r="O507" s="429"/>
      <c r="P507" s="429"/>
      <c r="Q507" s="433">
        <f t="shared" si="71"/>
        <v>0</v>
      </c>
      <c r="R507" s="433"/>
      <c r="S507" s="429"/>
      <c r="T507" s="429"/>
      <c r="U507" s="434"/>
      <c r="V507" s="429"/>
      <c r="W507" s="429"/>
      <c r="X507" s="241" t="str">
        <f t="shared" si="67"/>
        <v/>
      </c>
      <c r="Y507" s="241" t="str">
        <f t="shared" si="72"/>
        <v/>
      </c>
      <c r="Z507" s="241" t="str">
        <f t="shared" si="73"/>
        <v/>
      </c>
      <c r="AA507" s="242" t="b">
        <f t="shared" si="74"/>
        <v>0</v>
      </c>
      <c r="AB507" s="242" t="b">
        <f t="shared" si="75"/>
        <v>0</v>
      </c>
      <c r="AC507" s="267"/>
      <c r="AD507" s="265" t="str">
        <f>IF(AC507=Dropdowns!$B$44,"Emissions intensity required","")</f>
        <v/>
      </c>
      <c r="AE507" s="267"/>
      <c r="AF507" s="265" t="str">
        <f t="shared" si="68"/>
        <v/>
      </c>
      <c r="AG507" s="121" t="str">
        <f t="shared" si="69"/>
        <v/>
      </c>
      <c r="AH507" s="121" t="str">
        <f t="shared" si="70"/>
        <v/>
      </c>
    </row>
    <row r="508" spans="1:34" s="99" customFormat="1" x14ac:dyDescent="0.45">
      <c r="A508" s="429"/>
      <c r="B508" s="429"/>
      <c r="C508" s="429"/>
      <c r="D508" s="429"/>
      <c r="E508" s="429"/>
      <c r="F508" s="267"/>
      <c r="G508" s="267"/>
      <c r="H508" s="430"/>
      <c r="I508" s="430"/>
      <c r="J508" s="431"/>
      <c r="K508" s="430"/>
      <c r="L508" s="432"/>
      <c r="M508" s="429"/>
      <c r="N508" s="429"/>
      <c r="O508" s="429"/>
      <c r="P508" s="429"/>
      <c r="Q508" s="433">
        <f t="shared" si="71"/>
        <v>0</v>
      </c>
      <c r="R508" s="433"/>
      <c r="S508" s="429"/>
      <c r="T508" s="429"/>
      <c r="U508" s="434"/>
      <c r="V508" s="429"/>
      <c r="W508" s="429"/>
      <c r="X508" s="241" t="str">
        <f t="shared" si="67"/>
        <v/>
      </c>
      <c r="Y508" s="241" t="str">
        <f t="shared" si="72"/>
        <v/>
      </c>
      <c r="Z508" s="241" t="str">
        <f t="shared" si="73"/>
        <v/>
      </c>
      <c r="AA508" s="242" t="b">
        <f t="shared" si="74"/>
        <v>0</v>
      </c>
      <c r="AB508" s="242" t="b">
        <f t="shared" si="75"/>
        <v>0</v>
      </c>
      <c r="AC508" s="267"/>
      <c r="AD508" s="265" t="str">
        <f>IF(AC508=Dropdowns!$B$44,"Emissions intensity required","")</f>
        <v/>
      </c>
      <c r="AE508" s="267"/>
      <c r="AF508" s="265" t="str">
        <f t="shared" si="68"/>
        <v/>
      </c>
      <c r="AG508" s="121" t="str">
        <f t="shared" si="69"/>
        <v/>
      </c>
      <c r="AH508" s="121" t="str">
        <f t="shared" si="70"/>
        <v/>
      </c>
    </row>
    <row r="509" spans="1:34" s="99" customFormat="1" x14ac:dyDescent="0.45">
      <c r="A509" s="429"/>
      <c r="B509" s="429"/>
      <c r="C509" s="429"/>
      <c r="D509" s="429"/>
      <c r="E509" s="429"/>
      <c r="F509" s="267"/>
      <c r="G509" s="267"/>
      <c r="H509" s="430"/>
      <c r="I509" s="430"/>
      <c r="J509" s="431"/>
      <c r="K509" s="430"/>
      <c r="L509" s="432"/>
      <c r="M509" s="429"/>
      <c r="N509" s="429"/>
      <c r="O509" s="429"/>
      <c r="P509" s="429"/>
      <c r="Q509" s="433">
        <f t="shared" si="71"/>
        <v>0</v>
      </c>
      <c r="R509" s="433"/>
      <c r="S509" s="429"/>
      <c r="T509" s="429"/>
      <c r="U509" s="434"/>
      <c r="V509" s="429"/>
      <c r="W509" s="429"/>
      <c r="X509" s="241" t="str">
        <f t="shared" si="67"/>
        <v/>
      </c>
      <c r="Y509" s="241" t="str">
        <f t="shared" si="72"/>
        <v/>
      </c>
      <c r="Z509" s="241" t="str">
        <f t="shared" si="73"/>
        <v/>
      </c>
      <c r="AA509" s="242" t="b">
        <f t="shared" si="74"/>
        <v>0</v>
      </c>
      <c r="AB509" s="242" t="b">
        <f t="shared" si="75"/>
        <v>0</v>
      </c>
      <c r="AC509" s="267"/>
      <c r="AD509" s="265" t="str">
        <f>IF(AC509=Dropdowns!$B$44,"Emissions intensity required","")</f>
        <v/>
      </c>
      <c r="AE509" s="267"/>
      <c r="AF509" s="265" t="str">
        <f t="shared" si="68"/>
        <v/>
      </c>
      <c r="AG509" s="121" t="str">
        <f t="shared" si="69"/>
        <v/>
      </c>
      <c r="AH509" s="121" t="str">
        <f t="shared" si="70"/>
        <v/>
      </c>
    </row>
    <row r="510" spans="1:34" s="99" customFormat="1" x14ac:dyDescent="0.45">
      <c r="A510" s="429"/>
      <c r="B510" s="429"/>
      <c r="C510" s="429"/>
      <c r="D510" s="429"/>
      <c r="E510" s="429"/>
      <c r="F510" s="267"/>
      <c r="G510" s="267"/>
      <c r="H510" s="430"/>
      <c r="I510" s="430"/>
      <c r="J510" s="431"/>
      <c r="K510" s="430"/>
      <c r="L510" s="432"/>
      <c r="M510" s="429"/>
      <c r="N510" s="429"/>
      <c r="O510" s="429"/>
      <c r="P510" s="429"/>
      <c r="Q510" s="433">
        <f t="shared" si="71"/>
        <v>0</v>
      </c>
      <c r="R510" s="433"/>
      <c r="S510" s="429"/>
      <c r="T510" s="429"/>
      <c r="U510" s="434"/>
      <c r="V510" s="429"/>
      <c r="W510" s="429"/>
      <c r="X510" s="241" t="str">
        <f t="shared" si="67"/>
        <v/>
      </c>
      <c r="Y510" s="241" t="str">
        <f t="shared" si="72"/>
        <v/>
      </c>
      <c r="Z510" s="241" t="str">
        <f t="shared" si="73"/>
        <v/>
      </c>
      <c r="AA510" s="242" t="b">
        <f t="shared" si="74"/>
        <v>0</v>
      </c>
      <c r="AB510" s="242" t="b">
        <f t="shared" si="75"/>
        <v>0</v>
      </c>
      <c r="AC510" s="267"/>
      <c r="AD510" s="265" t="str">
        <f>IF(AC510=Dropdowns!$B$44,"Emissions intensity required","")</f>
        <v/>
      </c>
      <c r="AE510" s="267"/>
      <c r="AF510" s="265" t="str">
        <f t="shared" si="68"/>
        <v/>
      </c>
      <c r="AG510" s="121" t="str">
        <f t="shared" si="69"/>
        <v/>
      </c>
      <c r="AH510" s="121" t="str">
        <f t="shared" si="70"/>
        <v/>
      </c>
    </row>
    <row r="511" spans="1:34" s="99" customFormat="1" x14ac:dyDescent="0.45">
      <c r="A511" s="429"/>
      <c r="B511" s="429"/>
      <c r="C511" s="429"/>
      <c r="D511" s="429"/>
      <c r="E511" s="429"/>
      <c r="F511" s="267"/>
      <c r="G511" s="267"/>
      <c r="H511" s="430"/>
      <c r="I511" s="430"/>
      <c r="J511" s="431"/>
      <c r="K511" s="430"/>
      <c r="L511" s="432"/>
      <c r="M511" s="429"/>
      <c r="N511" s="429"/>
      <c r="O511" s="429"/>
      <c r="P511" s="429"/>
      <c r="Q511" s="433">
        <f t="shared" si="71"/>
        <v>0</v>
      </c>
      <c r="R511" s="433"/>
      <c r="S511" s="429"/>
      <c r="T511" s="429"/>
      <c r="U511" s="434"/>
      <c r="V511" s="429"/>
      <c r="W511" s="429"/>
      <c r="X511" s="241" t="str">
        <f t="shared" si="67"/>
        <v/>
      </c>
      <c r="Y511" s="241" t="str">
        <f t="shared" si="72"/>
        <v/>
      </c>
      <c r="Z511" s="241" t="str">
        <f t="shared" si="73"/>
        <v/>
      </c>
      <c r="AA511" s="242" t="b">
        <f t="shared" si="74"/>
        <v>0</v>
      </c>
      <c r="AB511" s="242" t="b">
        <f t="shared" si="75"/>
        <v>0</v>
      </c>
      <c r="AC511" s="267"/>
      <c r="AD511" s="265" t="str">
        <f>IF(AC511=Dropdowns!$B$44,"Emissions intensity required","")</f>
        <v/>
      </c>
      <c r="AE511" s="267"/>
      <c r="AF511" s="265" t="str">
        <f t="shared" si="68"/>
        <v/>
      </c>
      <c r="AG511" s="121" t="str">
        <f t="shared" si="69"/>
        <v/>
      </c>
      <c r="AH511" s="121" t="str">
        <f t="shared" si="70"/>
        <v/>
      </c>
    </row>
    <row r="512" spans="1:34" s="99" customFormat="1" x14ac:dyDescent="0.45">
      <c r="A512" s="429"/>
      <c r="B512" s="429"/>
      <c r="C512" s="429"/>
      <c r="D512" s="429"/>
      <c r="E512" s="429"/>
      <c r="F512" s="267"/>
      <c r="G512" s="267"/>
      <c r="H512" s="430"/>
      <c r="I512" s="430"/>
      <c r="J512" s="431"/>
      <c r="K512" s="430"/>
      <c r="L512" s="432"/>
      <c r="M512" s="429"/>
      <c r="N512" s="429"/>
      <c r="O512" s="429"/>
      <c r="P512" s="429"/>
      <c r="Q512" s="433">
        <f t="shared" si="71"/>
        <v>0</v>
      </c>
      <c r="R512" s="433"/>
      <c r="S512" s="429"/>
      <c r="T512" s="429"/>
      <c r="U512" s="434"/>
      <c r="V512" s="429"/>
      <c r="W512" s="429"/>
      <c r="X512" s="241" t="str">
        <f t="shared" si="67"/>
        <v/>
      </c>
      <c r="Y512" s="241" t="str">
        <f t="shared" si="72"/>
        <v/>
      </c>
      <c r="Z512" s="241" t="str">
        <f t="shared" si="73"/>
        <v/>
      </c>
      <c r="AA512" s="242" t="b">
        <f t="shared" si="74"/>
        <v>0</v>
      </c>
      <c r="AB512" s="242" t="b">
        <f t="shared" si="75"/>
        <v>0</v>
      </c>
      <c r="AC512" s="267"/>
      <c r="AD512" s="265" t="str">
        <f>IF(AC512=Dropdowns!$B$44,"Emissions intensity required","")</f>
        <v/>
      </c>
      <c r="AE512" s="267"/>
      <c r="AF512" s="265" t="str">
        <f t="shared" si="68"/>
        <v/>
      </c>
      <c r="AG512" s="121" t="str">
        <f t="shared" si="69"/>
        <v/>
      </c>
      <c r="AH512" s="121" t="str">
        <f t="shared" si="70"/>
        <v/>
      </c>
    </row>
    <row r="513" spans="1:34" s="99" customFormat="1" x14ac:dyDescent="0.45">
      <c r="A513" s="429"/>
      <c r="B513" s="429"/>
      <c r="C513" s="429"/>
      <c r="D513" s="429"/>
      <c r="E513" s="429"/>
      <c r="F513" s="267"/>
      <c r="G513" s="267"/>
      <c r="H513" s="430"/>
      <c r="I513" s="430"/>
      <c r="J513" s="431"/>
      <c r="K513" s="430"/>
      <c r="L513" s="432"/>
      <c r="M513" s="429"/>
      <c r="N513" s="429"/>
      <c r="O513" s="429"/>
      <c r="P513" s="429"/>
      <c r="Q513" s="433">
        <f t="shared" si="71"/>
        <v>0</v>
      </c>
      <c r="R513" s="433"/>
      <c r="S513" s="429"/>
      <c r="T513" s="429"/>
      <c r="U513" s="434"/>
      <c r="V513" s="429"/>
      <c r="W513" s="429"/>
      <c r="X513" s="241" t="str">
        <f t="shared" si="67"/>
        <v/>
      </c>
      <c r="Y513" s="241" t="str">
        <f t="shared" si="72"/>
        <v/>
      </c>
      <c r="Z513" s="241" t="str">
        <f t="shared" si="73"/>
        <v/>
      </c>
      <c r="AA513" s="242" t="b">
        <f t="shared" si="74"/>
        <v>0</v>
      </c>
      <c r="AB513" s="242" t="b">
        <f t="shared" si="75"/>
        <v>0</v>
      </c>
      <c r="AC513" s="267"/>
      <c r="AD513" s="265" t="str">
        <f>IF(AC513=Dropdowns!$B$44,"Emissions intensity required","")</f>
        <v/>
      </c>
      <c r="AE513" s="267"/>
      <c r="AF513" s="265" t="str">
        <f t="shared" si="68"/>
        <v/>
      </c>
      <c r="AG513" s="121" t="str">
        <f t="shared" si="69"/>
        <v/>
      </c>
      <c r="AH513" s="121" t="str">
        <f t="shared" si="70"/>
        <v/>
      </c>
    </row>
    <row r="514" spans="1:34" s="99" customFormat="1" x14ac:dyDescent="0.45">
      <c r="A514" s="429"/>
      <c r="B514" s="429"/>
      <c r="C514" s="429"/>
      <c r="D514" s="429"/>
      <c r="E514" s="429"/>
      <c r="F514" s="267"/>
      <c r="G514" s="267"/>
      <c r="H514" s="430"/>
      <c r="I514" s="430"/>
      <c r="J514" s="431"/>
      <c r="K514" s="430"/>
      <c r="L514" s="432"/>
      <c r="M514" s="429"/>
      <c r="N514" s="429"/>
      <c r="O514" s="429"/>
      <c r="P514" s="429"/>
      <c r="Q514" s="433">
        <f t="shared" si="71"/>
        <v>0</v>
      </c>
      <c r="R514" s="433"/>
      <c r="S514" s="429"/>
      <c r="T514" s="429"/>
      <c r="U514" s="434"/>
      <c r="V514" s="429"/>
      <c r="W514" s="429"/>
      <c r="X514" s="241" t="str">
        <f t="shared" si="67"/>
        <v/>
      </c>
      <c r="Y514" s="241" t="str">
        <f t="shared" si="72"/>
        <v/>
      </c>
      <c r="Z514" s="241" t="str">
        <f t="shared" si="73"/>
        <v/>
      </c>
      <c r="AA514" s="242" t="b">
        <f t="shared" si="74"/>
        <v>0</v>
      </c>
      <c r="AB514" s="242" t="b">
        <f t="shared" si="75"/>
        <v>0</v>
      </c>
      <c r="AC514" s="267"/>
      <c r="AD514" s="265" t="str">
        <f>IF(AC514=Dropdowns!$B$44,"Emissions intensity required","")</f>
        <v/>
      </c>
      <c r="AE514" s="267"/>
      <c r="AF514" s="265" t="str">
        <f t="shared" si="68"/>
        <v/>
      </c>
      <c r="AG514" s="121" t="str">
        <f t="shared" si="69"/>
        <v/>
      </c>
      <c r="AH514" s="121" t="str">
        <f t="shared" si="70"/>
        <v/>
      </c>
    </row>
    <row r="515" spans="1:34" s="99" customFormat="1" x14ac:dyDescent="0.45">
      <c r="A515" s="429"/>
      <c r="B515" s="429"/>
      <c r="C515" s="429"/>
      <c r="D515" s="429"/>
      <c r="E515" s="429"/>
      <c r="F515" s="267"/>
      <c r="G515" s="267"/>
      <c r="H515" s="430"/>
      <c r="I515" s="430"/>
      <c r="J515" s="431"/>
      <c r="K515" s="430"/>
      <c r="L515" s="432"/>
      <c r="M515" s="429"/>
      <c r="N515" s="429"/>
      <c r="O515" s="429"/>
      <c r="P515" s="429"/>
      <c r="Q515" s="433">
        <f t="shared" si="71"/>
        <v>0</v>
      </c>
      <c r="R515" s="433"/>
      <c r="S515" s="429"/>
      <c r="T515" s="429"/>
      <c r="U515" s="434"/>
      <c r="V515" s="429"/>
      <c r="W515" s="429"/>
      <c r="X515" s="241" t="str">
        <f t="shared" si="67"/>
        <v/>
      </c>
      <c r="Y515" s="241" t="str">
        <f t="shared" si="72"/>
        <v/>
      </c>
      <c r="Z515" s="241" t="str">
        <f t="shared" si="73"/>
        <v/>
      </c>
      <c r="AA515" s="242" t="b">
        <f t="shared" si="74"/>
        <v>0</v>
      </c>
      <c r="AB515" s="242" t="b">
        <f t="shared" si="75"/>
        <v>0</v>
      </c>
      <c r="AC515" s="267"/>
      <c r="AD515" s="265" t="str">
        <f>IF(AC515=Dropdowns!$B$44,"Emissions intensity required","")</f>
        <v/>
      </c>
      <c r="AE515" s="267"/>
      <c r="AF515" s="265" t="str">
        <f t="shared" si="68"/>
        <v/>
      </c>
      <c r="AG515" s="121" t="str">
        <f t="shared" si="69"/>
        <v/>
      </c>
      <c r="AH515" s="121" t="str">
        <f t="shared" si="70"/>
        <v/>
      </c>
    </row>
    <row r="516" spans="1:34" s="99" customFormat="1" x14ac:dyDescent="0.45">
      <c r="A516" s="429"/>
      <c r="B516" s="429"/>
      <c r="C516" s="429"/>
      <c r="D516" s="429"/>
      <c r="E516" s="429"/>
      <c r="F516" s="267"/>
      <c r="G516" s="267"/>
      <c r="H516" s="430"/>
      <c r="I516" s="430"/>
      <c r="J516" s="431"/>
      <c r="K516" s="430"/>
      <c r="L516" s="432"/>
      <c r="M516" s="429"/>
      <c r="N516" s="429"/>
      <c r="O516" s="429"/>
      <c r="P516" s="429"/>
      <c r="Q516" s="433">
        <f t="shared" si="71"/>
        <v>0</v>
      </c>
      <c r="R516" s="433"/>
      <c r="S516" s="429"/>
      <c r="T516" s="429"/>
      <c r="U516" s="434"/>
      <c r="V516" s="429"/>
      <c r="W516" s="429"/>
      <c r="X516" s="241" t="str">
        <f t="shared" si="67"/>
        <v/>
      </c>
      <c r="Y516" s="241" t="str">
        <f t="shared" si="72"/>
        <v/>
      </c>
      <c r="Z516" s="241" t="str">
        <f t="shared" si="73"/>
        <v/>
      </c>
      <c r="AA516" s="242" t="b">
        <f t="shared" si="74"/>
        <v>0</v>
      </c>
      <c r="AB516" s="242" t="b">
        <f t="shared" si="75"/>
        <v>0</v>
      </c>
      <c r="AC516" s="267"/>
      <c r="AD516" s="265" t="str">
        <f>IF(AC516=Dropdowns!$B$44,"Emissions intensity required","")</f>
        <v/>
      </c>
      <c r="AE516" s="267"/>
      <c r="AF516" s="265" t="str">
        <f t="shared" si="68"/>
        <v/>
      </c>
      <c r="AG516" s="121" t="str">
        <f t="shared" si="69"/>
        <v/>
      </c>
      <c r="AH516" s="121" t="str">
        <f t="shared" si="70"/>
        <v/>
      </c>
    </row>
    <row r="517" spans="1:34" s="99" customFormat="1" x14ac:dyDescent="0.45">
      <c r="A517" s="429"/>
      <c r="B517" s="429"/>
      <c r="C517" s="429"/>
      <c r="D517" s="429"/>
      <c r="E517" s="429"/>
      <c r="F517" s="267"/>
      <c r="G517" s="267"/>
      <c r="H517" s="430"/>
      <c r="I517" s="430"/>
      <c r="J517" s="431"/>
      <c r="K517" s="430"/>
      <c r="L517" s="432"/>
      <c r="M517" s="429"/>
      <c r="N517" s="429"/>
      <c r="O517" s="429"/>
      <c r="P517" s="429"/>
      <c r="Q517" s="433">
        <f t="shared" si="71"/>
        <v>0</v>
      </c>
      <c r="R517" s="433"/>
      <c r="S517" s="429"/>
      <c r="T517" s="429"/>
      <c r="U517" s="434"/>
      <c r="V517" s="429"/>
      <c r="W517" s="429"/>
      <c r="X517" s="241" t="str">
        <f t="shared" si="67"/>
        <v/>
      </c>
      <c r="Y517" s="241" t="str">
        <f t="shared" si="72"/>
        <v/>
      </c>
      <c r="Z517" s="241" t="str">
        <f t="shared" si="73"/>
        <v/>
      </c>
      <c r="AA517" s="242" t="b">
        <f t="shared" si="74"/>
        <v>0</v>
      </c>
      <c r="AB517" s="242" t="b">
        <f t="shared" si="75"/>
        <v>0</v>
      </c>
      <c r="AC517" s="267"/>
      <c r="AD517" s="265" t="str">
        <f>IF(AC517=Dropdowns!$B$44,"Emissions intensity required","")</f>
        <v/>
      </c>
      <c r="AE517" s="267"/>
      <c r="AF517" s="265" t="str">
        <f t="shared" si="68"/>
        <v/>
      </c>
      <c r="AG517" s="121" t="str">
        <f t="shared" si="69"/>
        <v/>
      </c>
      <c r="AH517" s="121" t="str">
        <f t="shared" si="70"/>
        <v/>
      </c>
    </row>
    <row r="518" spans="1:34" s="99" customFormat="1" x14ac:dyDescent="0.45">
      <c r="A518" s="429"/>
      <c r="B518" s="429"/>
      <c r="C518" s="429"/>
      <c r="D518" s="429"/>
      <c r="E518" s="429"/>
      <c r="F518" s="267"/>
      <c r="G518" s="267"/>
      <c r="H518" s="430"/>
      <c r="I518" s="430"/>
      <c r="J518" s="431"/>
      <c r="K518" s="430"/>
      <c r="L518" s="432"/>
      <c r="M518" s="429"/>
      <c r="N518" s="429"/>
      <c r="O518" s="429"/>
      <c r="P518" s="429"/>
      <c r="Q518" s="433">
        <f t="shared" si="71"/>
        <v>0</v>
      </c>
      <c r="R518" s="433"/>
      <c r="S518" s="429"/>
      <c r="T518" s="429"/>
      <c r="U518" s="434"/>
      <c r="V518" s="429"/>
      <c r="W518" s="429"/>
      <c r="X518" s="241" t="str">
        <f t="shared" si="67"/>
        <v/>
      </c>
      <c r="Y518" s="241" t="str">
        <f t="shared" si="72"/>
        <v/>
      </c>
      <c r="Z518" s="241" t="str">
        <f t="shared" si="73"/>
        <v/>
      </c>
      <c r="AA518" s="242" t="b">
        <f t="shared" si="74"/>
        <v>0</v>
      </c>
      <c r="AB518" s="242" t="b">
        <f t="shared" si="75"/>
        <v>0</v>
      </c>
      <c r="AC518" s="267"/>
      <c r="AD518" s="265" t="str">
        <f>IF(AC518=Dropdowns!$B$44,"Emissions intensity required","")</f>
        <v/>
      </c>
      <c r="AE518" s="267"/>
      <c r="AF518" s="265" t="str">
        <f t="shared" si="68"/>
        <v/>
      </c>
      <c r="AG518" s="121" t="str">
        <f t="shared" si="69"/>
        <v/>
      </c>
      <c r="AH518" s="121" t="str">
        <f t="shared" si="70"/>
        <v/>
      </c>
    </row>
    <row r="519" spans="1:34" s="99" customFormat="1" x14ac:dyDescent="0.45">
      <c r="A519" s="429"/>
      <c r="B519" s="429"/>
      <c r="C519" s="429"/>
      <c r="D519" s="429"/>
      <c r="E519" s="429"/>
      <c r="F519" s="267"/>
      <c r="G519" s="267"/>
      <c r="H519" s="430"/>
      <c r="I519" s="430"/>
      <c r="J519" s="431"/>
      <c r="K519" s="430"/>
      <c r="L519" s="432"/>
      <c r="M519" s="429"/>
      <c r="N519" s="429"/>
      <c r="O519" s="429"/>
      <c r="P519" s="429"/>
      <c r="Q519" s="433">
        <f t="shared" si="71"/>
        <v>0</v>
      </c>
      <c r="R519" s="433"/>
      <c r="S519" s="429"/>
      <c r="T519" s="429"/>
      <c r="U519" s="434"/>
      <c r="V519" s="429"/>
      <c r="W519" s="429"/>
      <c r="X519" s="241" t="str">
        <f t="shared" si="67"/>
        <v/>
      </c>
      <c r="Y519" s="241" t="str">
        <f t="shared" si="72"/>
        <v/>
      </c>
      <c r="Z519" s="241" t="str">
        <f t="shared" si="73"/>
        <v/>
      </c>
      <c r="AA519" s="242" t="b">
        <f t="shared" si="74"/>
        <v>0</v>
      </c>
      <c r="AB519" s="242" t="b">
        <f t="shared" si="75"/>
        <v>0</v>
      </c>
      <c r="AC519" s="267"/>
      <c r="AD519" s="265" t="str">
        <f>IF(AC519=Dropdowns!$B$44,"Emissions intensity required","")</f>
        <v/>
      </c>
      <c r="AE519" s="267"/>
      <c r="AF519" s="265" t="str">
        <f t="shared" si="68"/>
        <v/>
      </c>
      <c r="AG519" s="121" t="str">
        <f t="shared" si="69"/>
        <v/>
      </c>
      <c r="AH519" s="121" t="str">
        <f t="shared" si="70"/>
        <v/>
      </c>
    </row>
    <row r="520" spans="1:34" s="99" customFormat="1" x14ac:dyDescent="0.45">
      <c r="A520" s="429"/>
      <c r="B520" s="429"/>
      <c r="C520" s="429"/>
      <c r="D520" s="429"/>
      <c r="E520" s="429"/>
      <c r="F520" s="267"/>
      <c r="G520" s="267"/>
      <c r="H520" s="430"/>
      <c r="I520" s="430"/>
      <c r="J520" s="431"/>
      <c r="K520" s="430"/>
      <c r="L520" s="432"/>
      <c r="M520" s="429"/>
      <c r="N520" s="429"/>
      <c r="O520" s="429"/>
      <c r="P520" s="429"/>
      <c r="Q520" s="433">
        <f t="shared" si="71"/>
        <v>0</v>
      </c>
      <c r="R520" s="433"/>
      <c r="S520" s="429"/>
      <c r="T520" s="429"/>
      <c r="U520" s="434"/>
      <c r="V520" s="429"/>
      <c r="W520" s="429"/>
      <c r="X520" s="241" t="str">
        <f t="shared" si="67"/>
        <v/>
      </c>
      <c r="Y520" s="241" t="str">
        <f t="shared" si="72"/>
        <v/>
      </c>
      <c r="Z520" s="241" t="str">
        <f t="shared" si="73"/>
        <v/>
      </c>
      <c r="AA520" s="242" t="b">
        <f t="shared" si="74"/>
        <v>0</v>
      </c>
      <c r="AB520" s="242" t="b">
        <f t="shared" si="75"/>
        <v>0</v>
      </c>
      <c r="AC520" s="267"/>
      <c r="AD520" s="265" t="str">
        <f>IF(AC520=Dropdowns!$B$44,"Emissions intensity required","")</f>
        <v/>
      </c>
      <c r="AE520" s="267"/>
      <c r="AF520" s="265" t="str">
        <f t="shared" si="68"/>
        <v/>
      </c>
      <c r="AG520" s="121" t="str">
        <f t="shared" si="69"/>
        <v/>
      </c>
      <c r="AH520" s="121" t="str">
        <f t="shared" si="70"/>
        <v/>
      </c>
    </row>
    <row r="521" spans="1:34" s="99" customFormat="1" x14ac:dyDescent="0.45">
      <c r="A521" s="429"/>
      <c r="B521" s="429"/>
      <c r="C521" s="429"/>
      <c r="D521" s="429"/>
      <c r="E521" s="429"/>
      <c r="F521" s="267"/>
      <c r="G521" s="267"/>
      <c r="H521" s="430"/>
      <c r="I521" s="430"/>
      <c r="J521" s="431"/>
      <c r="K521" s="430"/>
      <c r="L521" s="432"/>
      <c r="M521" s="429"/>
      <c r="N521" s="429"/>
      <c r="O521" s="429"/>
      <c r="P521" s="429"/>
      <c r="Q521" s="433">
        <f t="shared" si="71"/>
        <v>0</v>
      </c>
      <c r="R521" s="433"/>
      <c r="S521" s="429"/>
      <c r="T521" s="429"/>
      <c r="U521" s="434"/>
      <c r="V521" s="429"/>
      <c r="W521" s="429"/>
      <c r="X521" s="241" t="str">
        <f t="shared" si="67"/>
        <v/>
      </c>
      <c r="Y521" s="241" t="str">
        <f t="shared" si="72"/>
        <v/>
      </c>
      <c r="Z521" s="241" t="str">
        <f t="shared" si="73"/>
        <v/>
      </c>
      <c r="AA521" s="242" t="b">
        <f t="shared" si="74"/>
        <v>0</v>
      </c>
      <c r="AB521" s="242" t="b">
        <f t="shared" si="75"/>
        <v>0</v>
      </c>
      <c r="AC521" s="267"/>
      <c r="AD521" s="265" t="str">
        <f>IF(AC521=Dropdowns!$B$44,"Emissions intensity required","")</f>
        <v/>
      </c>
      <c r="AE521" s="267"/>
      <c r="AF521" s="265" t="str">
        <f t="shared" si="68"/>
        <v/>
      </c>
      <c r="AG521" s="121" t="str">
        <f t="shared" si="69"/>
        <v/>
      </c>
      <c r="AH521" s="121" t="str">
        <f t="shared" si="70"/>
        <v/>
      </c>
    </row>
    <row r="522" spans="1:34" s="99" customFormat="1" x14ac:dyDescent="0.45">
      <c r="A522" s="429"/>
      <c r="B522" s="429"/>
      <c r="C522" s="429"/>
      <c r="D522" s="429"/>
      <c r="E522" s="429"/>
      <c r="F522" s="267"/>
      <c r="G522" s="267"/>
      <c r="H522" s="430"/>
      <c r="I522" s="430"/>
      <c r="J522" s="431"/>
      <c r="K522" s="430"/>
      <c r="L522" s="432"/>
      <c r="M522" s="429"/>
      <c r="N522" s="429"/>
      <c r="O522" s="429"/>
      <c r="P522" s="429"/>
      <c r="Q522" s="433">
        <f t="shared" si="71"/>
        <v>0</v>
      </c>
      <c r="R522" s="433"/>
      <c r="S522" s="429"/>
      <c r="T522" s="429"/>
      <c r="U522" s="434"/>
      <c r="V522" s="429"/>
      <c r="W522" s="429"/>
      <c r="X522" s="241" t="str">
        <f t="shared" si="67"/>
        <v/>
      </c>
      <c r="Y522" s="241" t="str">
        <f t="shared" si="72"/>
        <v/>
      </c>
      <c r="Z522" s="241" t="str">
        <f t="shared" si="73"/>
        <v/>
      </c>
      <c r="AA522" s="242" t="b">
        <f t="shared" si="74"/>
        <v>0</v>
      </c>
      <c r="AB522" s="242" t="b">
        <f t="shared" si="75"/>
        <v>0</v>
      </c>
      <c r="AC522" s="267"/>
      <c r="AD522" s="265" t="str">
        <f>IF(AC522=Dropdowns!$B$44,"Emissions intensity required","")</f>
        <v/>
      </c>
      <c r="AE522" s="267"/>
      <c r="AF522" s="265" t="str">
        <f t="shared" si="68"/>
        <v/>
      </c>
      <c r="AG522" s="121" t="str">
        <f t="shared" si="69"/>
        <v/>
      </c>
      <c r="AH522" s="121" t="str">
        <f t="shared" si="70"/>
        <v/>
      </c>
    </row>
    <row r="523" spans="1:34" s="99" customFormat="1" x14ac:dyDescent="0.45">
      <c r="A523" s="429"/>
      <c r="B523" s="429"/>
      <c r="C523" s="429"/>
      <c r="D523" s="429"/>
      <c r="E523" s="429"/>
      <c r="F523" s="267"/>
      <c r="G523" s="267"/>
      <c r="H523" s="430"/>
      <c r="I523" s="430"/>
      <c r="J523" s="431"/>
      <c r="K523" s="430"/>
      <c r="L523" s="432"/>
      <c r="M523" s="429"/>
      <c r="N523" s="429"/>
      <c r="O523" s="429"/>
      <c r="P523" s="429"/>
      <c r="Q523" s="433">
        <f t="shared" si="71"/>
        <v>0</v>
      </c>
      <c r="R523" s="433"/>
      <c r="S523" s="429"/>
      <c r="T523" s="429"/>
      <c r="U523" s="434"/>
      <c r="V523" s="429"/>
      <c r="W523" s="429"/>
      <c r="X523" s="241" t="str">
        <f t="shared" si="67"/>
        <v/>
      </c>
      <c r="Y523" s="241" t="str">
        <f t="shared" si="72"/>
        <v/>
      </c>
      <c r="Z523" s="241" t="str">
        <f t="shared" si="73"/>
        <v/>
      </c>
      <c r="AA523" s="242" t="b">
        <f t="shared" si="74"/>
        <v>0</v>
      </c>
      <c r="AB523" s="242" t="b">
        <f t="shared" si="75"/>
        <v>0</v>
      </c>
      <c r="AC523" s="267"/>
      <c r="AD523" s="265" t="str">
        <f>IF(AC523=Dropdowns!$B$44,"Emissions intensity required","")</f>
        <v/>
      </c>
      <c r="AE523" s="267"/>
      <c r="AF523" s="265" t="str">
        <f t="shared" si="68"/>
        <v/>
      </c>
      <c r="AG523" s="121" t="str">
        <f t="shared" si="69"/>
        <v/>
      </c>
      <c r="AH523" s="121" t="str">
        <f t="shared" si="70"/>
        <v/>
      </c>
    </row>
    <row r="524" spans="1:34" s="99" customFormat="1" x14ac:dyDescent="0.45">
      <c r="A524" s="429"/>
      <c r="B524" s="429"/>
      <c r="C524" s="429"/>
      <c r="D524" s="429"/>
      <c r="E524" s="429"/>
      <c r="F524" s="267"/>
      <c r="G524" s="267"/>
      <c r="H524" s="430"/>
      <c r="I524" s="430"/>
      <c r="J524" s="431"/>
      <c r="K524" s="430"/>
      <c r="L524" s="432"/>
      <c r="M524" s="429"/>
      <c r="N524" s="429"/>
      <c r="O524" s="429"/>
      <c r="P524" s="429"/>
      <c r="Q524" s="433">
        <f t="shared" si="71"/>
        <v>0</v>
      </c>
      <c r="R524" s="433"/>
      <c r="S524" s="429"/>
      <c r="T524" s="429"/>
      <c r="U524" s="434"/>
      <c r="V524" s="429"/>
      <c r="W524" s="429"/>
      <c r="X524" s="241" t="str">
        <f t="shared" si="67"/>
        <v/>
      </c>
      <c r="Y524" s="241" t="str">
        <f t="shared" si="72"/>
        <v/>
      </c>
      <c r="Z524" s="241" t="str">
        <f t="shared" si="73"/>
        <v/>
      </c>
      <c r="AA524" s="242" t="b">
        <f t="shared" si="74"/>
        <v>0</v>
      </c>
      <c r="AB524" s="242" t="b">
        <f t="shared" si="75"/>
        <v>0</v>
      </c>
      <c r="AC524" s="267"/>
      <c r="AD524" s="265" t="str">
        <f>IF(AC524=Dropdowns!$B$44,"Emissions intensity required","")</f>
        <v/>
      </c>
      <c r="AE524" s="267"/>
      <c r="AF524" s="265" t="str">
        <f t="shared" si="68"/>
        <v/>
      </c>
      <c r="AG524" s="121" t="str">
        <f t="shared" si="69"/>
        <v/>
      </c>
      <c r="AH524" s="121" t="str">
        <f t="shared" si="70"/>
        <v/>
      </c>
    </row>
    <row r="525" spans="1:34" s="99" customFormat="1" x14ac:dyDescent="0.45">
      <c r="A525" s="429"/>
      <c r="B525" s="429"/>
      <c r="C525" s="429"/>
      <c r="D525" s="429"/>
      <c r="E525" s="429"/>
      <c r="F525" s="267"/>
      <c r="G525" s="267"/>
      <c r="H525" s="430"/>
      <c r="I525" s="430"/>
      <c r="J525" s="431"/>
      <c r="K525" s="430"/>
      <c r="L525" s="432"/>
      <c r="M525" s="429"/>
      <c r="N525" s="429"/>
      <c r="O525" s="429"/>
      <c r="P525" s="429"/>
      <c r="Q525" s="433">
        <f t="shared" si="71"/>
        <v>0</v>
      </c>
      <c r="R525" s="433"/>
      <c r="S525" s="429"/>
      <c r="T525" s="429"/>
      <c r="U525" s="434"/>
      <c r="V525" s="429"/>
      <c r="W525" s="429"/>
      <c r="X525" s="241" t="str">
        <f t="shared" si="67"/>
        <v/>
      </c>
      <c r="Y525" s="241" t="str">
        <f t="shared" si="72"/>
        <v/>
      </c>
      <c r="Z525" s="241" t="str">
        <f t="shared" si="73"/>
        <v/>
      </c>
      <c r="AA525" s="242" t="b">
        <f t="shared" si="74"/>
        <v>0</v>
      </c>
      <c r="AB525" s="242" t="b">
        <f t="shared" si="75"/>
        <v>0</v>
      </c>
      <c r="AC525" s="267"/>
      <c r="AD525" s="265" t="str">
        <f>IF(AC525=Dropdowns!$B$44,"Emissions intensity required","")</f>
        <v/>
      </c>
      <c r="AE525" s="267"/>
      <c r="AF525" s="265" t="str">
        <f t="shared" si="68"/>
        <v/>
      </c>
      <c r="AG525" s="121" t="str">
        <f t="shared" si="69"/>
        <v/>
      </c>
      <c r="AH525" s="121" t="str">
        <f t="shared" si="70"/>
        <v/>
      </c>
    </row>
    <row r="526" spans="1:34" s="99" customFormat="1" x14ac:dyDescent="0.45">
      <c r="A526" s="429"/>
      <c r="B526" s="429"/>
      <c r="C526" s="429"/>
      <c r="D526" s="429"/>
      <c r="E526" s="429"/>
      <c r="F526" s="267"/>
      <c r="G526" s="267"/>
      <c r="H526" s="430"/>
      <c r="I526" s="430"/>
      <c r="J526" s="431"/>
      <c r="K526" s="430"/>
      <c r="L526" s="432"/>
      <c r="M526" s="429"/>
      <c r="N526" s="429"/>
      <c r="O526" s="429"/>
      <c r="P526" s="429"/>
      <c r="Q526" s="433">
        <f t="shared" si="71"/>
        <v>0</v>
      </c>
      <c r="R526" s="433"/>
      <c r="S526" s="429"/>
      <c r="T526" s="429"/>
      <c r="U526" s="434"/>
      <c r="V526" s="429"/>
      <c r="W526" s="429"/>
      <c r="X526" s="241" t="str">
        <f t="shared" si="67"/>
        <v/>
      </c>
      <c r="Y526" s="241" t="str">
        <f t="shared" si="72"/>
        <v/>
      </c>
      <c r="Z526" s="241" t="str">
        <f t="shared" si="73"/>
        <v/>
      </c>
      <c r="AA526" s="242" t="b">
        <f t="shared" si="74"/>
        <v>0</v>
      </c>
      <c r="AB526" s="242" t="b">
        <f t="shared" si="75"/>
        <v>0</v>
      </c>
      <c r="AC526" s="267"/>
      <c r="AD526" s="265" t="str">
        <f>IF(AC526=Dropdowns!$B$44,"Emissions intensity required","")</f>
        <v/>
      </c>
      <c r="AE526" s="267"/>
      <c r="AF526" s="265" t="str">
        <f t="shared" si="68"/>
        <v/>
      </c>
      <c r="AG526" s="121" t="str">
        <f t="shared" si="69"/>
        <v/>
      </c>
      <c r="AH526" s="121" t="str">
        <f t="shared" si="70"/>
        <v/>
      </c>
    </row>
    <row r="527" spans="1:34" s="99" customFormat="1" x14ac:dyDescent="0.45">
      <c r="A527" s="429"/>
      <c r="B527" s="429"/>
      <c r="C527" s="429"/>
      <c r="D527" s="429"/>
      <c r="E527" s="429"/>
      <c r="F527" s="267"/>
      <c r="G527" s="267"/>
      <c r="H527" s="430"/>
      <c r="I527" s="430"/>
      <c r="J527" s="431"/>
      <c r="K527" s="430"/>
      <c r="L527" s="432"/>
      <c r="M527" s="429"/>
      <c r="N527" s="429"/>
      <c r="O527" s="429"/>
      <c r="P527" s="429"/>
      <c r="Q527" s="433">
        <f t="shared" si="71"/>
        <v>0</v>
      </c>
      <c r="R527" s="433"/>
      <c r="S527" s="429"/>
      <c r="T527" s="429"/>
      <c r="U527" s="434"/>
      <c r="V527" s="429"/>
      <c r="W527" s="429"/>
      <c r="X527" s="241" t="str">
        <f t="shared" ref="X527:X590" si="76">IF(G527="","",(VLOOKUP(G527,GHGFActors, 3,)*(IF(K527="",I527,K527))/1000))</f>
        <v/>
      </c>
      <c r="Y527" s="241" t="str">
        <f t="shared" si="72"/>
        <v/>
      </c>
      <c r="Z527" s="241" t="str">
        <f t="shared" si="73"/>
        <v/>
      </c>
      <c r="AA527" s="242" t="b">
        <f t="shared" si="74"/>
        <v>0</v>
      </c>
      <c r="AB527" s="242" t="b">
        <f t="shared" si="75"/>
        <v>0</v>
      </c>
      <c r="AC527" s="267"/>
      <c r="AD527" s="265" t="str">
        <f>IF(AC527=Dropdowns!$B$44,"Emissions intensity required","")</f>
        <v/>
      </c>
      <c r="AE527" s="267"/>
      <c r="AF527" s="265" t="str">
        <f t="shared" ref="AF527:AF590" si="77">IF(AC527="Replace with EV",(AE527*H527)/1000000,"")</f>
        <v/>
      </c>
      <c r="AG527" s="121" t="str">
        <f t="shared" ref="AG527:AG590" si="78">IF(AC527="remove",0,IF(AC527="Replace with EV",AE527,IF(AC527="",Y527,"")))</f>
        <v/>
      </c>
      <c r="AH527" s="121" t="str">
        <f t="shared" ref="AH527:AH590" si="79">IF(AC527="remove",0,IF(AC527="Replace with EV",AF527,IF(AC527="",X527,"")))</f>
        <v/>
      </c>
    </row>
    <row r="528" spans="1:34" s="99" customFormat="1" x14ac:dyDescent="0.45">
      <c r="A528" s="429"/>
      <c r="B528" s="429"/>
      <c r="C528" s="429"/>
      <c r="D528" s="429"/>
      <c r="E528" s="429"/>
      <c r="F528" s="267"/>
      <c r="G528" s="267"/>
      <c r="H528" s="430"/>
      <c r="I528" s="430"/>
      <c r="J528" s="431"/>
      <c r="K528" s="430"/>
      <c r="L528" s="432"/>
      <c r="M528" s="429"/>
      <c r="N528" s="429"/>
      <c r="O528" s="429"/>
      <c r="P528" s="429"/>
      <c r="Q528" s="433">
        <f t="shared" ref="Q528:Q591" si="80">H528/NETWORKDAYS("1/1/1990","31/12/1990",11)</f>
        <v>0</v>
      </c>
      <c r="R528" s="433"/>
      <c r="S528" s="429"/>
      <c r="T528" s="429"/>
      <c r="U528" s="434"/>
      <c r="V528" s="429"/>
      <c r="W528" s="429"/>
      <c r="X528" s="241" t="str">
        <f t="shared" si="76"/>
        <v/>
      </c>
      <c r="Y528" s="241" t="str">
        <f t="shared" ref="Y528:Y591" si="81">IFERROR(X528*1000000/H528,"")</f>
        <v/>
      </c>
      <c r="Z528" s="241" t="str">
        <f t="shared" ref="Z528:Z591" si="82">IF(G528="","",IF(K528="",I528/(H528/100),K528/H528))</f>
        <v/>
      </c>
      <c r="AA528" s="242" t="b">
        <f t="shared" ref="AA528:AA591" si="83">AND(Q528&lt;121,F528="passenger", O528="current",NOT(OR(S528="employee residence",S528="staff home location")))</f>
        <v>0</v>
      </c>
      <c r="AB528" s="242" t="b">
        <f t="shared" si="75"/>
        <v>0</v>
      </c>
      <c r="AC528" s="267"/>
      <c r="AD528" s="265" t="str">
        <f>IF(AC528=Dropdowns!$B$44,"Emissions intensity required","")</f>
        <v/>
      </c>
      <c r="AE528" s="267"/>
      <c r="AF528" s="265" t="str">
        <f t="shared" si="77"/>
        <v/>
      </c>
      <c r="AG528" s="121" t="str">
        <f t="shared" si="78"/>
        <v/>
      </c>
      <c r="AH528" s="121" t="str">
        <f t="shared" si="79"/>
        <v/>
      </c>
    </row>
    <row r="529" spans="1:34" s="99" customFormat="1" x14ac:dyDescent="0.45">
      <c r="A529" s="429"/>
      <c r="B529" s="429"/>
      <c r="C529" s="429"/>
      <c r="D529" s="429"/>
      <c r="E529" s="429"/>
      <c r="F529" s="267"/>
      <c r="G529" s="267"/>
      <c r="H529" s="430"/>
      <c r="I529" s="430"/>
      <c r="J529" s="431"/>
      <c r="K529" s="430"/>
      <c r="L529" s="432"/>
      <c r="M529" s="429"/>
      <c r="N529" s="429"/>
      <c r="O529" s="429"/>
      <c r="P529" s="429"/>
      <c r="Q529" s="433">
        <f t="shared" si="80"/>
        <v>0</v>
      </c>
      <c r="R529" s="433"/>
      <c r="S529" s="429"/>
      <c r="T529" s="429"/>
      <c r="U529" s="434"/>
      <c r="V529" s="429"/>
      <c r="W529" s="429"/>
      <c r="X529" s="241" t="str">
        <f t="shared" si="76"/>
        <v/>
      </c>
      <c r="Y529" s="241" t="str">
        <f t="shared" si="81"/>
        <v/>
      </c>
      <c r="Z529" s="241" t="str">
        <f t="shared" si="82"/>
        <v/>
      </c>
      <c r="AA529" s="242" t="b">
        <f t="shared" si="83"/>
        <v>0</v>
      </c>
      <c r="AB529" s="242" t="b">
        <f t="shared" si="75"/>
        <v>0</v>
      </c>
      <c r="AC529" s="267"/>
      <c r="AD529" s="265" t="str">
        <f>IF(AC529=Dropdowns!$B$44,"Emissions intensity required","")</f>
        <v/>
      </c>
      <c r="AE529" s="267"/>
      <c r="AF529" s="265" t="str">
        <f t="shared" si="77"/>
        <v/>
      </c>
      <c r="AG529" s="121" t="str">
        <f t="shared" si="78"/>
        <v/>
      </c>
      <c r="AH529" s="121" t="str">
        <f t="shared" si="79"/>
        <v/>
      </c>
    </row>
    <row r="530" spans="1:34" s="99" customFormat="1" x14ac:dyDescent="0.45">
      <c r="A530" s="429"/>
      <c r="B530" s="429"/>
      <c r="C530" s="429"/>
      <c r="D530" s="429"/>
      <c r="E530" s="429"/>
      <c r="F530" s="267"/>
      <c r="G530" s="267"/>
      <c r="H530" s="430"/>
      <c r="I530" s="430"/>
      <c r="J530" s="431"/>
      <c r="K530" s="430"/>
      <c r="L530" s="432"/>
      <c r="M530" s="429"/>
      <c r="N530" s="429"/>
      <c r="O530" s="429"/>
      <c r="P530" s="429"/>
      <c r="Q530" s="433">
        <f t="shared" si="80"/>
        <v>0</v>
      </c>
      <c r="R530" s="433"/>
      <c r="S530" s="429"/>
      <c r="T530" s="429"/>
      <c r="U530" s="434"/>
      <c r="V530" s="429"/>
      <c r="W530" s="429"/>
      <c r="X530" s="241" t="str">
        <f t="shared" si="76"/>
        <v/>
      </c>
      <c r="Y530" s="241" t="str">
        <f t="shared" si="81"/>
        <v/>
      </c>
      <c r="Z530" s="241" t="str">
        <f t="shared" si="82"/>
        <v/>
      </c>
      <c r="AA530" s="242" t="b">
        <f t="shared" si="83"/>
        <v>0</v>
      </c>
      <c r="AB530" s="242" t="b">
        <f t="shared" ref="AB530:AB593" si="84">AND(H530&lt;10000,H530&gt;0)</f>
        <v>0</v>
      </c>
      <c r="AC530" s="267"/>
      <c r="AD530" s="265" t="str">
        <f>IF(AC530=Dropdowns!$B$44,"Emissions intensity required","")</f>
        <v/>
      </c>
      <c r="AE530" s="267"/>
      <c r="AF530" s="265" t="str">
        <f t="shared" si="77"/>
        <v/>
      </c>
      <c r="AG530" s="121" t="str">
        <f t="shared" si="78"/>
        <v/>
      </c>
      <c r="AH530" s="121" t="str">
        <f t="shared" si="79"/>
        <v/>
      </c>
    </row>
    <row r="531" spans="1:34" s="99" customFormat="1" x14ac:dyDescent="0.45">
      <c r="A531" s="429"/>
      <c r="B531" s="429"/>
      <c r="C531" s="429"/>
      <c r="D531" s="429"/>
      <c r="E531" s="429"/>
      <c r="F531" s="267"/>
      <c r="G531" s="267"/>
      <c r="H531" s="430"/>
      <c r="I531" s="430"/>
      <c r="J531" s="431"/>
      <c r="K531" s="430"/>
      <c r="L531" s="432"/>
      <c r="M531" s="429"/>
      <c r="N531" s="429"/>
      <c r="O531" s="429"/>
      <c r="P531" s="429"/>
      <c r="Q531" s="433">
        <f t="shared" si="80"/>
        <v>0</v>
      </c>
      <c r="R531" s="433"/>
      <c r="S531" s="429"/>
      <c r="T531" s="429"/>
      <c r="U531" s="434"/>
      <c r="V531" s="429"/>
      <c r="W531" s="429"/>
      <c r="X531" s="241" t="str">
        <f t="shared" si="76"/>
        <v/>
      </c>
      <c r="Y531" s="241" t="str">
        <f t="shared" si="81"/>
        <v/>
      </c>
      <c r="Z531" s="241" t="str">
        <f t="shared" si="82"/>
        <v/>
      </c>
      <c r="AA531" s="242" t="b">
        <f t="shared" si="83"/>
        <v>0</v>
      </c>
      <c r="AB531" s="242" t="b">
        <f t="shared" si="84"/>
        <v>0</v>
      </c>
      <c r="AC531" s="267"/>
      <c r="AD531" s="265" t="str">
        <f>IF(AC531=Dropdowns!$B$44,"Emissions intensity required","")</f>
        <v/>
      </c>
      <c r="AE531" s="267"/>
      <c r="AF531" s="265" t="str">
        <f t="shared" si="77"/>
        <v/>
      </c>
      <c r="AG531" s="121" t="str">
        <f t="shared" si="78"/>
        <v/>
      </c>
      <c r="AH531" s="121" t="str">
        <f t="shared" si="79"/>
        <v/>
      </c>
    </row>
    <row r="532" spans="1:34" s="99" customFormat="1" x14ac:dyDescent="0.45">
      <c r="A532" s="429"/>
      <c r="B532" s="429"/>
      <c r="C532" s="429"/>
      <c r="D532" s="429"/>
      <c r="E532" s="429"/>
      <c r="F532" s="267"/>
      <c r="G532" s="267"/>
      <c r="H532" s="430"/>
      <c r="I532" s="430"/>
      <c r="J532" s="431"/>
      <c r="K532" s="430"/>
      <c r="L532" s="432"/>
      <c r="M532" s="429"/>
      <c r="N532" s="429"/>
      <c r="O532" s="429"/>
      <c r="P532" s="429"/>
      <c r="Q532" s="433">
        <f t="shared" si="80"/>
        <v>0</v>
      </c>
      <c r="R532" s="433"/>
      <c r="S532" s="429"/>
      <c r="T532" s="429"/>
      <c r="U532" s="434"/>
      <c r="V532" s="429"/>
      <c r="W532" s="429"/>
      <c r="X532" s="241" t="str">
        <f t="shared" si="76"/>
        <v/>
      </c>
      <c r="Y532" s="241" t="str">
        <f t="shared" si="81"/>
        <v/>
      </c>
      <c r="Z532" s="241" t="str">
        <f t="shared" si="82"/>
        <v/>
      </c>
      <c r="AA532" s="242" t="b">
        <f t="shared" si="83"/>
        <v>0</v>
      </c>
      <c r="AB532" s="242" t="b">
        <f t="shared" si="84"/>
        <v>0</v>
      </c>
      <c r="AC532" s="267"/>
      <c r="AD532" s="265" t="str">
        <f>IF(AC532=Dropdowns!$B$44,"Emissions intensity required","")</f>
        <v/>
      </c>
      <c r="AE532" s="267"/>
      <c r="AF532" s="265" t="str">
        <f t="shared" si="77"/>
        <v/>
      </c>
      <c r="AG532" s="121" t="str">
        <f t="shared" si="78"/>
        <v/>
      </c>
      <c r="AH532" s="121" t="str">
        <f t="shared" si="79"/>
        <v/>
      </c>
    </row>
    <row r="533" spans="1:34" s="99" customFormat="1" x14ac:dyDescent="0.45">
      <c r="A533" s="429"/>
      <c r="B533" s="429"/>
      <c r="C533" s="429"/>
      <c r="D533" s="429"/>
      <c r="E533" s="429"/>
      <c r="F533" s="267"/>
      <c r="G533" s="267"/>
      <c r="H533" s="430"/>
      <c r="I533" s="430"/>
      <c r="J533" s="431"/>
      <c r="K533" s="430"/>
      <c r="L533" s="432"/>
      <c r="M533" s="429"/>
      <c r="N533" s="429"/>
      <c r="O533" s="429"/>
      <c r="P533" s="429"/>
      <c r="Q533" s="433">
        <f t="shared" si="80"/>
        <v>0</v>
      </c>
      <c r="R533" s="433"/>
      <c r="S533" s="429"/>
      <c r="T533" s="429"/>
      <c r="U533" s="434"/>
      <c r="V533" s="429"/>
      <c r="W533" s="429"/>
      <c r="X533" s="241" t="str">
        <f t="shared" si="76"/>
        <v/>
      </c>
      <c r="Y533" s="241" t="str">
        <f t="shared" si="81"/>
        <v/>
      </c>
      <c r="Z533" s="241" t="str">
        <f t="shared" si="82"/>
        <v/>
      </c>
      <c r="AA533" s="242" t="b">
        <f t="shared" si="83"/>
        <v>0</v>
      </c>
      <c r="AB533" s="242" t="b">
        <f t="shared" si="84"/>
        <v>0</v>
      </c>
      <c r="AC533" s="267"/>
      <c r="AD533" s="265" t="str">
        <f>IF(AC533=Dropdowns!$B$44,"Emissions intensity required","")</f>
        <v/>
      </c>
      <c r="AE533" s="267"/>
      <c r="AF533" s="265" t="str">
        <f t="shared" si="77"/>
        <v/>
      </c>
      <c r="AG533" s="121" t="str">
        <f t="shared" si="78"/>
        <v/>
      </c>
      <c r="AH533" s="121" t="str">
        <f t="shared" si="79"/>
        <v/>
      </c>
    </row>
    <row r="534" spans="1:34" s="99" customFormat="1" x14ac:dyDescent="0.45">
      <c r="A534" s="429"/>
      <c r="B534" s="429"/>
      <c r="C534" s="429"/>
      <c r="D534" s="429"/>
      <c r="E534" s="429"/>
      <c r="F534" s="267"/>
      <c r="G534" s="267"/>
      <c r="H534" s="430"/>
      <c r="I534" s="430"/>
      <c r="J534" s="431"/>
      <c r="K534" s="430"/>
      <c r="L534" s="432"/>
      <c r="M534" s="429"/>
      <c r="N534" s="429"/>
      <c r="O534" s="429"/>
      <c r="P534" s="429"/>
      <c r="Q534" s="433">
        <f t="shared" si="80"/>
        <v>0</v>
      </c>
      <c r="R534" s="433"/>
      <c r="S534" s="429"/>
      <c r="T534" s="429"/>
      <c r="U534" s="434"/>
      <c r="V534" s="429"/>
      <c r="W534" s="429"/>
      <c r="X534" s="241" t="str">
        <f t="shared" si="76"/>
        <v/>
      </c>
      <c r="Y534" s="241" t="str">
        <f t="shared" si="81"/>
        <v/>
      </c>
      <c r="Z534" s="241" t="str">
        <f t="shared" si="82"/>
        <v/>
      </c>
      <c r="AA534" s="242" t="b">
        <f t="shared" si="83"/>
        <v>0</v>
      </c>
      <c r="AB534" s="242" t="b">
        <f t="shared" si="84"/>
        <v>0</v>
      </c>
      <c r="AC534" s="267"/>
      <c r="AD534" s="265" t="str">
        <f>IF(AC534=Dropdowns!$B$44,"Emissions intensity required","")</f>
        <v/>
      </c>
      <c r="AE534" s="267"/>
      <c r="AF534" s="265" t="str">
        <f t="shared" si="77"/>
        <v/>
      </c>
      <c r="AG534" s="121" t="str">
        <f t="shared" si="78"/>
        <v/>
      </c>
      <c r="AH534" s="121" t="str">
        <f t="shared" si="79"/>
        <v/>
      </c>
    </row>
    <row r="535" spans="1:34" s="99" customFormat="1" x14ac:dyDescent="0.45">
      <c r="A535" s="429"/>
      <c r="B535" s="429"/>
      <c r="C535" s="429"/>
      <c r="D535" s="429"/>
      <c r="E535" s="429"/>
      <c r="F535" s="267"/>
      <c r="G535" s="267"/>
      <c r="H535" s="430"/>
      <c r="I535" s="430"/>
      <c r="J535" s="431"/>
      <c r="K535" s="430"/>
      <c r="L535" s="432"/>
      <c r="M535" s="429"/>
      <c r="N535" s="429"/>
      <c r="O535" s="429"/>
      <c r="P535" s="429"/>
      <c r="Q535" s="433">
        <f t="shared" si="80"/>
        <v>0</v>
      </c>
      <c r="R535" s="433"/>
      <c r="S535" s="429"/>
      <c r="T535" s="429"/>
      <c r="U535" s="434"/>
      <c r="V535" s="429"/>
      <c r="W535" s="429"/>
      <c r="X535" s="241" t="str">
        <f t="shared" si="76"/>
        <v/>
      </c>
      <c r="Y535" s="241" t="str">
        <f t="shared" si="81"/>
        <v/>
      </c>
      <c r="Z535" s="241" t="str">
        <f t="shared" si="82"/>
        <v/>
      </c>
      <c r="AA535" s="242" t="b">
        <f t="shared" si="83"/>
        <v>0</v>
      </c>
      <c r="AB535" s="242" t="b">
        <f t="shared" si="84"/>
        <v>0</v>
      </c>
      <c r="AC535" s="267"/>
      <c r="AD535" s="265" t="str">
        <f>IF(AC535=Dropdowns!$B$44,"Emissions intensity required","")</f>
        <v/>
      </c>
      <c r="AE535" s="267"/>
      <c r="AF535" s="265" t="str">
        <f t="shared" si="77"/>
        <v/>
      </c>
      <c r="AG535" s="121" t="str">
        <f t="shared" si="78"/>
        <v/>
      </c>
      <c r="AH535" s="121" t="str">
        <f t="shared" si="79"/>
        <v/>
      </c>
    </row>
    <row r="536" spans="1:34" s="99" customFormat="1" x14ac:dyDescent="0.45">
      <c r="A536" s="429"/>
      <c r="B536" s="429"/>
      <c r="C536" s="429"/>
      <c r="D536" s="429"/>
      <c r="E536" s="429"/>
      <c r="F536" s="267"/>
      <c r="G536" s="267"/>
      <c r="H536" s="430"/>
      <c r="I536" s="430"/>
      <c r="J536" s="431"/>
      <c r="K536" s="430"/>
      <c r="L536" s="432"/>
      <c r="M536" s="429"/>
      <c r="N536" s="429"/>
      <c r="O536" s="429"/>
      <c r="P536" s="429"/>
      <c r="Q536" s="433">
        <f t="shared" si="80"/>
        <v>0</v>
      </c>
      <c r="R536" s="433"/>
      <c r="S536" s="429"/>
      <c r="T536" s="429"/>
      <c r="U536" s="434"/>
      <c r="V536" s="429"/>
      <c r="W536" s="429"/>
      <c r="X536" s="241" t="str">
        <f t="shared" si="76"/>
        <v/>
      </c>
      <c r="Y536" s="241" t="str">
        <f t="shared" si="81"/>
        <v/>
      </c>
      <c r="Z536" s="241" t="str">
        <f t="shared" si="82"/>
        <v/>
      </c>
      <c r="AA536" s="242" t="b">
        <f t="shared" si="83"/>
        <v>0</v>
      </c>
      <c r="AB536" s="242" t="b">
        <f t="shared" si="84"/>
        <v>0</v>
      </c>
      <c r="AC536" s="267"/>
      <c r="AD536" s="265" t="str">
        <f>IF(AC536=Dropdowns!$B$44,"Emissions intensity required","")</f>
        <v/>
      </c>
      <c r="AE536" s="267"/>
      <c r="AF536" s="265" t="str">
        <f t="shared" si="77"/>
        <v/>
      </c>
      <c r="AG536" s="121" t="str">
        <f t="shared" si="78"/>
        <v/>
      </c>
      <c r="AH536" s="121" t="str">
        <f t="shared" si="79"/>
        <v/>
      </c>
    </row>
    <row r="537" spans="1:34" s="99" customFormat="1" x14ac:dyDescent="0.45">
      <c r="A537" s="429"/>
      <c r="B537" s="429"/>
      <c r="C537" s="429"/>
      <c r="D537" s="429"/>
      <c r="E537" s="429"/>
      <c r="F537" s="267"/>
      <c r="G537" s="267"/>
      <c r="H537" s="430"/>
      <c r="I537" s="430"/>
      <c r="J537" s="431"/>
      <c r="K537" s="430"/>
      <c r="L537" s="432"/>
      <c r="M537" s="429"/>
      <c r="N537" s="429"/>
      <c r="O537" s="429"/>
      <c r="P537" s="429"/>
      <c r="Q537" s="433">
        <f t="shared" si="80"/>
        <v>0</v>
      </c>
      <c r="R537" s="433"/>
      <c r="S537" s="429"/>
      <c r="T537" s="429"/>
      <c r="U537" s="434"/>
      <c r="V537" s="429"/>
      <c r="W537" s="429"/>
      <c r="X537" s="241" t="str">
        <f t="shared" si="76"/>
        <v/>
      </c>
      <c r="Y537" s="241" t="str">
        <f t="shared" si="81"/>
        <v/>
      </c>
      <c r="Z537" s="241" t="str">
        <f t="shared" si="82"/>
        <v/>
      </c>
      <c r="AA537" s="242" t="b">
        <f t="shared" si="83"/>
        <v>0</v>
      </c>
      <c r="AB537" s="242" t="b">
        <f t="shared" si="84"/>
        <v>0</v>
      </c>
      <c r="AC537" s="267"/>
      <c r="AD537" s="265" t="str">
        <f>IF(AC537=Dropdowns!$B$44,"Emissions intensity required","")</f>
        <v/>
      </c>
      <c r="AE537" s="267"/>
      <c r="AF537" s="265" t="str">
        <f t="shared" si="77"/>
        <v/>
      </c>
      <c r="AG537" s="121" t="str">
        <f t="shared" si="78"/>
        <v/>
      </c>
      <c r="AH537" s="121" t="str">
        <f t="shared" si="79"/>
        <v/>
      </c>
    </row>
    <row r="538" spans="1:34" s="99" customFormat="1" x14ac:dyDescent="0.45">
      <c r="A538" s="429"/>
      <c r="B538" s="429"/>
      <c r="C538" s="429"/>
      <c r="D538" s="429"/>
      <c r="E538" s="429"/>
      <c r="F538" s="267"/>
      <c r="G538" s="267"/>
      <c r="H538" s="430"/>
      <c r="I538" s="430"/>
      <c r="J538" s="431"/>
      <c r="K538" s="430"/>
      <c r="L538" s="432"/>
      <c r="M538" s="429"/>
      <c r="N538" s="429"/>
      <c r="O538" s="429"/>
      <c r="P538" s="429"/>
      <c r="Q538" s="433">
        <f t="shared" si="80"/>
        <v>0</v>
      </c>
      <c r="R538" s="433"/>
      <c r="S538" s="429"/>
      <c r="T538" s="429"/>
      <c r="U538" s="434"/>
      <c r="V538" s="429"/>
      <c r="W538" s="429"/>
      <c r="X538" s="241" t="str">
        <f t="shared" si="76"/>
        <v/>
      </c>
      <c r="Y538" s="241" t="str">
        <f t="shared" si="81"/>
        <v/>
      </c>
      <c r="Z538" s="241" t="str">
        <f t="shared" si="82"/>
        <v/>
      </c>
      <c r="AA538" s="242" t="b">
        <f t="shared" si="83"/>
        <v>0</v>
      </c>
      <c r="AB538" s="242" t="b">
        <f t="shared" si="84"/>
        <v>0</v>
      </c>
      <c r="AC538" s="267"/>
      <c r="AD538" s="265" t="str">
        <f>IF(AC538=Dropdowns!$B$44,"Emissions intensity required","")</f>
        <v/>
      </c>
      <c r="AE538" s="267"/>
      <c r="AF538" s="265" t="str">
        <f t="shared" si="77"/>
        <v/>
      </c>
      <c r="AG538" s="121" t="str">
        <f t="shared" si="78"/>
        <v/>
      </c>
      <c r="AH538" s="121" t="str">
        <f t="shared" si="79"/>
        <v/>
      </c>
    </row>
    <row r="539" spans="1:34" s="99" customFormat="1" x14ac:dyDescent="0.45">
      <c r="A539" s="429"/>
      <c r="B539" s="429"/>
      <c r="C539" s="429"/>
      <c r="D539" s="429"/>
      <c r="E539" s="429"/>
      <c r="F539" s="267"/>
      <c r="G539" s="267"/>
      <c r="H539" s="430"/>
      <c r="I539" s="430"/>
      <c r="J539" s="431"/>
      <c r="K539" s="430"/>
      <c r="L539" s="432"/>
      <c r="M539" s="429"/>
      <c r="N539" s="429"/>
      <c r="O539" s="429"/>
      <c r="P539" s="429"/>
      <c r="Q539" s="433">
        <f t="shared" si="80"/>
        <v>0</v>
      </c>
      <c r="R539" s="433"/>
      <c r="S539" s="429"/>
      <c r="T539" s="429"/>
      <c r="U539" s="434"/>
      <c r="V539" s="429"/>
      <c r="W539" s="429"/>
      <c r="X539" s="241" t="str">
        <f t="shared" si="76"/>
        <v/>
      </c>
      <c r="Y539" s="241" t="str">
        <f t="shared" si="81"/>
        <v/>
      </c>
      <c r="Z539" s="241" t="str">
        <f t="shared" si="82"/>
        <v/>
      </c>
      <c r="AA539" s="242" t="b">
        <f t="shared" si="83"/>
        <v>0</v>
      </c>
      <c r="AB539" s="242" t="b">
        <f t="shared" si="84"/>
        <v>0</v>
      </c>
      <c r="AC539" s="267"/>
      <c r="AD539" s="265" t="str">
        <f>IF(AC539=Dropdowns!$B$44,"Emissions intensity required","")</f>
        <v/>
      </c>
      <c r="AE539" s="267"/>
      <c r="AF539" s="265" t="str">
        <f t="shared" si="77"/>
        <v/>
      </c>
      <c r="AG539" s="121" t="str">
        <f t="shared" si="78"/>
        <v/>
      </c>
      <c r="AH539" s="121" t="str">
        <f t="shared" si="79"/>
        <v/>
      </c>
    </row>
    <row r="540" spans="1:34" s="99" customFormat="1" x14ac:dyDescent="0.45">
      <c r="A540" s="429"/>
      <c r="B540" s="429"/>
      <c r="C540" s="429"/>
      <c r="D540" s="429"/>
      <c r="E540" s="429"/>
      <c r="F540" s="267"/>
      <c r="G540" s="267"/>
      <c r="H540" s="430"/>
      <c r="I540" s="430"/>
      <c r="J540" s="431"/>
      <c r="K540" s="430"/>
      <c r="L540" s="432"/>
      <c r="M540" s="429"/>
      <c r="N540" s="429"/>
      <c r="O540" s="429"/>
      <c r="P540" s="429"/>
      <c r="Q540" s="433">
        <f t="shared" si="80"/>
        <v>0</v>
      </c>
      <c r="R540" s="433"/>
      <c r="S540" s="429"/>
      <c r="T540" s="429"/>
      <c r="U540" s="434"/>
      <c r="V540" s="429"/>
      <c r="W540" s="429"/>
      <c r="X540" s="241" t="str">
        <f t="shared" si="76"/>
        <v/>
      </c>
      <c r="Y540" s="241" t="str">
        <f t="shared" si="81"/>
        <v/>
      </c>
      <c r="Z540" s="241" t="str">
        <f t="shared" si="82"/>
        <v/>
      </c>
      <c r="AA540" s="242" t="b">
        <f t="shared" si="83"/>
        <v>0</v>
      </c>
      <c r="AB540" s="242" t="b">
        <f t="shared" si="84"/>
        <v>0</v>
      </c>
      <c r="AC540" s="267"/>
      <c r="AD540" s="265" t="str">
        <f>IF(AC540=Dropdowns!$B$44,"Emissions intensity required","")</f>
        <v/>
      </c>
      <c r="AE540" s="267"/>
      <c r="AF540" s="265" t="str">
        <f t="shared" si="77"/>
        <v/>
      </c>
      <c r="AG540" s="121" t="str">
        <f t="shared" si="78"/>
        <v/>
      </c>
      <c r="AH540" s="121" t="str">
        <f t="shared" si="79"/>
        <v/>
      </c>
    </row>
    <row r="541" spans="1:34" s="99" customFormat="1" x14ac:dyDescent="0.45">
      <c r="A541" s="429"/>
      <c r="B541" s="429"/>
      <c r="C541" s="429"/>
      <c r="D541" s="429"/>
      <c r="E541" s="429"/>
      <c r="F541" s="267"/>
      <c r="G541" s="267"/>
      <c r="H541" s="430"/>
      <c r="I541" s="430"/>
      <c r="J541" s="431"/>
      <c r="K541" s="430"/>
      <c r="L541" s="432"/>
      <c r="M541" s="429"/>
      <c r="N541" s="429"/>
      <c r="O541" s="429"/>
      <c r="P541" s="429"/>
      <c r="Q541" s="433">
        <f t="shared" si="80"/>
        <v>0</v>
      </c>
      <c r="R541" s="433"/>
      <c r="S541" s="429"/>
      <c r="T541" s="429"/>
      <c r="U541" s="434"/>
      <c r="V541" s="429"/>
      <c r="W541" s="429"/>
      <c r="X541" s="241" t="str">
        <f t="shared" si="76"/>
        <v/>
      </c>
      <c r="Y541" s="241" t="str">
        <f t="shared" si="81"/>
        <v/>
      </c>
      <c r="Z541" s="241" t="str">
        <f t="shared" si="82"/>
        <v/>
      </c>
      <c r="AA541" s="242" t="b">
        <f t="shared" si="83"/>
        <v>0</v>
      </c>
      <c r="AB541" s="242" t="b">
        <f t="shared" si="84"/>
        <v>0</v>
      </c>
      <c r="AC541" s="267"/>
      <c r="AD541" s="265" t="str">
        <f>IF(AC541=Dropdowns!$B$44,"Emissions intensity required","")</f>
        <v/>
      </c>
      <c r="AE541" s="267"/>
      <c r="AF541" s="265" t="str">
        <f t="shared" si="77"/>
        <v/>
      </c>
      <c r="AG541" s="121" t="str">
        <f t="shared" si="78"/>
        <v/>
      </c>
      <c r="AH541" s="121" t="str">
        <f t="shared" si="79"/>
        <v/>
      </c>
    </row>
    <row r="542" spans="1:34" s="99" customFormat="1" x14ac:dyDescent="0.45">
      <c r="A542" s="429"/>
      <c r="B542" s="429"/>
      <c r="C542" s="429"/>
      <c r="D542" s="429"/>
      <c r="E542" s="429"/>
      <c r="F542" s="267"/>
      <c r="G542" s="267"/>
      <c r="H542" s="430"/>
      <c r="I542" s="430"/>
      <c r="J542" s="431"/>
      <c r="K542" s="430"/>
      <c r="L542" s="432"/>
      <c r="M542" s="429"/>
      <c r="N542" s="429"/>
      <c r="O542" s="429"/>
      <c r="P542" s="429"/>
      <c r="Q542" s="433">
        <f t="shared" si="80"/>
        <v>0</v>
      </c>
      <c r="R542" s="433"/>
      <c r="S542" s="429"/>
      <c r="T542" s="429"/>
      <c r="U542" s="434"/>
      <c r="V542" s="429"/>
      <c r="W542" s="429"/>
      <c r="X542" s="241" t="str">
        <f t="shared" si="76"/>
        <v/>
      </c>
      <c r="Y542" s="241" t="str">
        <f t="shared" si="81"/>
        <v/>
      </c>
      <c r="Z542" s="241" t="str">
        <f t="shared" si="82"/>
        <v/>
      </c>
      <c r="AA542" s="242" t="b">
        <f t="shared" si="83"/>
        <v>0</v>
      </c>
      <c r="AB542" s="242" t="b">
        <f t="shared" si="84"/>
        <v>0</v>
      </c>
      <c r="AC542" s="267"/>
      <c r="AD542" s="265" t="str">
        <f>IF(AC542=Dropdowns!$B$44,"Emissions intensity required","")</f>
        <v/>
      </c>
      <c r="AE542" s="267"/>
      <c r="AF542" s="265" t="str">
        <f t="shared" si="77"/>
        <v/>
      </c>
      <c r="AG542" s="121" t="str">
        <f t="shared" si="78"/>
        <v/>
      </c>
      <c r="AH542" s="121" t="str">
        <f t="shared" si="79"/>
        <v/>
      </c>
    </row>
    <row r="543" spans="1:34" s="99" customFormat="1" x14ac:dyDescent="0.45">
      <c r="A543" s="429"/>
      <c r="B543" s="429"/>
      <c r="C543" s="429"/>
      <c r="D543" s="429"/>
      <c r="E543" s="429"/>
      <c r="F543" s="267"/>
      <c r="G543" s="267"/>
      <c r="H543" s="430"/>
      <c r="I543" s="430"/>
      <c r="J543" s="431"/>
      <c r="K543" s="430"/>
      <c r="L543" s="432"/>
      <c r="M543" s="429"/>
      <c r="N543" s="429"/>
      <c r="O543" s="429"/>
      <c r="P543" s="429"/>
      <c r="Q543" s="433">
        <f t="shared" si="80"/>
        <v>0</v>
      </c>
      <c r="R543" s="433"/>
      <c r="S543" s="429"/>
      <c r="T543" s="429"/>
      <c r="U543" s="434"/>
      <c r="V543" s="429"/>
      <c r="W543" s="429"/>
      <c r="X543" s="241" t="str">
        <f t="shared" si="76"/>
        <v/>
      </c>
      <c r="Y543" s="241" t="str">
        <f t="shared" si="81"/>
        <v/>
      </c>
      <c r="Z543" s="241" t="str">
        <f t="shared" si="82"/>
        <v/>
      </c>
      <c r="AA543" s="242" t="b">
        <f t="shared" si="83"/>
        <v>0</v>
      </c>
      <c r="AB543" s="242" t="b">
        <f t="shared" si="84"/>
        <v>0</v>
      </c>
      <c r="AC543" s="267"/>
      <c r="AD543" s="265" t="str">
        <f>IF(AC543=Dropdowns!$B$44,"Emissions intensity required","")</f>
        <v/>
      </c>
      <c r="AE543" s="267"/>
      <c r="AF543" s="265" t="str">
        <f t="shared" si="77"/>
        <v/>
      </c>
      <c r="AG543" s="121" t="str">
        <f t="shared" si="78"/>
        <v/>
      </c>
      <c r="AH543" s="121" t="str">
        <f t="shared" si="79"/>
        <v/>
      </c>
    </row>
    <row r="544" spans="1:34" s="99" customFormat="1" x14ac:dyDescent="0.45">
      <c r="A544" s="429"/>
      <c r="B544" s="429"/>
      <c r="C544" s="429"/>
      <c r="D544" s="429"/>
      <c r="E544" s="429"/>
      <c r="F544" s="267"/>
      <c r="G544" s="267"/>
      <c r="H544" s="430"/>
      <c r="I544" s="430"/>
      <c r="J544" s="431"/>
      <c r="K544" s="430"/>
      <c r="L544" s="432"/>
      <c r="M544" s="429"/>
      <c r="N544" s="429"/>
      <c r="O544" s="429"/>
      <c r="P544" s="429"/>
      <c r="Q544" s="433">
        <f t="shared" si="80"/>
        <v>0</v>
      </c>
      <c r="R544" s="433"/>
      <c r="S544" s="429"/>
      <c r="T544" s="429"/>
      <c r="U544" s="434"/>
      <c r="V544" s="429"/>
      <c r="W544" s="429"/>
      <c r="X544" s="241" t="str">
        <f t="shared" si="76"/>
        <v/>
      </c>
      <c r="Y544" s="241" t="str">
        <f t="shared" si="81"/>
        <v/>
      </c>
      <c r="Z544" s="241" t="str">
        <f t="shared" si="82"/>
        <v/>
      </c>
      <c r="AA544" s="242" t="b">
        <f t="shared" si="83"/>
        <v>0</v>
      </c>
      <c r="AB544" s="242" t="b">
        <f t="shared" si="84"/>
        <v>0</v>
      </c>
      <c r="AC544" s="267"/>
      <c r="AD544" s="265" t="str">
        <f>IF(AC544=Dropdowns!$B$44,"Emissions intensity required","")</f>
        <v/>
      </c>
      <c r="AE544" s="267"/>
      <c r="AF544" s="265" t="str">
        <f t="shared" si="77"/>
        <v/>
      </c>
      <c r="AG544" s="121" t="str">
        <f t="shared" si="78"/>
        <v/>
      </c>
      <c r="AH544" s="121" t="str">
        <f t="shared" si="79"/>
        <v/>
      </c>
    </row>
    <row r="545" spans="1:34" s="99" customFormat="1" x14ac:dyDescent="0.45">
      <c r="A545" s="429"/>
      <c r="B545" s="429"/>
      <c r="C545" s="429"/>
      <c r="D545" s="429"/>
      <c r="E545" s="429"/>
      <c r="F545" s="267"/>
      <c r="G545" s="267"/>
      <c r="H545" s="430"/>
      <c r="I545" s="430"/>
      <c r="J545" s="431"/>
      <c r="K545" s="430"/>
      <c r="L545" s="432"/>
      <c r="M545" s="429"/>
      <c r="N545" s="429"/>
      <c r="O545" s="429"/>
      <c r="P545" s="429"/>
      <c r="Q545" s="433">
        <f t="shared" si="80"/>
        <v>0</v>
      </c>
      <c r="R545" s="433"/>
      <c r="S545" s="429"/>
      <c r="T545" s="429"/>
      <c r="U545" s="434"/>
      <c r="V545" s="429"/>
      <c r="W545" s="429"/>
      <c r="X545" s="241" t="str">
        <f t="shared" si="76"/>
        <v/>
      </c>
      <c r="Y545" s="241" t="str">
        <f t="shared" si="81"/>
        <v/>
      </c>
      <c r="Z545" s="241" t="str">
        <f t="shared" si="82"/>
        <v/>
      </c>
      <c r="AA545" s="242" t="b">
        <f t="shared" si="83"/>
        <v>0</v>
      </c>
      <c r="AB545" s="242" t="b">
        <f t="shared" si="84"/>
        <v>0</v>
      </c>
      <c r="AC545" s="267"/>
      <c r="AD545" s="265" t="str">
        <f>IF(AC545=Dropdowns!$B$44,"Emissions intensity required","")</f>
        <v/>
      </c>
      <c r="AE545" s="267"/>
      <c r="AF545" s="265" t="str">
        <f t="shared" si="77"/>
        <v/>
      </c>
      <c r="AG545" s="121" t="str">
        <f t="shared" si="78"/>
        <v/>
      </c>
      <c r="AH545" s="121" t="str">
        <f t="shared" si="79"/>
        <v/>
      </c>
    </row>
    <row r="546" spans="1:34" s="99" customFormat="1" x14ac:dyDescent="0.45">
      <c r="A546" s="429"/>
      <c r="B546" s="429"/>
      <c r="C546" s="429"/>
      <c r="D546" s="429"/>
      <c r="E546" s="429"/>
      <c r="F546" s="267"/>
      <c r="G546" s="267"/>
      <c r="H546" s="430"/>
      <c r="I546" s="430"/>
      <c r="J546" s="431"/>
      <c r="K546" s="430"/>
      <c r="L546" s="432"/>
      <c r="M546" s="429"/>
      <c r="N546" s="429"/>
      <c r="O546" s="429"/>
      <c r="P546" s="429"/>
      <c r="Q546" s="433">
        <f t="shared" si="80"/>
        <v>0</v>
      </c>
      <c r="R546" s="433"/>
      <c r="S546" s="429"/>
      <c r="T546" s="429"/>
      <c r="U546" s="434"/>
      <c r="V546" s="429"/>
      <c r="W546" s="429"/>
      <c r="X546" s="241" t="str">
        <f t="shared" si="76"/>
        <v/>
      </c>
      <c r="Y546" s="241" t="str">
        <f t="shared" si="81"/>
        <v/>
      </c>
      <c r="Z546" s="241" t="str">
        <f t="shared" si="82"/>
        <v/>
      </c>
      <c r="AA546" s="242" t="b">
        <f t="shared" si="83"/>
        <v>0</v>
      </c>
      <c r="AB546" s="242" t="b">
        <f t="shared" si="84"/>
        <v>0</v>
      </c>
      <c r="AC546" s="267"/>
      <c r="AD546" s="265" t="str">
        <f>IF(AC546=Dropdowns!$B$44,"Emissions intensity required","")</f>
        <v/>
      </c>
      <c r="AE546" s="267"/>
      <c r="AF546" s="265" t="str">
        <f t="shared" si="77"/>
        <v/>
      </c>
      <c r="AG546" s="121" t="str">
        <f t="shared" si="78"/>
        <v/>
      </c>
      <c r="AH546" s="121" t="str">
        <f t="shared" si="79"/>
        <v/>
      </c>
    </row>
    <row r="547" spans="1:34" s="99" customFormat="1" x14ac:dyDescent="0.45">
      <c r="A547" s="429"/>
      <c r="B547" s="429"/>
      <c r="C547" s="429"/>
      <c r="D547" s="429"/>
      <c r="E547" s="429"/>
      <c r="F547" s="267"/>
      <c r="G547" s="267"/>
      <c r="H547" s="430"/>
      <c r="I547" s="430"/>
      <c r="J547" s="431"/>
      <c r="K547" s="430"/>
      <c r="L547" s="432"/>
      <c r="M547" s="429"/>
      <c r="N547" s="429"/>
      <c r="O547" s="429"/>
      <c r="P547" s="429"/>
      <c r="Q547" s="433">
        <f t="shared" si="80"/>
        <v>0</v>
      </c>
      <c r="R547" s="433"/>
      <c r="S547" s="429"/>
      <c r="T547" s="429"/>
      <c r="U547" s="434"/>
      <c r="V547" s="429"/>
      <c r="W547" s="429"/>
      <c r="X547" s="241" t="str">
        <f t="shared" si="76"/>
        <v/>
      </c>
      <c r="Y547" s="241" t="str">
        <f t="shared" si="81"/>
        <v/>
      </c>
      <c r="Z547" s="241" t="str">
        <f t="shared" si="82"/>
        <v/>
      </c>
      <c r="AA547" s="242" t="b">
        <f t="shared" si="83"/>
        <v>0</v>
      </c>
      <c r="AB547" s="242" t="b">
        <f t="shared" si="84"/>
        <v>0</v>
      </c>
      <c r="AC547" s="267"/>
      <c r="AD547" s="265" t="str">
        <f>IF(AC547=Dropdowns!$B$44,"Emissions intensity required","")</f>
        <v/>
      </c>
      <c r="AE547" s="267"/>
      <c r="AF547" s="265" t="str">
        <f t="shared" si="77"/>
        <v/>
      </c>
      <c r="AG547" s="121" t="str">
        <f t="shared" si="78"/>
        <v/>
      </c>
      <c r="AH547" s="121" t="str">
        <f t="shared" si="79"/>
        <v/>
      </c>
    </row>
    <row r="548" spans="1:34" s="99" customFormat="1" x14ac:dyDescent="0.45">
      <c r="A548" s="429"/>
      <c r="B548" s="429"/>
      <c r="C548" s="429"/>
      <c r="D548" s="429"/>
      <c r="E548" s="429"/>
      <c r="F548" s="267"/>
      <c r="G548" s="267"/>
      <c r="H548" s="430"/>
      <c r="I548" s="430"/>
      <c r="J548" s="431"/>
      <c r="K548" s="430"/>
      <c r="L548" s="432"/>
      <c r="M548" s="429"/>
      <c r="N548" s="429"/>
      <c r="O548" s="429"/>
      <c r="P548" s="429"/>
      <c r="Q548" s="433">
        <f t="shared" si="80"/>
        <v>0</v>
      </c>
      <c r="R548" s="433"/>
      <c r="S548" s="429"/>
      <c r="T548" s="429"/>
      <c r="U548" s="434"/>
      <c r="V548" s="429"/>
      <c r="W548" s="429"/>
      <c r="X548" s="241" t="str">
        <f t="shared" si="76"/>
        <v/>
      </c>
      <c r="Y548" s="241" t="str">
        <f t="shared" si="81"/>
        <v/>
      </c>
      <c r="Z548" s="241" t="str">
        <f t="shared" si="82"/>
        <v/>
      </c>
      <c r="AA548" s="242" t="b">
        <f t="shared" si="83"/>
        <v>0</v>
      </c>
      <c r="AB548" s="242" t="b">
        <f t="shared" si="84"/>
        <v>0</v>
      </c>
      <c r="AC548" s="267"/>
      <c r="AD548" s="265" t="str">
        <f>IF(AC548=Dropdowns!$B$44,"Emissions intensity required","")</f>
        <v/>
      </c>
      <c r="AE548" s="267"/>
      <c r="AF548" s="265" t="str">
        <f t="shared" si="77"/>
        <v/>
      </c>
      <c r="AG548" s="121" t="str">
        <f t="shared" si="78"/>
        <v/>
      </c>
      <c r="AH548" s="121" t="str">
        <f t="shared" si="79"/>
        <v/>
      </c>
    </row>
    <row r="549" spans="1:34" s="99" customFormat="1" x14ac:dyDescent="0.45">
      <c r="A549" s="429"/>
      <c r="B549" s="429"/>
      <c r="C549" s="429"/>
      <c r="D549" s="429"/>
      <c r="E549" s="429"/>
      <c r="F549" s="267"/>
      <c r="G549" s="267"/>
      <c r="H549" s="430"/>
      <c r="I549" s="430"/>
      <c r="J549" s="431"/>
      <c r="K549" s="430"/>
      <c r="L549" s="432"/>
      <c r="M549" s="429"/>
      <c r="N549" s="429"/>
      <c r="O549" s="429"/>
      <c r="P549" s="429"/>
      <c r="Q549" s="433">
        <f t="shared" si="80"/>
        <v>0</v>
      </c>
      <c r="R549" s="433"/>
      <c r="S549" s="429"/>
      <c r="T549" s="429"/>
      <c r="U549" s="434"/>
      <c r="V549" s="429"/>
      <c r="W549" s="429"/>
      <c r="X549" s="241" t="str">
        <f t="shared" si="76"/>
        <v/>
      </c>
      <c r="Y549" s="241" t="str">
        <f t="shared" si="81"/>
        <v/>
      </c>
      <c r="Z549" s="241" t="str">
        <f t="shared" si="82"/>
        <v/>
      </c>
      <c r="AA549" s="242" t="b">
        <f t="shared" si="83"/>
        <v>0</v>
      </c>
      <c r="AB549" s="242" t="b">
        <f t="shared" si="84"/>
        <v>0</v>
      </c>
      <c r="AC549" s="267"/>
      <c r="AD549" s="265" t="str">
        <f>IF(AC549=Dropdowns!$B$44,"Emissions intensity required","")</f>
        <v/>
      </c>
      <c r="AE549" s="267"/>
      <c r="AF549" s="265" t="str">
        <f t="shared" si="77"/>
        <v/>
      </c>
      <c r="AG549" s="121" t="str">
        <f t="shared" si="78"/>
        <v/>
      </c>
      <c r="AH549" s="121" t="str">
        <f t="shared" si="79"/>
        <v/>
      </c>
    </row>
    <row r="550" spans="1:34" s="99" customFormat="1" x14ac:dyDescent="0.45">
      <c r="A550" s="429"/>
      <c r="B550" s="429"/>
      <c r="C550" s="429"/>
      <c r="D550" s="429"/>
      <c r="E550" s="429"/>
      <c r="F550" s="267"/>
      <c r="G550" s="267"/>
      <c r="H550" s="430"/>
      <c r="I550" s="430"/>
      <c r="J550" s="431"/>
      <c r="K550" s="430"/>
      <c r="L550" s="432"/>
      <c r="M550" s="429"/>
      <c r="N550" s="429"/>
      <c r="O550" s="429"/>
      <c r="P550" s="429"/>
      <c r="Q550" s="433">
        <f t="shared" si="80"/>
        <v>0</v>
      </c>
      <c r="R550" s="433"/>
      <c r="S550" s="429"/>
      <c r="T550" s="429"/>
      <c r="U550" s="434"/>
      <c r="V550" s="429"/>
      <c r="W550" s="429"/>
      <c r="X550" s="241" t="str">
        <f t="shared" si="76"/>
        <v/>
      </c>
      <c r="Y550" s="241" t="str">
        <f t="shared" si="81"/>
        <v/>
      </c>
      <c r="Z550" s="241" t="str">
        <f t="shared" si="82"/>
        <v/>
      </c>
      <c r="AA550" s="242" t="b">
        <f t="shared" si="83"/>
        <v>0</v>
      </c>
      <c r="AB550" s="242" t="b">
        <f t="shared" si="84"/>
        <v>0</v>
      </c>
      <c r="AC550" s="267"/>
      <c r="AD550" s="265" t="str">
        <f>IF(AC550=Dropdowns!$B$44,"Emissions intensity required","")</f>
        <v/>
      </c>
      <c r="AE550" s="267"/>
      <c r="AF550" s="265" t="str">
        <f t="shared" si="77"/>
        <v/>
      </c>
      <c r="AG550" s="121" t="str">
        <f t="shared" si="78"/>
        <v/>
      </c>
      <c r="AH550" s="121" t="str">
        <f t="shared" si="79"/>
        <v/>
      </c>
    </row>
    <row r="551" spans="1:34" s="99" customFormat="1" x14ac:dyDescent="0.45">
      <c r="A551" s="429"/>
      <c r="B551" s="429"/>
      <c r="C551" s="429"/>
      <c r="D551" s="429"/>
      <c r="E551" s="429"/>
      <c r="F551" s="267"/>
      <c r="G551" s="267"/>
      <c r="H551" s="430"/>
      <c r="I551" s="430"/>
      <c r="J551" s="431"/>
      <c r="K551" s="430"/>
      <c r="L551" s="432"/>
      <c r="M551" s="429"/>
      <c r="N551" s="429"/>
      <c r="O551" s="429"/>
      <c r="P551" s="429"/>
      <c r="Q551" s="433">
        <f t="shared" si="80"/>
        <v>0</v>
      </c>
      <c r="R551" s="433"/>
      <c r="S551" s="429"/>
      <c r="T551" s="429"/>
      <c r="U551" s="434"/>
      <c r="V551" s="429"/>
      <c r="W551" s="429"/>
      <c r="X551" s="241" t="str">
        <f t="shared" si="76"/>
        <v/>
      </c>
      <c r="Y551" s="241" t="str">
        <f t="shared" si="81"/>
        <v/>
      </c>
      <c r="Z551" s="241" t="str">
        <f t="shared" si="82"/>
        <v/>
      </c>
      <c r="AA551" s="242" t="b">
        <f t="shared" si="83"/>
        <v>0</v>
      </c>
      <c r="AB551" s="242" t="b">
        <f t="shared" si="84"/>
        <v>0</v>
      </c>
      <c r="AC551" s="267"/>
      <c r="AD551" s="265" t="str">
        <f>IF(AC551=Dropdowns!$B$44,"Emissions intensity required","")</f>
        <v/>
      </c>
      <c r="AE551" s="267"/>
      <c r="AF551" s="265" t="str">
        <f t="shared" si="77"/>
        <v/>
      </c>
      <c r="AG551" s="121" t="str">
        <f t="shared" si="78"/>
        <v/>
      </c>
      <c r="AH551" s="121" t="str">
        <f t="shared" si="79"/>
        <v/>
      </c>
    </row>
    <row r="552" spans="1:34" s="99" customFormat="1" x14ac:dyDescent="0.45">
      <c r="A552" s="429"/>
      <c r="B552" s="429"/>
      <c r="C552" s="429"/>
      <c r="D552" s="429"/>
      <c r="E552" s="429"/>
      <c r="F552" s="267"/>
      <c r="G552" s="267"/>
      <c r="H552" s="430"/>
      <c r="I552" s="430"/>
      <c r="J552" s="431"/>
      <c r="K552" s="430"/>
      <c r="L552" s="432"/>
      <c r="M552" s="429"/>
      <c r="N552" s="429"/>
      <c r="O552" s="429"/>
      <c r="P552" s="429"/>
      <c r="Q552" s="433">
        <f t="shared" si="80"/>
        <v>0</v>
      </c>
      <c r="R552" s="433"/>
      <c r="S552" s="429"/>
      <c r="T552" s="429"/>
      <c r="U552" s="434"/>
      <c r="V552" s="429"/>
      <c r="W552" s="429"/>
      <c r="X552" s="241" t="str">
        <f t="shared" si="76"/>
        <v/>
      </c>
      <c r="Y552" s="241" t="str">
        <f t="shared" si="81"/>
        <v/>
      </c>
      <c r="Z552" s="241" t="str">
        <f t="shared" si="82"/>
        <v/>
      </c>
      <c r="AA552" s="242" t="b">
        <f t="shared" si="83"/>
        <v>0</v>
      </c>
      <c r="AB552" s="242" t="b">
        <f t="shared" si="84"/>
        <v>0</v>
      </c>
      <c r="AC552" s="267"/>
      <c r="AD552" s="265" t="str">
        <f>IF(AC552=Dropdowns!$B$44,"Emissions intensity required","")</f>
        <v/>
      </c>
      <c r="AE552" s="267"/>
      <c r="AF552" s="265" t="str">
        <f t="shared" si="77"/>
        <v/>
      </c>
      <c r="AG552" s="121" t="str">
        <f t="shared" si="78"/>
        <v/>
      </c>
      <c r="AH552" s="121" t="str">
        <f t="shared" si="79"/>
        <v/>
      </c>
    </row>
    <row r="553" spans="1:34" s="99" customFormat="1" x14ac:dyDescent="0.45">
      <c r="A553" s="429"/>
      <c r="B553" s="429"/>
      <c r="C553" s="429"/>
      <c r="D553" s="429"/>
      <c r="E553" s="429"/>
      <c r="F553" s="267"/>
      <c r="G553" s="267"/>
      <c r="H553" s="430"/>
      <c r="I553" s="430"/>
      <c r="J553" s="431"/>
      <c r="K553" s="430"/>
      <c r="L553" s="432"/>
      <c r="M553" s="429"/>
      <c r="N553" s="429"/>
      <c r="O553" s="429"/>
      <c r="P553" s="429"/>
      <c r="Q553" s="433">
        <f t="shared" si="80"/>
        <v>0</v>
      </c>
      <c r="R553" s="433"/>
      <c r="S553" s="429"/>
      <c r="T553" s="429"/>
      <c r="U553" s="434"/>
      <c r="V553" s="429"/>
      <c r="W553" s="429"/>
      <c r="X553" s="241" t="str">
        <f t="shared" si="76"/>
        <v/>
      </c>
      <c r="Y553" s="241" t="str">
        <f t="shared" si="81"/>
        <v/>
      </c>
      <c r="Z553" s="241" t="str">
        <f t="shared" si="82"/>
        <v/>
      </c>
      <c r="AA553" s="242" t="b">
        <f t="shared" si="83"/>
        <v>0</v>
      </c>
      <c r="AB553" s="242" t="b">
        <f t="shared" si="84"/>
        <v>0</v>
      </c>
      <c r="AC553" s="267"/>
      <c r="AD553" s="265" t="str">
        <f>IF(AC553=Dropdowns!$B$44,"Emissions intensity required","")</f>
        <v/>
      </c>
      <c r="AE553" s="267"/>
      <c r="AF553" s="265" t="str">
        <f t="shared" si="77"/>
        <v/>
      </c>
      <c r="AG553" s="121" t="str">
        <f t="shared" si="78"/>
        <v/>
      </c>
      <c r="AH553" s="121" t="str">
        <f t="shared" si="79"/>
        <v/>
      </c>
    </row>
    <row r="554" spans="1:34" s="99" customFormat="1" x14ac:dyDescent="0.45">
      <c r="A554" s="429"/>
      <c r="B554" s="429"/>
      <c r="C554" s="429"/>
      <c r="D554" s="429"/>
      <c r="E554" s="429"/>
      <c r="F554" s="267"/>
      <c r="G554" s="267"/>
      <c r="H554" s="430"/>
      <c r="I554" s="430"/>
      <c r="J554" s="431"/>
      <c r="K554" s="430"/>
      <c r="L554" s="432"/>
      <c r="M554" s="429"/>
      <c r="N554" s="429"/>
      <c r="O554" s="429"/>
      <c r="P554" s="429"/>
      <c r="Q554" s="433">
        <f t="shared" si="80"/>
        <v>0</v>
      </c>
      <c r="R554" s="433"/>
      <c r="S554" s="429"/>
      <c r="T554" s="429"/>
      <c r="U554" s="434"/>
      <c r="V554" s="429"/>
      <c r="W554" s="429"/>
      <c r="X554" s="241" t="str">
        <f t="shared" si="76"/>
        <v/>
      </c>
      <c r="Y554" s="241" t="str">
        <f t="shared" si="81"/>
        <v/>
      </c>
      <c r="Z554" s="241" t="str">
        <f t="shared" si="82"/>
        <v/>
      </c>
      <c r="AA554" s="242" t="b">
        <f t="shared" si="83"/>
        <v>0</v>
      </c>
      <c r="AB554" s="242" t="b">
        <f t="shared" si="84"/>
        <v>0</v>
      </c>
      <c r="AC554" s="267"/>
      <c r="AD554" s="265" t="str">
        <f>IF(AC554=Dropdowns!$B$44,"Emissions intensity required","")</f>
        <v/>
      </c>
      <c r="AE554" s="267"/>
      <c r="AF554" s="265" t="str">
        <f t="shared" si="77"/>
        <v/>
      </c>
      <c r="AG554" s="121" t="str">
        <f t="shared" si="78"/>
        <v/>
      </c>
      <c r="AH554" s="121" t="str">
        <f t="shared" si="79"/>
        <v/>
      </c>
    </row>
    <row r="555" spans="1:34" s="99" customFormat="1" x14ac:dyDescent="0.45">
      <c r="A555" s="429"/>
      <c r="B555" s="429"/>
      <c r="C555" s="429"/>
      <c r="D555" s="429"/>
      <c r="E555" s="429"/>
      <c r="F555" s="267"/>
      <c r="G555" s="267"/>
      <c r="H555" s="430"/>
      <c r="I555" s="430"/>
      <c r="J555" s="431"/>
      <c r="K555" s="430"/>
      <c r="L555" s="432"/>
      <c r="M555" s="429"/>
      <c r="N555" s="429"/>
      <c r="O555" s="429"/>
      <c r="P555" s="429"/>
      <c r="Q555" s="433">
        <f t="shared" si="80"/>
        <v>0</v>
      </c>
      <c r="R555" s="433"/>
      <c r="S555" s="429"/>
      <c r="T555" s="429"/>
      <c r="U555" s="434"/>
      <c r="V555" s="429"/>
      <c r="W555" s="429"/>
      <c r="X555" s="241" t="str">
        <f t="shared" si="76"/>
        <v/>
      </c>
      <c r="Y555" s="241" t="str">
        <f t="shared" si="81"/>
        <v/>
      </c>
      <c r="Z555" s="241" t="str">
        <f t="shared" si="82"/>
        <v/>
      </c>
      <c r="AA555" s="242" t="b">
        <f t="shared" si="83"/>
        <v>0</v>
      </c>
      <c r="AB555" s="242" t="b">
        <f t="shared" si="84"/>
        <v>0</v>
      </c>
      <c r="AC555" s="267"/>
      <c r="AD555" s="265" t="str">
        <f>IF(AC555=Dropdowns!$B$44,"Emissions intensity required","")</f>
        <v/>
      </c>
      <c r="AE555" s="267"/>
      <c r="AF555" s="265" t="str">
        <f t="shared" si="77"/>
        <v/>
      </c>
      <c r="AG555" s="121" t="str">
        <f t="shared" si="78"/>
        <v/>
      </c>
      <c r="AH555" s="121" t="str">
        <f t="shared" si="79"/>
        <v/>
      </c>
    </row>
    <row r="556" spans="1:34" s="99" customFormat="1" x14ac:dyDescent="0.45">
      <c r="A556" s="429"/>
      <c r="B556" s="429"/>
      <c r="C556" s="429"/>
      <c r="D556" s="429"/>
      <c r="E556" s="429"/>
      <c r="F556" s="267"/>
      <c r="G556" s="267"/>
      <c r="H556" s="430"/>
      <c r="I556" s="430"/>
      <c r="J556" s="431"/>
      <c r="K556" s="430"/>
      <c r="L556" s="432"/>
      <c r="M556" s="429"/>
      <c r="N556" s="429"/>
      <c r="O556" s="429"/>
      <c r="P556" s="429"/>
      <c r="Q556" s="433">
        <f t="shared" si="80"/>
        <v>0</v>
      </c>
      <c r="R556" s="433"/>
      <c r="S556" s="429"/>
      <c r="T556" s="429"/>
      <c r="U556" s="434"/>
      <c r="V556" s="429"/>
      <c r="W556" s="429"/>
      <c r="X556" s="241" t="str">
        <f t="shared" si="76"/>
        <v/>
      </c>
      <c r="Y556" s="241" t="str">
        <f t="shared" si="81"/>
        <v/>
      </c>
      <c r="Z556" s="241" t="str">
        <f t="shared" si="82"/>
        <v/>
      </c>
      <c r="AA556" s="242" t="b">
        <f t="shared" si="83"/>
        <v>0</v>
      </c>
      <c r="AB556" s="242" t="b">
        <f t="shared" si="84"/>
        <v>0</v>
      </c>
      <c r="AC556" s="267"/>
      <c r="AD556" s="265" t="str">
        <f>IF(AC556=Dropdowns!$B$44,"Emissions intensity required","")</f>
        <v/>
      </c>
      <c r="AE556" s="267"/>
      <c r="AF556" s="265" t="str">
        <f t="shared" si="77"/>
        <v/>
      </c>
      <c r="AG556" s="121" t="str">
        <f t="shared" si="78"/>
        <v/>
      </c>
      <c r="AH556" s="121" t="str">
        <f t="shared" si="79"/>
        <v/>
      </c>
    </row>
    <row r="557" spans="1:34" s="99" customFormat="1" x14ac:dyDescent="0.45">
      <c r="A557" s="429"/>
      <c r="B557" s="429"/>
      <c r="C557" s="429"/>
      <c r="D557" s="429"/>
      <c r="E557" s="429"/>
      <c r="F557" s="267"/>
      <c r="G557" s="267"/>
      <c r="H557" s="430"/>
      <c r="I557" s="430"/>
      <c r="J557" s="431"/>
      <c r="K557" s="430"/>
      <c r="L557" s="432"/>
      <c r="M557" s="429"/>
      <c r="N557" s="429"/>
      <c r="O557" s="429"/>
      <c r="P557" s="429"/>
      <c r="Q557" s="433">
        <f t="shared" si="80"/>
        <v>0</v>
      </c>
      <c r="R557" s="433"/>
      <c r="S557" s="429"/>
      <c r="T557" s="429"/>
      <c r="U557" s="434"/>
      <c r="V557" s="429"/>
      <c r="W557" s="429"/>
      <c r="X557" s="241" t="str">
        <f t="shared" si="76"/>
        <v/>
      </c>
      <c r="Y557" s="241" t="str">
        <f t="shared" si="81"/>
        <v/>
      </c>
      <c r="Z557" s="241" t="str">
        <f t="shared" si="82"/>
        <v/>
      </c>
      <c r="AA557" s="242" t="b">
        <f t="shared" si="83"/>
        <v>0</v>
      </c>
      <c r="AB557" s="242" t="b">
        <f t="shared" si="84"/>
        <v>0</v>
      </c>
      <c r="AC557" s="267"/>
      <c r="AD557" s="265" t="str">
        <f>IF(AC557=Dropdowns!$B$44,"Emissions intensity required","")</f>
        <v/>
      </c>
      <c r="AE557" s="267"/>
      <c r="AF557" s="265" t="str">
        <f t="shared" si="77"/>
        <v/>
      </c>
      <c r="AG557" s="121" t="str">
        <f t="shared" si="78"/>
        <v/>
      </c>
      <c r="AH557" s="121" t="str">
        <f t="shared" si="79"/>
        <v/>
      </c>
    </row>
    <row r="558" spans="1:34" s="99" customFormat="1" x14ac:dyDescent="0.45">
      <c r="A558" s="429"/>
      <c r="B558" s="429"/>
      <c r="C558" s="429"/>
      <c r="D558" s="429"/>
      <c r="E558" s="429"/>
      <c r="F558" s="267"/>
      <c r="G558" s="267"/>
      <c r="H558" s="430"/>
      <c r="I558" s="430"/>
      <c r="J558" s="431"/>
      <c r="K558" s="430"/>
      <c r="L558" s="432"/>
      <c r="M558" s="429"/>
      <c r="N558" s="429"/>
      <c r="O558" s="429"/>
      <c r="P558" s="429"/>
      <c r="Q558" s="433">
        <f t="shared" si="80"/>
        <v>0</v>
      </c>
      <c r="R558" s="433"/>
      <c r="S558" s="429"/>
      <c r="T558" s="429"/>
      <c r="U558" s="434"/>
      <c r="V558" s="429"/>
      <c r="W558" s="429"/>
      <c r="X558" s="241" t="str">
        <f t="shared" si="76"/>
        <v/>
      </c>
      <c r="Y558" s="241" t="str">
        <f t="shared" si="81"/>
        <v/>
      </c>
      <c r="Z558" s="241" t="str">
        <f t="shared" si="82"/>
        <v/>
      </c>
      <c r="AA558" s="242" t="b">
        <f t="shared" si="83"/>
        <v>0</v>
      </c>
      <c r="AB558" s="242" t="b">
        <f t="shared" si="84"/>
        <v>0</v>
      </c>
      <c r="AC558" s="267"/>
      <c r="AD558" s="265" t="str">
        <f>IF(AC558=Dropdowns!$B$44,"Emissions intensity required","")</f>
        <v/>
      </c>
      <c r="AE558" s="267"/>
      <c r="AF558" s="265" t="str">
        <f t="shared" si="77"/>
        <v/>
      </c>
      <c r="AG558" s="121" t="str">
        <f t="shared" si="78"/>
        <v/>
      </c>
      <c r="AH558" s="121" t="str">
        <f t="shared" si="79"/>
        <v/>
      </c>
    </row>
    <row r="559" spans="1:34" s="99" customFormat="1" x14ac:dyDescent="0.45">
      <c r="A559" s="429"/>
      <c r="B559" s="429"/>
      <c r="C559" s="429"/>
      <c r="D559" s="429"/>
      <c r="E559" s="429"/>
      <c r="F559" s="267"/>
      <c r="G559" s="267"/>
      <c r="H559" s="430"/>
      <c r="I559" s="430"/>
      <c r="J559" s="431"/>
      <c r="K559" s="430"/>
      <c r="L559" s="432"/>
      <c r="M559" s="429"/>
      <c r="N559" s="429"/>
      <c r="O559" s="429"/>
      <c r="P559" s="429"/>
      <c r="Q559" s="433">
        <f t="shared" si="80"/>
        <v>0</v>
      </c>
      <c r="R559" s="433"/>
      <c r="S559" s="429"/>
      <c r="T559" s="429"/>
      <c r="U559" s="434"/>
      <c r="V559" s="429"/>
      <c r="W559" s="429"/>
      <c r="X559" s="241" t="str">
        <f t="shared" si="76"/>
        <v/>
      </c>
      <c r="Y559" s="241" t="str">
        <f t="shared" si="81"/>
        <v/>
      </c>
      <c r="Z559" s="241" t="str">
        <f t="shared" si="82"/>
        <v/>
      </c>
      <c r="AA559" s="242" t="b">
        <f t="shared" si="83"/>
        <v>0</v>
      </c>
      <c r="AB559" s="242" t="b">
        <f t="shared" si="84"/>
        <v>0</v>
      </c>
      <c r="AC559" s="267"/>
      <c r="AD559" s="265" t="str">
        <f>IF(AC559=Dropdowns!$B$44,"Emissions intensity required","")</f>
        <v/>
      </c>
      <c r="AE559" s="267"/>
      <c r="AF559" s="265" t="str">
        <f t="shared" si="77"/>
        <v/>
      </c>
      <c r="AG559" s="121" t="str">
        <f t="shared" si="78"/>
        <v/>
      </c>
      <c r="AH559" s="121" t="str">
        <f t="shared" si="79"/>
        <v/>
      </c>
    </row>
    <row r="560" spans="1:34" s="99" customFormat="1" x14ac:dyDescent="0.45">
      <c r="A560" s="429"/>
      <c r="B560" s="429"/>
      <c r="C560" s="429"/>
      <c r="D560" s="429"/>
      <c r="E560" s="429"/>
      <c r="F560" s="267"/>
      <c r="G560" s="267"/>
      <c r="H560" s="430"/>
      <c r="I560" s="430"/>
      <c r="J560" s="431"/>
      <c r="K560" s="430"/>
      <c r="L560" s="432"/>
      <c r="M560" s="429"/>
      <c r="N560" s="429"/>
      <c r="O560" s="429"/>
      <c r="P560" s="429"/>
      <c r="Q560" s="433">
        <f t="shared" si="80"/>
        <v>0</v>
      </c>
      <c r="R560" s="433"/>
      <c r="S560" s="429"/>
      <c r="T560" s="429"/>
      <c r="U560" s="434"/>
      <c r="V560" s="429"/>
      <c r="W560" s="429"/>
      <c r="X560" s="241" t="str">
        <f t="shared" si="76"/>
        <v/>
      </c>
      <c r="Y560" s="241" t="str">
        <f t="shared" si="81"/>
        <v/>
      </c>
      <c r="Z560" s="241" t="str">
        <f t="shared" si="82"/>
        <v/>
      </c>
      <c r="AA560" s="242" t="b">
        <f t="shared" si="83"/>
        <v>0</v>
      </c>
      <c r="AB560" s="242" t="b">
        <f t="shared" si="84"/>
        <v>0</v>
      </c>
      <c r="AC560" s="267"/>
      <c r="AD560" s="265" t="str">
        <f>IF(AC560=Dropdowns!$B$44,"Emissions intensity required","")</f>
        <v/>
      </c>
      <c r="AE560" s="267"/>
      <c r="AF560" s="265" t="str">
        <f t="shared" si="77"/>
        <v/>
      </c>
      <c r="AG560" s="121" t="str">
        <f t="shared" si="78"/>
        <v/>
      </c>
      <c r="AH560" s="121" t="str">
        <f t="shared" si="79"/>
        <v/>
      </c>
    </row>
    <row r="561" spans="1:34" s="99" customFormat="1" x14ac:dyDescent="0.45">
      <c r="A561" s="429"/>
      <c r="B561" s="429"/>
      <c r="C561" s="429"/>
      <c r="D561" s="429"/>
      <c r="E561" s="429"/>
      <c r="F561" s="267"/>
      <c r="G561" s="267"/>
      <c r="H561" s="430"/>
      <c r="I561" s="430"/>
      <c r="J561" s="431"/>
      <c r="K561" s="430"/>
      <c r="L561" s="432"/>
      <c r="M561" s="429"/>
      <c r="N561" s="429"/>
      <c r="O561" s="429"/>
      <c r="P561" s="429"/>
      <c r="Q561" s="433">
        <f t="shared" si="80"/>
        <v>0</v>
      </c>
      <c r="R561" s="433"/>
      <c r="S561" s="429"/>
      <c r="T561" s="429"/>
      <c r="U561" s="434"/>
      <c r="V561" s="429"/>
      <c r="W561" s="429"/>
      <c r="X561" s="241" t="str">
        <f t="shared" si="76"/>
        <v/>
      </c>
      <c r="Y561" s="241" t="str">
        <f t="shared" si="81"/>
        <v/>
      </c>
      <c r="Z561" s="241" t="str">
        <f t="shared" si="82"/>
        <v/>
      </c>
      <c r="AA561" s="242" t="b">
        <f t="shared" si="83"/>
        <v>0</v>
      </c>
      <c r="AB561" s="242" t="b">
        <f t="shared" si="84"/>
        <v>0</v>
      </c>
      <c r="AC561" s="267"/>
      <c r="AD561" s="265" t="str">
        <f>IF(AC561=Dropdowns!$B$44,"Emissions intensity required","")</f>
        <v/>
      </c>
      <c r="AE561" s="267"/>
      <c r="AF561" s="265" t="str">
        <f t="shared" si="77"/>
        <v/>
      </c>
      <c r="AG561" s="121" t="str">
        <f t="shared" si="78"/>
        <v/>
      </c>
      <c r="AH561" s="121" t="str">
        <f t="shared" si="79"/>
        <v/>
      </c>
    </row>
    <row r="562" spans="1:34" s="99" customFormat="1" x14ac:dyDescent="0.45">
      <c r="A562" s="429"/>
      <c r="B562" s="429"/>
      <c r="C562" s="429"/>
      <c r="D562" s="429"/>
      <c r="E562" s="429"/>
      <c r="F562" s="267"/>
      <c r="G562" s="267"/>
      <c r="H562" s="430"/>
      <c r="I562" s="430"/>
      <c r="J562" s="431"/>
      <c r="K562" s="430"/>
      <c r="L562" s="432"/>
      <c r="M562" s="429"/>
      <c r="N562" s="429"/>
      <c r="O562" s="429"/>
      <c r="P562" s="429"/>
      <c r="Q562" s="433">
        <f t="shared" si="80"/>
        <v>0</v>
      </c>
      <c r="R562" s="433"/>
      <c r="S562" s="429"/>
      <c r="T562" s="429"/>
      <c r="U562" s="434"/>
      <c r="V562" s="429"/>
      <c r="W562" s="429"/>
      <c r="X562" s="241" t="str">
        <f t="shared" si="76"/>
        <v/>
      </c>
      <c r="Y562" s="241" t="str">
        <f t="shared" si="81"/>
        <v/>
      </c>
      <c r="Z562" s="241" t="str">
        <f t="shared" si="82"/>
        <v/>
      </c>
      <c r="AA562" s="242" t="b">
        <f t="shared" si="83"/>
        <v>0</v>
      </c>
      <c r="AB562" s="242" t="b">
        <f t="shared" si="84"/>
        <v>0</v>
      </c>
      <c r="AC562" s="267"/>
      <c r="AD562" s="265" t="str">
        <f>IF(AC562=Dropdowns!$B$44,"Emissions intensity required","")</f>
        <v/>
      </c>
      <c r="AE562" s="267"/>
      <c r="AF562" s="265" t="str">
        <f t="shared" si="77"/>
        <v/>
      </c>
      <c r="AG562" s="121" t="str">
        <f t="shared" si="78"/>
        <v/>
      </c>
      <c r="AH562" s="121" t="str">
        <f t="shared" si="79"/>
        <v/>
      </c>
    </row>
    <row r="563" spans="1:34" s="99" customFormat="1" x14ac:dyDescent="0.45">
      <c r="A563" s="429"/>
      <c r="B563" s="429"/>
      <c r="C563" s="429"/>
      <c r="D563" s="429"/>
      <c r="E563" s="429"/>
      <c r="F563" s="267"/>
      <c r="G563" s="267"/>
      <c r="H563" s="430"/>
      <c r="I563" s="430"/>
      <c r="J563" s="431"/>
      <c r="K563" s="430"/>
      <c r="L563" s="432"/>
      <c r="M563" s="429"/>
      <c r="N563" s="429"/>
      <c r="O563" s="429"/>
      <c r="P563" s="429"/>
      <c r="Q563" s="433">
        <f t="shared" si="80"/>
        <v>0</v>
      </c>
      <c r="R563" s="433"/>
      <c r="S563" s="429"/>
      <c r="T563" s="429"/>
      <c r="U563" s="434"/>
      <c r="V563" s="429"/>
      <c r="W563" s="429"/>
      <c r="X563" s="241" t="str">
        <f t="shared" si="76"/>
        <v/>
      </c>
      <c r="Y563" s="241" t="str">
        <f t="shared" si="81"/>
        <v/>
      </c>
      <c r="Z563" s="241" t="str">
        <f t="shared" si="82"/>
        <v/>
      </c>
      <c r="AA563" s="242" t="b">
        <f t="shared" si="83"/>
        <v>0</v>
      </c>
      <c r="AB563" s="242" t="b">
        <f t="shared" si="84"/>
        <v>0</v>
      </c>
      <c r="AC563" s="267"/>
      <c r="AD563" s="265" t="str">
        <f>IF(AC563=Dropdowns!$B$44,"Emissions intensity required","")</f>
        <v/>
      </c>
      <c r="AE563" s="267"/>
      <c r="AF563" s="265" t="str">
        <f t="shared" si="77"/>
        <v/>
      </c>
      <c r="AG563" s="121" t="str">
        <f t="shared" si="78"/>
        <v/>
      </c>
      <c r="AH563" s="121" t="str">
        <f t="shared" si="79"/>
        <v/>
      </c>
    </row>
    <row r="564" spans="1:34" s="99" customFormat="1" x14ac:dyDescent="0.45">
      <c r="A564" s="429"/>
      <c r="B564" s="429"/>
      <c r="C564" s="429"/>
      <c r="D564" s="429"/>
      <c r="E564" s="429"/>
      <c r="F564" s="267"/>
      <c r="G564" s="267"/>
      <c r="H564" s="430"/>
      <c r="I564" s="430"/>
      <c r="J564" s="431"/>
      <c r="K564" s="430"/>
      <c r="L564" s="432"/>
      <c r="M564" s="429"/>
      <c r="N564" s="429"/>
      <c r="O564" s="429"/>
      <c r="P564" s="429"/>
      <c r="Q564" s="433">
        <f t="shared" si="80"/>
        <v>0</v>
      </c>
      <c r="R564" s="433"/>
      <c r="S564" s="429"/>
      <c r="T564" s="429"/>
      <c r="U564" s="434"/>
      <c r="V564" s="429"/>
      <c r="W564" s="429"/>
      <c r="X564" s="241" t="str">
        <f t="shared" si="76"/>
        <v/>
      </c>
      <c r="Y564" s="241" t="str">
        <f t="shared" si="81"/>
        <v/>
      </c>
      <c r="Z564" s="241" t="str">
        <f t="shared" si="82"/>
        <v/>
      </c>
      <c r="AA564" s="242" t="b">
        <f t="shared" si="83"/>
        <v>0</v>
      </c>
      <c r="AB564" s="242" t="b">
        <f t="shared" si="84"/>
        <v>0</v>
      </c>
      <c r="AC564" s="267"/>
      <c r="AD564" s="265" t="str">
        <f>IF(AC564=Dropdowns!$B$44,"Emissions intensity required","")</f>
        <v/>
      </c>
      <c r="AE564" s="267"/>
      <c r="AF564" s="265" t="str">
        <f t="shared" si="77"/>
        <v/>
      </c>
      <c r="AG564" s="121" t="str">
        <f t="shared" si="78"/>
        <v/>
      </c>
      <c r="AH564" s="121" t="str">
        <f t="shared" si="79"/>
        <v/>
      </c>
    </row>
    <row r="565" spans="1:34" s="99" customFormat="1" x14ac:dyDescent="0.45">
      <c r="A565" s="429"/>
      <c r="B565" s="429"/>
      <c r="C565" s="429"/>
      <c r="D565" s="429"/>
      <c r="E565" s="429"/>
      <c r="F565" s="267"/>
      <c r="G565" s="267"/>
      <c r="H565" s="430"/>
      <c r="I565" s="430"/>
      <c r="J565" s="431"/>
      <c r="K565" s="430"/>
      <c r="L565" s="432"/>
      <c r="M565" s="429"/>
      <c r="N565" s="429"/>
      <c r="O565" s="429"/>
      <c r="P565" s="429"/>
      <c r="Q565" s="433">
        <f t="shared" si="80"/>
        <v>0</v>
      </c>
      <c r="R565" s="433"/>
      <c r="S565" s="429"/>
      <c r="T565" s="429"/>
      <c r="U565" s="434"/>
      <c r="V565" s="429"/>
      <c r="W565" s="429"/>
      <c r="X565" s="241" t="str">
        <f t="shared" si="76"/>
        <v/>
      </c>
      <c r="Y565" s="241" t="str">
        <f t="shared" si="81"/>
        <v/>
      </c>
      <c r="Z565" s="241" t="str">
        <f t="shared" si="82"/>
        <v/>
      </c>
      <c r="AA565" s="242" t="b">
        <f t="shared" si="83"/>
        <v>0</v>
      </c>
      <c r="AB565" s="242" t="b">
        <f t="shared" si="84"/>
        <v>0</v>
      </c>
      <c r="AC565" s="267"/>
      <c r="AD565" s="265" t="str">
        <f>IF(AC565=Dropdowns!$B$44,"Emissions intensity required","")</f>
        <v/>
      </c>
      <c r="AE565" s="267"/>
      <c r="AF565" s="265" t="str">
        <f t="shared" si="77"/>
        <v/>
      </c>
      <c r="AG565" s="121" t="str">
        <f t="shared" si="78"/>
        <v/>
      </c>
      <c r="AH565" s="121" t="str">
        <f t="shared" si="79"/>
        <v/>
      </c>
    </row>
    <row r="566" spans="1:34" s="99" customFormat="1" x14ac:dyDescent="0.45">
      <c r="A566" s="429"/>
      <c r="B566" s="429"/>
      <c r="C566" s="429"/>
      <c r="D566" s="429"/>
      <c r="E566" s="429"/>
      <c r="F566" s="267"/>
      <c r="G566" s="267"/>
      <c r="H566" s="430"/>
      <c r="I566" s="430"/>
      <c r="J566" s="431"/>
      <c r="K566" s="430"/>
      <c r="L566" s="432"/>
      <c r="M566" s="429"/>
      <c r="N566" s="429"/>
      <c r="O566" s="429"/>
      <c r="P566" s="429"/>
      <c r="Q566" s="433">
        <f t="shared" si="80"/>
        <v>0</v>
      </c>
      <c r="R566" s="433"/>
      <c r="S566" s="429"/>
      <c r="T566" s="429"/>
      <c r="U566" s="434"/>
      <c r="V566" s="429"/>
      <c r="W566" s="429"/>
      <c r="X566" s="241" t="str">
        <f t="shared" si="76"/>
        <v/>
      </c>
      <c r="Y566" s="241" t="str">
        <f t="shared" si="81"/>
        <v/>
      </c>
      <c r="Z566" s="241" t="str">
        <f t="shared" si="82"/>
        <v/>
      </c>
      <c r="AA566" s="242" t="b">
        <f t="shared" si="83"/>
        <v>0</v>
      </c>
      <c r="AB566" s="242" t="b">
        <f t="shared" si="84"/>
        <v>0</v>
      </c>
      <c r="AC566" s="267"/>
      <c r="AD566" s="265" t="str">
        <f>IF(AC566=Dropdowns!$B$44,"Emissions intensity required","")</f>
        <v/>
      </c>
      <c r="AE566" s="267"/>
      <c r="AF566" s="265" t="str">
        <f t="shared" si="77"/>
        <v/>
      </c>
      <c r="AG566" s="121" t="str">
        <f t="shared" si="78"/>
        <v/>
      </c>
      <c r="AH566" s="121" t="str">
        <f t="shared" si="79"/>
        <v/>
      </c>
    </row>
    <row r="567" spans="1:34" s="99" customFormat="1" x14ac:dyDescent="0.45">
      <c r="A567" s="429"/>
      <c r="B567" s="429"/>
      <c r="C567" s="429"/>
      <c r="D567" s="429"/>
      <c r="E567" s="429"/>
      <c r="F567" s="267"/>
      <c r="G567" s="267"/>
      <c r="H567" s="430"/>
      <c r="I567" s="430"/>
      <c r="J567" s="431"/>
      <c r="K567" s="430"/>
      <c r="L567" s="432"/>
      <c r="M567" s="429"/>
      <c r="N567" s="429"/>
      <c r="O567" s="429"/>
      <c r="P567" s="429"/>
      <c r="Q567" s="433">
        <f t="shared" si="80"/>
        <v>0</v>
      </c>
      <c r="R567" s="433"/>
      <c r="S567" s="429"/>
      <c r="T567" s="429"/>
      <c r="U567" s="434"/>
      <c r="V567" s="429"/>
      <c r="W567" s="429"/>
      <c r="X567" s="241" t="str">
        <f t="shared" si="76"/>
        <v/>
      </c>
      <c r="Y567" s="241" t="str">
        <f t="shared" si="81"/>
        <v/>
      </c>
      <c r="Z567" s="241" t="str">
        <f t="shared" si="82"/>
        <v/>
      </c>
      <c r="AA567" s="242" t="b">
        <f t="shared" si="83"/>
        <v>0</v>
      </c>
      <c r="AB567" s="242" t="b">
        <f t="shared" si="84"/>
        <v>0</v>
      </c>
      <c r="AC567" s="267"/>
      <c r="AD567" s="265" t="str">
        <f>IF(AC567=Dropdowns!$B$44,"Emissions intensity required","")</f>
        <v/>
      </c>
      <c r="AE567" s="267"/>
      <c r="AF567" s="265" t="str">
        <f t="shared" si="77"/>
        <v/>
      </c>
      <c r="AG567" s="121" t="str">
        <f t="shared" si="78"/>
        <v/>
      </c>
      <c r="AH567" s="121" t="str">
        <f t="shared" si="79"/>
        <v/>
      </c>
    </row>
    <row r="568" spans="1:34" s="99" customFormat="1" x14ac:dyDescent="0.45">
      <c r="A568" s="429"/>
      <c r="B568" s="429"/>
      <c r="C568" s="429"/>
      <c r="D568" s="429"/>
      <c r="E568" s="429"/>
      <c r="F568" s="267"/>
      <c r="G568" s="267"/>
      <c r="H568" s="430"/>
      <c r="I568" s="430"/>
      <c r="J568" s="431"/>
      <c r="K568" s="430"/>
      <c r="L568" s="432"/>
      <c r="M568" s="429"/>
      <c r="N568" s="429"/>
      <c r="O568" s="429"/>
      <c r="P568" s="429"/>
      <c r="Q568" s="433">
        <f t="shared" si="80"/>
        <v>0</v>
      </c>
      <c r="R568" s="433"/>
      <c r="S568" s="429"/>
      <c r="T568" s="429"/>
      <c r="U568" s="434"/>
      <c r="V568" s="429"/>
      <c r="W568" s="429"/>
      <c r="X568" s="241" t="str">
        <f t="shared" si="76"/>
        <v/>
      </c>
      <c r="Y568" s="241" t="str">
        <f t="shared" si="81"/>
        <v/>
      </c>
      <c r="Z568" s="241" t="str">
        <f t="shared" si="82"/>
        <v/>
      </c>
      <c r="AA568" s="242" t="b">
        <f t="shared" si="83"/>
        <v>0</v>
      </c>
      <c r="AB568" s="242" t="b">
        <f t="shared" si="84"/>
        <v>0</v>
      </c>
      <c r="AC568" s="267"/>
      <c r="AD568" s="265" t="str">
        <f>IF(AC568=Dropdowns!$B$44,"Emissions intensity required","")</f>
        <v/>
      </c>
      <c r="AE568" s="267"/>
      <c r="AF568" s="265" t="str">
        <f t="shared" si="77"/>
        <v/>
      </c>
      <c r="AG568" s="121" t="str">
        <f t="shared" si="78"/>
        <v/>
      </c>
      <c r="AH568" s="121" t="str">
        <f t="shared" si="79"/>
        <v/>
      </c>
    </row>
    <row r="569" spans="1:34" s="99" customFormat="1" x14ac:dyDescent="0.45">
      <c r="A569" s="429"/>
      <c r="B569" s="429"/>
      <c r="C569" s="429"/>
      <c r="D569" s="429"/>
      <c r="E569" s="429"/>
      <c r="F569" s="267"/>
      <c r="G569" s="267"/>
      <c r="H569" s="430"/>
      <c r="I569" s="430"/>
      <c r="J569" s="431"/>
      <c r="K569" s="430"/>
      <c r="L569" s="432"/>
      <c r="M569" s="429"/>
      <c r="N569" s="429"/>
      <c r="O569" s="429"/>
      <c r="P569" s="429"/>
      <c r="Q569" s="433">
        <f t="shared" si="80"/>
        <v>0</v>
      </c>
      <c r="R569" s="433"/>
      <c r="S569" s="429"/>
      <c r="T569" s="429"/>
      <c r="U569" s="434"/>
      <c r="V569" s="429"/>
      <c r="W569" s="429"/>
      <c r="X569" s="241" t="str">
        <f t="shared" si="76"/>
        <v/>
      </c>
      <c r="Y569" s="241" t="str">
        <f t="shared" si="81"/>
        <v/>
      </c>
      <c r="Z569" s="241" t="str">
        <f t="shared" si="82"/>
        <v/>
      </c>
      <c r="AA569" s="242" t="b">
        <f t="shared" si="83"/>
        <v>0</v>
      </c>
      <c r="AB569" s="242" t="b">
        <f t="shared" si="84"/>
        <v>0</v>
      </c>
      <c r="AC569" s="267"/>
      <c r="AD569" s="265" t="str">
        <f>IF(AC569=Dropdowns!$B$44,"Emissions intensity required","")</f>
        <v/>
      </c>
      <c r="AE569" s="267"/>
      <c r="AF569" s="265" t="str">
        <f t="shared" si="77"/>
        <v/>
      </c>
      <c r="AG569" s="121" t="str">
        <f t="shared" si="78"/>
        <v/>
      </c>
      <c r="AH569" s="121" t="str">
        <f t="shared" si="79"/>
        <v/>
      </c>
    </row>
    <row r="570" spans="1:34" s="99" customFormat="1" x14ac:dyDescent="0.45">
      <c r="A570" s="429"/>
      <c r="B570" s="429"/>
      <c r="C570" s="429"/>
      <c r="D570" s="429"/>
      <c r="E570" s="429"/>
      <c r="F570" s="267"/>
      <c r="G570" s="267"/>
      <c r="H570" s="430"/>
      <c r="I570" s="430"/>
      <c r="J570" s="431"/>
      <c r="K570" s="430"/>
      <c r="L570" s="432"/>
      <c r="M570" s="429"/>
      <c r="N570" s="429"/>
      <c r="O570" s="429"/>
      <c r="P570" s="429"/>
      <c r="Q570" s="433">
        <f t="shared" si="80"/>
        <v>0</v>
      </c>
      <c r="R570" s="433"/>
      <c r="S570" s="429"/>
      <c r="T570" s="429"/>
      <c r="U570" s="434"/>
      <c r="V570" s="429"/>
      <c r="W570" s="429"/>
      <c r="X570" s="241" t="str">
        <f t="shared" si="76"/>
        <v/>
      </c>
      <c r="Y570" s="241" t="str">
        <f t="shared" si="81"/>
        <v/>
      </c>
      <c r="Z570" s="241" t="str">
        <f t="shared" si="82"/>
        <v/>
      </c>
      <c r="AA570" s="242" t="b">
        <f t="shared" si="83"/>
        <v>0</v>
      </c>
      <c r="AB570" s="242" t="b">
        <f t="shared" si="84"/>
        <v>0</v>
      </c>
      <c r="AC570" s="267"/>
      <c r="AD570" s="265" t="str">
        <f>IF(AC570=Dropdowns!$B$44,"Emissions intensity required","")</f>
        <v/>
      </c>
      <c r="AE570" s="267"/>
      <c r="AF570" s="265" t="str">
        <f t="shared" si="77"/>
        <v/>
      </c>
      <c r="AG570" s="121" t="str">
        <f t="shared" si="78"/>
        <v/>
      </c>
      <c r="AH570" s="121" t="str">
        <f t="shared" si="79"/>
        <v/>
      </c>
    </row>
    <row r="571" spans="1:34" s="99" customFormat="1" x14ac:dyDescent="0.45">
      <c r="A571" s="429"/>
      <c r="B571" s="429"/>
      <c r="C571" s="429"/>
      <c r="D571" s="429"/>
      <c r="E571" s="429"/>
      <c r="F571" s="267"/>
      <c r="G571" s="267"/>
      <c r="H571" s="430"/>
      <c r="I571" s="430"/>
      <c r="J571" s="431"/>
      <c r="K571" s="430"/>
      <c r="L571" s="432"/>
      <c r="M571" s="429"/>
      <c r="N571" s="429"/>
      <c r="O571" s="429"/>
      <c r="P571" s="429"/>
      <c r="Q571" s="433">
        <f t="shared" si="80"/>
        <v>0</v>
      </c>
      <c r="R571" s="433"/>
      <c r="S571" s="429"/>
      <c r="T571" s="429"/>
      <c r="U571" s="434"/>
      <c r="V571" s="429"/>
      <c r="W571" s="429"/>
      <c r="X571" s="241" t="str">
        <f t="shared" si="76"/>
        <v/>
      </c>
      <c r="Y571" s="241" t="str">
        <f t="shared" si="81"/>
        <v/>
      </c>
      <c r="Z571" s="241" t="str">
        <f t="shared" si="82"/>
        <v/>
      </c>
      <c r="AA571" s="242" t="b">
        <f t="shared" si="83"/>
        <v>0</v>
      </c>
      <c r="AB571" s="242" t="b">
        <f t="shared" si="84"/>
        <v>0</v>
      </c>
      <c r="AC571" s="267"/>
      <c r="AD571" s="265" t="str">
        <f>IF(AC571=Dropdowns!$B$44,"Emissions intensity required","")</f>
        <v/>
      </c>
      <c r="AE571" s="267"/>
      <c r="AF571" s="265" t="str">
        <f t="shared" si="77"/>
        <v/>
      </c>
      <c r="AG571" s="121" t="str">
        <f t="shared" si="78"/>
        <v/>
      </c>
      <c r="AH571" s="121" t="str">
        <f t="shared" si="79"/>
        <v/>
      </c>
    </row>
    <row r="572" spans="1:34" s="99" customFormat="1" x14ac:dyDescent="0.45">
      <c r="A572" s="429"/>
      <c r="B572" s="429"/>
      <c r="C572" s="429"/>
      <c r="D572" s="429"/>
      <c r="E572" s="429"/>
      <c r="F572" s="267"/>
      <c r="G572" s="267"/>
      <c r="H572" s="430"/>
      <c r="I572" s="430"/>
      <c r="J572" s="431"/>
      <c r="K572" s="430"/>
      <c r="L572" s="432"/>
      <c r="M572" s="429"/>
      <c r="N572" s="429"/>
      <c r="O572" s="429"/>
      <c r="P572" s="429"/>
      <c r="Q572" s="433">
        <f t="shared" si="80"/>
        <v>0</v>
      </c>
      <c r="R572" s="433"/>
      <c r="S572" s="429"/>
      <c r="T572" s="429"/>
      <c r="U572" s="434"/>
      <c r="V572" s="429"/>
      <c r="W572" s="429"/>
      <c r="X572" s="241" t="str">
        <f t="shared" si="76"/>
        <v/>
      </c>
      <c r="Y572" s="241" t="str">
        <f t="shared" si="81"/>
        <v/>
      </c>
      <c r="Z572" s="241" t="str">
        <f t="shared" si="82"/>
        <v/>
      </c>
      <c r="AA572" s="242" t="b">
        <f t="shared" si="83"/>
        <v>0</v>
      </c>
      <c r="AB572" s="242" t="b">
        <f t="shared" si="84"/>
        <v>0</v>
      </c>
      <c r="AC572" s="267"/>
      <c r="AD572" s="265" t="str">
        <f>IF(AC572=Dropdowns!$B$44,"Emissions intensity required","")</f>
        <v/>
      </c>
      <c r="AE572" s="267"/>
      <c r="AF572" s="265" t="str">
        <f t="shared" si="77"/>
        <v/>
      </c>
      <c r="AG572" s="121" t="str">
        <f t="shared" si="78"/>
        <v/>
      </c>
      <c r="AH572" s="121" t="str">
        <f t="shared" si="79"/>
        <v/>
      </c>
    </row>
    <row r="573" spans="1:34" s="99" customFormat="1" x14ac:dyDescent="0.45">
      <c r="A573" s="429"/>
      <c r="B573" s="429"/>
      <c r="C573" s="429"/>
      <c r="D573" s="429"/>
      <c r="E573" s="429"/>
      <c r="F573" s="267"/>
      <c r="G573" s="267"/>
      <c r="H573" s="430"/>
      <c r="I573" s="430"/>
      <c r="J573" s="431"/>
      <c r="K573" s="430"/>
      <c r="L573" s="432"/>
      <c r="M573" s="429"/>
      <c r="N573" s="429"/>
      <c r="O573" s="429"/>
      <c r="P573" s="429"/>
      <c r="Q573" s="433">
        <f t="shared" si="80"/>
        <v>0</v>
      </c>
      <c r="R573" s="433"/>
      <c r="S573" s="429"/>
      <c r="T573" s="429"/>
      <c r="U573" s="434"/>
      <c r="V573" s="429"/>
      <c r="W573" s="429"/>
      <c r="X573" s="241" t="str">
        <f t="shared" si="76"/>
        <v/>
      </c>
      <c r="Y573" s="241" t="str">
        <f t="shared" si="81"/>
        <v/>
      </c>
      <c r="Z573" s="241" t="str">
        <f t="shared" si="82"/>
        <v/>
      </c>
      <c r="AA573" s="242" t="b">
        <f t="shared" si="83"/>
        <v>0</v>
      </c>
      <c r="AB573" s="242" t="b">
        <f t="shared" si="84"/>
        <v>0</v>
      </c>
      <c r="AC573" s="267"/>
      <c r="AD573" s="265" t="str">
        <f>IF(AC573=Dropdowns!$B$44,"Emissions intensity required","")</f>
        <v/>
      </c>
      <c r="AE573" s="267"/>
      <c r="AF573" s="265" t="str">
        <f t="shared" si="77"/>
        <v/>
      </c>
      <c r="AG573" s="121" t="str">
        <f t="shared" si="78"/>
        <v/>
      </c>
      <c r="AH573" s="121" t="str">
        <f t="shared" si="79"/>
        <v/>
      </c>
    </row>
    <row r="574" spans="1:34" s="99" customFormat="1" x14ac:dyDescent="0.45">
      <c r="A574" s="429"/>
      <c r="B574" s="429"/>
      <c r="C574" s="429"/>
      <c r="D574" s="429"/>
      <c r="E574" s="429"/>
      <c r="F574" s="267"/>
      <c r="G574" s="267"/>
      <c r="H574" s="430"/>
      <c r="I574" s="430"/>
      <c r="J574" s="431"/>
      <c r="K574" s="430"/>
      <c r="L574" s="432"/>
      <c r="M574" s="429"/>
      <c r="N574" s="429"/>
      <c r="O574" s="429"/>
      <c r="P574" s="429"/>
      <c r="Q574" s="433">
        <f t="shared" si="80"/>
        <v>0</v>
      </c>
      <c r="R574" s="433"/>
      <c r="S574" s="429"/>
      <c r="T574" s="429"/>
      <c r="U574" s="434"/>
      <c r="V574" s="429"/>
      <c r="W574" s="429"/>
      <c r="X574" s="241" t="str">
        <f t="shared" si="76"/>
        <v/>
      </c>
      <c r="Y574" s="241" t="str">
        <f t="shared" si="81"/>
        <v/>
      </c>
      <c r="Z574" s="241" t="str">
        <f t="shared" si="82"/>
        <v/>
      </c>
      <c r="AA574" s="242" t="b">
        <f t="shared" si="83"/>
        <v>0</v>
      </c>
      <c r="AB574" s="242" t="b">
        <f t="shared" si="84"/>
        <v>0</v>
      </c>
      <c r="AC574" s="267"/>
      <c r="AD574" s="265" t="str">
        <f>IF(AC574=Dropdowns!$B$44,"Emissions intensity required","")</f>
        <v/>
      </c>
      <c r="AE574" s="267"/>
      <c r="AF574" s="265" t="str">
        <f t="shared" si="77"/>
        <v/>
      </c>
      <c r="AG574" s="121" t="str">
        <f t="shared" si="78"/>
        <v/>
      </c>
      <c r="AH574" s="121" t="str">
        <f t="shared" si="79"/>
        <v/>
      </c>
    </row>
    <row r="575" spans="1:34" s="99" customFormat="1" x14ac:dyDescent="0.45">
      <c r="A575" s="429"/>
      <c r="B575" s="429"/>
      <c r="C575" s="429"/>
      <c r="D575" s="429"/>
      <c r="E575" s="429"/>
      <c r="F575" s="267"/>
      <c r="G575" s="267"/>
      <c r="H575" s="430"/>
      <c r="I575" s="430"/>
      <c r="J575" s="431"/>
      <c r="K575" s="430"/>
      <c r="L575" s="432"/>
      <c r="M575" s="429"/>
      <c r="N575" s="429"/>
      <c r="O575" s="429"/>
      <c r="P575" s="429"/>
      <c r="Q575" s="433">
        <f t="shared" si="80"/>
        <v>0</v>
      </c>
      <c r="R575" s="433"/>
      <c r="S575" s="429"/>
      <c r="T575" s="429"/>
      <c r="U575" s="434"/>
      <c r="V575" s="429"/>
      <c r="W575" s="429"/>
      <c r="X575" s="241" t="str">
        <f t="shared" si="76"/>
        <v/>
      </c>
      <c r="Y575" s="241" t="str">
        <f t="shared" si="81"/>
        <v/>
      </c>
      <c r="Z575" s="241" t="str">
        <f t="shared" si="82"/>
        <v/>
      </c>
      <c r="AA575" s="242" t="b">
        <f t="shared" si="83"/>
        <v>0</v>
      </c>
      <c r="AB575" s="242" t="b">
        <f t="shared" si="84"/>
        <v>0</v>
      </c>
      <c r="AC575" s="267"/>
      <c r="AD575" s="265" t="str">
        <f>IF(AC575=Dropdowns!$B$44,"Emissions intensity required","")</f>
        <v/>
      </c>
      <c r="AE575" s="267"/>
      <c r="AF575" s="265" t="str">
        <f t="shared" si="77"/>
        <v/>
      </c>
      <c r="AG575" s="121" t="str">
        <f t="shared" si="78"/>
        <v/>
      </c>
      <c r="AH575" s="121" t="str">
        <f t="shared" si="79"/>
        <v/>
      </c>
    </row>
    <row r="576" spans="1:34" s="99" customFormat="1" x14ac:dyDescent="0.45">
      <c r="A576" s="429"/>
      <c r="B576" s="429"/>
      <c r="C576" s="429"/>
      <c r="D576" s="429"/>
      <c r="E576" s="429"/>
      <c r="F576" s="267"/>
      <c r="G576" s="267"/>
      <c r="H576" s="430"/>
      <c r="I576" s="430"/>
      <c r="J576" s="431"/>
      <c r="K576" s="430"/>
      <c r="L576" s="432"/>
      <c r="M576" s="429"/>
      <c r="N576" s="429"/>
      <c r="O576" s="429"/>
      <c r="P576" s="429"/>
      <c r="Q576" s="433">
        <f t="shared" si="80"/>
        <v>0</v>
      </c>
      <c r="R576" s="433"/>
      <c r="S576" s="429"/>
      <c r="T576" s="429"/>
      <c r="U576" s="434"/>
      <c r="V576" s="429"/>
      <c r="W576" s="429"/>
      <c r="X576" s="241" t="str">
        <f t="shared" si="76"/>
        <v/>
      </c>
      <c r="Y576" s="241" t="str">
        <f t="shared" si="81"/>
        <v/>
      </c>
      <c r="Z576" s="241" t="str">
        <f t="shared" si="82"/>
        <v/>
      </c>
      <c r="AA576" s="242" t="b">
        <f t="shared" si="83"/>
        <v>0</v>
      </c>
      <c r="AB576" s="242" t="b">
        <f t="shared" si="84"/>
        <v>0</v>
      </c>
      <c r="AC576" s="267"/>
      <c r="AD576" s="265" t="str">
        <f>IF(AC576=Dropdowns!$B$44,"Emissions intensity required","")</f>
        <v/>
      </c>
      <c r="AE576" s="267"/>
      <c r="AF576" s="265" t="str">
        <f t="shared" si="77"/>
        <v/>
      </c>
      <c r="AG576" s="121" t="str">
        <f t="shared" si="78"/>
        <v/>
      </c>
      <c r="AH576" s="121" t="str">
        <f t="shared" si="79"/>
        <v/>
      </c>
    </row>
    <row r="577" spans="1:34" s="99" customFormat="1" x14ac:dyDescent="0.45">
      <c r="A577" s="429"/>
      <c r="B577" s="429"/>
      <c r="C577" s="429"/>
      <c r="D577" s="429"/>
      <c r="E577" s="429"/>
      <c r="F577" s="267"/>
      <c r="G577" s="267"/>
      <c r="H577" s="430"/>
      <c r="I577" s="430"/>
      <c r="J577" s="431"/>
      <c r="K577" s="430"/>
      <c r="L577" s="432"/>
      <c r="M577" s="429"/>
      <c r="N577" s="429"/>
      <c r="O577" s="429"/>
      <c r="P577" s="429"/>
      <c r="Q577" s="433">
        <f t="shared" si="80"/>
        <v>0</v>
      </c>
      <c r="R577" s="433"/>
      <c r="S577" s="429"/>
      <c r="T577" s="429"/>
      <c r="U577" s="434"/>
      <c r="V577" s="429"/>
      <c r="W577" s="429"/>
      <c r="X577" s="241" t="str">
        <f t="shared" si="76"/>
        <v/>
      </c>
      <c r="Y577" s="241" t="str">
        <f t="shared" si="81"/>
        <v/>
      </c>
      <c r="Z577" s="241" t="str">
        <f t="shared" si="82"/>
        <v/>
      </c>
      <c r="AA577" s="242" t="b">
        <f t="shared" si="83"/>
        <v>0</v>
      </c>
      <c r="AB577" s="242" t="b">
        <f t="shared" si="84"/>
        <v>0</v>
      </c>
      <c r="AC577" s="267"/>
      <c r="AD577" s="265" t="str">
        <f>IF(AC577=Dropdowns!$B$44,"Emissions intensity required","")</f>
        <v/>
      </c>
      <c r="AE577" s="267"/>
      <c r="AF577" s="265" t="str">
        <f t="shared" si="77"/>
        <v/>
      </c>
      <c r="AG577" s="121" t="str">
        <f t="shared" si="78"/>
        <v/>
      </c>
      <c r="AH577" s="121" t="str">
        <f t="shared" si="79"/>
        <v/>
      </c>
    </row>
    <row r="578" spans="1:34" s="99" customFormat="1" x14ac:dyDescent="0.45">
      <c r="A578" s="429"/>
      <c r="B578" s="429"/>
      <c r="C578" s="429"/>
      <c r="D578" s="429"/>
      <c r="E578" s="429"/>
      <c r="F578" s="267"/>
      <c r="G578" s="267"/>
      <c r="H578" s="430"/>
      <c r="I578" s="430"/>
      <c r="J578" s="431"/>
      <c r="K578" s="430"/>
      <c r="L578" s="432"/>
      <c r="M578" s="429"/>
      <c r="N578" s="429"/>
      <c r="O578" s="429"/>
      <c r="P578" s="429"/>
      <c r="Q578" s="433">
        <f t="shared" si="80"/>
        <v>0</v>
      </c>
      <c r="R578" s="433"/>
      <c r="S578" s="429"/>
      <c r="T578" s="429"/>
      <c r="U578" s="434"/>
      <c r="V578" s="429"/>
      <c r="W578" s="429"/>
      <c r="X578" s="241" t="str">
        <f t="shared" si="76"/>
        <v/>
      </c>
      <c r="Y578" s="241" t="str">
        <f t="shared" si="81"/>
        <v/>
      </c>
      <c r="Z578" s="241" t="str">
        <f t="shared" si="82"/>
        <v/>
      </c>
      <c r="AA578" s="242" t="b">
        <f t="shared" si="83"/>
        <v>0</v>
      </c>
      <c r="AB578" s="242" t="b">
        <f t="shared" si="84"/>
        <v>0</v>
      </c>
      <c r="AC578" s="267"/>
      <c r="AD578" s="265" t="str">
        <f>IF(AC578=Dropdowns!$B$44,"Emissions intensity required","")</f>
        <v/>
      </c>
      <c r="AE578" s="267"/>
      <c r="AF578" s="265" t="str">
        <f t="shared" si="77"/>
        <v/>
      </c>
      <c r="AG578" s="121" t="str">
        <f t="shared" si="78"/>
        <v/>
      </c>
      <c r="AH578" s="121" t="str">
        <f t="shared" si="79"/>
        <v/>
      </c>
    </row>
    <row r="579" spans="1:34" s="99" customFormat="1" x14ac:dyDescent="0.45">
      <c r="A579" s="429"/>
      <c r="B579" s="429"/>
      <c r="C579" s="429"/>
      <c r="D579" s="429"/>
      <c r="E579" s="429"/>
      <c r="F579" s="267"/>
      <c r="G579" s="267"/>
      <c r="H579" s="430"/>
      <c r="I579" s="430"/>
      <c r="J579" s="431"/>
      <c r="K579" s="430"/>
      <c r="L579" s="432"/>
      <c r="M579" s="429"/>
      <c r="N579" s="429"/>
      <c r="O579" s="429"/>
      <c r="P579" s="429"/>
      <c r="Q579" s="433">
        <f t="shared" si="80"/>
        <v>0</v>
      </c>
      <c r="R579" s="433"/>
      <c r="S579" s="429"/>
      <c r="T579" s="429"/>
      <c r="U579" s="434"/>
      <c r="V579" s="429"/>
      <c r="W579" s="429"/>
      <c r="X579" s="241" t="str">
        <f t="shared" si="76"/>
        <v/>
      </c>
      <c r="Y579" s="241" t="str">
        <f t="shared" si="81"/>
        <v/>
      </c>
      <c r="Z579" s="241" t="str">
        <f t="shared" si="82"/>
        <v/>
      </c>
      <c r="AA579" s="242" t="b">
        <f t="shared" si="83"/>
        <v>0</v>
      </c>
      <c r="AB579" s="242" t="b">
        <f t="shared" si="84"/>
        <v>0</v>
      </c>
      <c r="AC579" s="267"/>
      <c r="AD579" s="265" t="str">
        <f>IF(AC579=Dropdowns!$B$44,"Emissions intensity required","")</f>
        <v/>
      </c>
      <c r="AE579" s="267"/>
      <c r="AF579" s="265" t="str">
        <f t="shared" si="77"/>
        <v/>
      </c>
      <c r="AG579" s="121" t="str">
        <f t="shared" si="78"/>
        <v/>
      </c>
      <c r="AH579" s="121" t="str">
        <f t="shared" si="79"/>
        <v/>
      </c>
    </row>
    <row r="580" spans="1:34" s="99" customFormat="1" x14ac:dyDescent="0.45">
      <c r="A580" s="429"/>
      <c r="B580" s="429"/>
      <c r="C580" s="429"/>
      <c r="D580" s="429"/>
      <c r="E580" s="429"/>
      <c r="F580" s="267"/>
      <c r="G580" s="267"/>
      <c r="H580" s="430"/>
      <c r="I580" s="430"/>
      <c r="J580" s="431"/>
      <c r="K580" s="430"/>
      <c r="L580" s="432"/>
      <c r="M580" s="429"/>
      <c r="N580" s="429"/>
      <c r="O580" s="429"/>
      <c r="P580" s="429"/>
      <c r="Q580" s="433">
        <f t="shared" si="80"/>
        <v>0</v>
      </c>
      <c r="R580" s="433"/>
      <c r="S580" s="429"/>
      <c r="T580" s="429"/>
      <c r="U580" s="434"/>
      <c r="V580" s="429"/>
      <c r="W580" s="429"/>
      <c r="X580" s="241" t="str">
        <f t="shared" si="76"/>
        <v/>
      </c>
      <c r="Y580" s="241" t="str">
        <f t="shared" si="81"/>
        <v/>
      </c>
      <c r="Z580" s="241" t="str">
        <f t="shared" si="82"/>
        <v/>
      </c>
      <c r="AA580" s="242" t="b">
        <f t="shared" si="83"/>
        <v>0</v>
      </c>
      <c r="AB580" s="242" t="b">
        <f t="shared" si="84"/>
        <v>0</v>
      </c>
      <c r="AC580" s="267"/>
      <c r="AD580" s="265" t="str">
        <f>IF(AC580=Dropdowns!$B$44,"Emissions intensity required","")</f>
        <v/>
      </c>
      <c r="AE580" s="267"/>
      <c r="AF580" s="265" t="str">
        <f t="shared" si="77"/>
        <v/>
      </c>
      <c r="AG580" s="121" t="str">
        <f t="shared" si="78"/>
        <v/>
      </c>
      <c r="AH580" s="121" t="str">
        <f t="shared" si="79"/>
        <v/>
      </c>
    </row>
    <row r="581" spans="1:34" s="99" customFormat="1" x14ac:dyDescent="0.45">
      <c r="A581" s="429"/>
      <c r="B581" s="429"/>
      <c r="C581" s="429"/>
      <c r="D581" s="429"/>
      <c r="E581" s="429"/>
      <c r="F581" s="267"/>
      <c r="G581" s="267"/>
      <c r="H581" s="430"/>
      <c r="I581" s="430"/>
      <c r="J581" s="431"/>
      <c r="K581" s="430"/>
      <c r="L581" s="432"/>
      <c r="M581" s="429"/>
      <c r="N581" s="429"/>
      <c r="O581" s="429"/>
      <c r="P581" s="429"/>
      <c r="Q581" s="433">
        <f t="shared" si="80"/>
        <v>0</v>
      </c>
      <c r="R581" s="433"/>
      <c r="S581" s="429"/>
      <c r="T581" s="429"/>
      <c r="U581" s="434"/>
      <c r="V581" s="429"/>
      <c r="W581" s="429"/>
      <c r="X581" s="241" t="str">
        <f t="shared" si="76"/>
        <v/>
      </c>
      <c r="Y581" s="241" t="str">
        <f t="shared" si="81"/>
        <v/>
      </c>
      <c r="Z581" s="241" t="str">
        <f t="shared" si="82"/>
        <v/>
      </c>
      <c r="AA581" s="242" t="b">
        <f t="shared" si="83"/>
        <v>0</v>
      </c>
      <c r="AB581" s="242" t="b">
        <f t="shared" si="84"/>
        <v>0</v>
      </c>
      <c r="AC581" s="267"/>
      <c r="AD581" s="265" t="str">
        <f>IF(AC581=Dropdowns!$B$44,"Emissions intensity required","")</f>
        <v/>
      </c>
      <c r="AE581" s="267"/>
      <c r="AF581" s="265" t="str">
        <f t="shared" si="77"/>
        <v/>
      </c>
      <c r="AG581" s="121" t="str">
        <f t="shared" si="78"/>
        <v/>
      </c>
      <c r="AH581" s="121" t="str">
        <f t="shared" si="79"/>
        <v/>
      </c>
    </row>
    <row r="582" spans="1:34" s="99" customFormat="1" x14ac:dyDescent="0.45">
      <c r="A582" s="429"/>
      <c r="B582" s="429"/>
      <c r="C582" s="429"/>
      <c r="D582" s="429"/>
      <c r="E582" s="429"/>
      <c r="F582" s="267"/>
      <c r="G582" s="267"/>
      <c r="H582" s="430"/>
      <c r="I582" s="430"/>
      <c r="J582" s="431"/>
      <c r="K582" s="430"/>
      <c r="L582" s="432"/>
      <c r="M582" s="429"/>
      <c r="N582" s="429"/>
      <c r="O582" s="429"/>
      <c r="P582" s="429"/>
      <c r="Q582" s="433">
        <f t="shared" si="80"/>
        <v>0</v>
      </c>
      <c r="R582" s="433"/>
      <c r="S582" s="429"/>
      <c r="T582" s="429"/>
      <c r="U582" s="434"/>
      <c r="V582" s="429"/>
      <c r="W582" s="429"/>
      <c r="X582" s="241" t="str">
        <f t="shared" si="76"/>
        <v/>
      </c>
      <c r="Y582" s="241" t="str">
        <f t="shared" si="81"/>
        <v/>
      </c>
      <c r="Z582" s="241" t="str">
        <f t="shared" si="82"/>
        <v/>
      </c>
      <c r="AA582" s="242" t="b">
        <f t="shared" si="83"/>
        <v>0</v>
      </c>
      <c r="AB582" s="242" t="b">
        <f t="shared" si="84"/>
        <v>0</v>
      </c>
      <c r="AC582" s="267"/>
      <c r="AD582" s="265" t="str">
        <f>IF(AC582=Dropdowns!$B$44,"Emissions intensity required","")</f>
        <v/>
      </c>
      <c r="AE582" s="267"/>
      <c r="AF582" s="265" t="str">
        <f t="shared" si="77"/>
        <v/>
      </c>
      <c r="AG582" s="121" t="str">
        <f t="shared" si="78"/>
        <v/>
      </c>
      <c r="AH582" s="121" t="str">
        <f t="shared" si="79"/>
        <v/>
      </c>
    </row>
    <row r="583" spans="1:34" s="99" customFormat="1" x14ac:dyDescent="0.45">
      <c r="A583" s="429"/>
      <c r="B583" s="429"/>
      <c r="C583" s="429"/>
      <c r="D583" s="429"/>
      <c r="E583" s="429"/>
      <c r="F583" s="267"/>
      <c r="G583" s="267"/>
      <c r="H583" s="430"/>
      <c r="I583" s="430"/>
      <c r="J583" s="431"/>
      <c r="K583" s="430"/>
      <c r="L583" s="432"/>
      <c r="M583" s="429"/>
      <c r="N583" s="429"/>
      <c r="O583" s="429"/>
      <c r="P583" s="429"/>
      <c r="Q583" s="433">
        <f t="shared" si="80"/>
        <v>0</v>
      </c>
      <c r="R583" s="433"/>
      <c r="S583" s="429"/>
      <c r="T583" s="429"/>
      <c r="U583" s="434"/>
      <c r="V583" s="429"/>
      <c r="W583" s="429"/>
      <c r="X583" s="241" t="str">
        <f t="shared" si="76"/>
        <v/>
      </c>
      <c r="Y583" s="241" t="str">
        <f t="shared" si="81"/>
        <v/>
      </c>
      <c r="Z583" s="241" t="str">
        <f t="shared" si="82"/>
        <v/>
      </c>
      <c r="AA583" s="242" t="b">
        <f t="shared" si="83"/>
        <v>0</v>
      </c>
      <c r="AB583" s="242" t="b">
        <f t="shared" si="84"/>
        <v>0</v>
      </c>
      <c r="AC583" s="267"/>
      <c r="AD583" s="265" t="str">
        <f>IF(AC583=Dropdowns!$B$44,"Emissions intensity required","")</f>
        <v/>
      </c>
      <c r="AE583" s="267"/>
      <c r="AF583" s="265" t="str">
        <f t="shared" si="77"/>
        <v/>
      </c>
      <c r="AG583" s="121" t="str">
        <f t="shared" si="78"/>
        <v/>
      </c>
      <c r="AH583" s="121" t="str">
        <f t="shared" si="79"/>
        <v/>
      </c>
    </row>
    <row r="584" spans="1:34" s="99" customFormat="1" x14ac:dyDescent="0.45">
      <c r="A584" s="429"/>
      <c r="B584" s="429"/>
      <c r="C584" s="429"/>
      <c r="D584" s="429"/>
      <c r="E584" s="429"/>
      <c r="F584" s="267"/>
      <c r="G584" s="267"/>
      <c r="H584" s="430"/>
      <c r="I584" s="430"/>
      <c r="J584" s="431"/>
      <c r="K584" s="430"/>
      <c r="L584" s="432"/>
      <c r="M584" s="429"/>
      <c r="N584" s="429"/>
      <c r="O584" s="429"/>
      <c r="P584" s="429"/>
      <c r="Q584" s="433">
        <f t="shared" si="80"/>
        <v>0</v>
      </c>
      <c r="R584" s="433"/>
      <c r="S584" s="429"/>
      <c r="T584" s="429"/>
      <c r="U584" s="434"/>
      <c r="V584" s="429"/>
      <c r="W584" s="429"/>
      <c r="X584" s="241" t="str">
        <f t="shared" si="76"/>
        <v/>
      </c>
      <c r="Y584" s="241" t="str">
        <f t="shared" si="81"/>
        <v/>
      </c>
      <c r="Z584" s="241" t="str">
        <f t="shared" si="82"/>
        <v/>
      </c>
      <c r="AA584" s="242" t="b">
        <f t="shared" si="83"/>
        <v>0</v>
      </c>
      <c r="AB584" s="242" t="b">
        <f t="shared" si="84"/>
        <v>0</v>
      </c>
      <c r="AC584" s="267"/>
      <c r="AD584" s="265" t="str">
        <f>IF(AC584=Dropdowns!$B$44,"Emissions intensity required","")</f>
        <v/>
      </c>
      <c r="AE584" s="267"/>
      <c r="AF584" s="265" t="str">
        <f t="shared" si="77"/>
        <v/>
      </c>
      <c r="AG584" s="121" t="str">
        <f t="shared" si="78"/>
        <v/>
      </c>
      <c r="AH584" s="121" t="str">
        <f t="shared" si="79"/>
        <v/>
      </c>
    </row>
    <row r="585" spans="1:34" s="99" customFormat="1" x14ac:dyDescent="0.45">
      <c r="A585" s="429"/>
      <c r="B585" s="429"/>
      <c r="C585" s="429"/>
      <c r="D585" s="429"/>
      <c r="E585" s="429"/>
      <c r="F585" s="267"/>
      <c r="G585" s="267"/>
      <c r="H585" s="430"/>
      <c r="I585" s="430"/>
      <c r="J585" s="431"/>
      <c r="K585" s="430"/>
      <c r="L585" s="432"/>
      <c r="M585" s="429"/>
      <c r="N585" s="429"/>
      <c r="O585" s="429"/>
      <c r="P585" s="429"/>
      <c r="Q585" s="433">
        <f t="shared" si="80"/>
        <v>0</v>
      </c>
      <c r="R585" s="433"/>
      <c r="S585" s="429"/>
      <c r="T585" s="429"/>
      <c r="U585" s="434"/>
      <c r="V585" s="429"/>
      <c r="W585" s="429"/>
      <c r="X585" s="241" t="str">
        <f t="shared" si="76"/>
        <v/>
      </c>
      <c r="Y585" s="241" t="str">
        <f t="shared" si="81"/>
        <v/>
      </c>
      <c r="Z585" s="241" t="str">
        <f t="shared" si="82"/>
        <v/>
      </c>
      <c r="AA585" s="242" t="b">
        <f t="shared" si="83"/>
        <v>0</v>
      </c>
      <c r="AB585" s="242" t="b">
        <f t="shared" si="84"/>
        <v>0</v>
      </c>
      <c r="AC585" s="267"/>
      <c r="AD585" s="265" t="str">
        <f>IF(AC585=Dropdowns!$B$44,"Emissions intensity required","")</f>
        <v/>
      </c>
      <c r="AE585" s="267"/>
      <c r="AF585" s="265" t="str">
        <f t="shared" si="77"/>
        <v/>
      </c>
      <c r="AG585" s="121" t="str">
        <f t="shared" si="78"/>
        <v/>
      </c>
      <c r="AH585" s="121" t="str">
        <f t="shared" si="79"/>
        <v/>
      </c>
    </row>
    <row r="586" spans="1:34" s="99" customFormat="1" x14ac:dyDescent="0.45">
      <c r="A586" s="429"/>
      <c r="B586" s="429"/>
      <c r="C586" s="429"/>
      <c r="D586" s="429"/>
      <c r="E586" s="429"/>
      <c r="F586" s="267"/>
      <c r="G586" s="267"/>
      <c r="H586" s="430"/>
      <c r="I586" s="430"/>
      <c r="J586" s="431"/>
      <c r="K586" s="430"/>
      <c r="L586" s="432"/>
      <c r="M586" s="429"/>
      <c r="N586" s="429"/>
      <c r="O586" s="429"/>
      <c r="P586" s="429"/>
      <c r="Q586" s="433">
        <f t="shared" si="80"/>
        <v>0</v>
      </c>
      <c r="R586" s="433"/>
      <c r="S586" s="429"/>
      <c r="T586" s="429"/>
      <c r="U586" s="434"/>
      <c r="V586" s="429"/>
      <c r="W586" s="429"/>
      <c r="X586" s="241" t="str">
        <f t="shared" si="76"/>
        <v/>
      </c>
      <c r="Y586" s="241" t="str">
        <f t="shared" si="81"/>
        <v/>
      </c>
      <c r="Z586" s="241" t="str">
        <f t="shared" si="82"/>
        <v/>
      </c>
      <c r="AA586" s="242" t="b">
        <f t="shared" si="83"/>
        <v>0</v>
      </c>
      <c r="AB586" s="242" t="b">
        <f t="shared" si="84"/>
        <v>0</v>
      </c>
      <c r="AC586" s="267"/>
      <c r="AD586" s="265" t="str">
        <f>IF(AC586=Dropdowns!$B$44,"Emissions intensity required","")</f>
        <v/>
      </c>
      <c r="AE586" s="267"/>
      <c r="AF586" s="265" t="str">
        <f t="shared" si="77"/>
        <v/>
      </c>
      <c r="AG586" s="121" t="str">
        <f t="shared" si="78"/>
        <v/>
      </c>
      <c r="AH586" s="121" t="str">
        <f t="shared" si="79"/>
        <v/>
      </c>
    </row>
    <row r="587" spans="1:34" s="99" customFormat="1" x14ac:dyDescent="0.45">
      <c r="A587" s="429"/>
      <c r="B587" s="429"/>
      <c r="C587" s="429"/>
      <c r="D587" s="429"/>
      <c r="E587" s="429"/>
      <c r="F587" s="267"/>
      <c r="G587" s="267"/>
      <c r="H587" s="430"/>
      <c r="I587" s="430"/>
      <c r="J587" s="431"/>
      <c r="K587" s="430"/>
      <c r="L587" s="432"/>
      <c r="M587" s="429"/>
      <c r="N587" s="429"/>
      <c r="O587" s="429"/>
      <c r="P587" s="429"/>
      <c r="Q587" s="433">
        <f t="shared" si="80"/>
        <v>0</v>
      </c>
      <c r="R587" s="433"/>
      <c r="S587" s="429"/>
      <c r="T587" s="429"/>
      <c r="U587" s="434"/>
      <c r="V587" s="429"/>
      <c r="W587" s="429"/>
      <c r="X587" s="241" t="str">
        <f t="shared" si="76"/>
        <v/>
      </c>
      <c r="Y587" s="241" t="str">
        <f t="shared" si="81"/>
        <v/>
      </c>
      <c r="Z587" s="241" t="str">
        <f t="shared" si="82"/>
        <v/>
      </c>
      <c r="AA587" s="242" t="b">
        <f t="shared" si="83"/>
        <v>0</v>
      </c>
      <c r="AB587" s="242" t="b">
        <f t="shared" si="84"/>
        <v>0</v>
      </c>
      <c r="AC587" s="267"/>
      <c r="AD587" s="265" t="str">
        <f>IF(AC587=Dropdowns!$B$44,"Emissions intensity required","")</f>
        <v/>
      </c>
      <c r="AE587" s="267"/>
      <c r="AF587" s="265" t="str">
        <f t="shared" si="77"/>
        <v/>
      </c>
      <c r="AG587" s="121" t="str">
        <f t="shared" si="78"/>
        <v/>
      </c>
      <c r="AH587" s="121" t="str">
        <f t="shared" si="79"/>
        <v/>
      </c>
    </row>
    <row r="588" spans="1:34" s="99" customFormat="1" x14ac:dyDescent="0.45">
      <c r="A588" s="429"/>
      <c r="B588" s="429"/>
      <c r="C588" s="429"/>
      <c r="D588" s="429"/>
      <c r="E588" s="429"/>
      <c r="F588" s="267"/>
      <c r="G588" s="267"/>
      <c r="H588" s="430"/>
      <c r="I588" s="430"/>
      <c r="J588" s="431"/>
      <c r="K588" s="430"/>
      <c r="L588" s="432"/>
      <c r="M588" s="429"/>
      <c r="N588" s="429"/>
      <c r="O588" s="429"/>
      <c r="P588" s="429"/>
      <c r="Q588" s="433">
        <f t="shared" si="80"/>
        <v>0</v>
      </c>
      <c r="R588" s="433"/>
      <c r="S588" s="429"/>
      <c r="T588" s="429"/>
      <c r="U588" s="434"/>
      <c r="V588" s="429"/>
      <c r="W588" s="429"/>
      <c r="X588" s="241" t="str">
        <f t="shared" si="76"/>
        <v/>
      </c>
      <c r="Y588" s="241" t="str">
        <f t="shared" si="81"/>
        <v/>
      </c>
      <c r="Z588" s="241" t="str">
        <f t="shared" si="82"/>
        <v/>
      </c>
      <c r="AA588" s="242" t="b">
        <f t="shared" si="83"/>
        <v>0</v>
      </c>
      <c r="AB588" s="242" t="b">
        <f t="shared" si="84"/>
        <v>0</v>
      </c>
      <c r="AC588" s="267"/>
      <c r="AD588" s="265" t="str">
        <f>IF(AC588=Dropdowns!$B$44,"Emissions intensity required","")</f>
        <v/>
      </c>
      <c r="AE588" s="267"/>
      <c r="AF588" s="265" t="str">
        <f t="shared" si="77"/>
        <v/>
      </c>
      <c r="AG588" s="121" t="str">
        <f t="shared" si="78"/>
        <v/>
      </c>
      <c r="AH588" s="121" t="str">
        <f t="shared" si="79"/>
        <v/>
      </c>
    </row>
    <row r="589" spans="1:34" s="99" customFormat="1" x14ac:dyDescent="0.45">
      <c r="A589" s="429"/>
      <c r="B589" s="429"/>
      <c r="C589" s="429"/>
      <c r="D589" s="429"/>
      <c r="E589" s="429"/>
      <c r="F589" s="267"/>
      <c r="G589" s="267"/>
      <c r="H589" s="430"/>
      <c r="I589" s="430"/>
      <c r="J589" s="431"/>
      <c r="K589" s="430"/>
      <c r="L589" s="432"/>
      <c r="M589" s="429"/>
      <c r="N589" s="429"/>
      <c r="O589" s="429"/>
      <c r="P589" s="429"/>
      <c r="Q589" s="433">
        <f t="shared" si="80"/>
        <v>0</v>
      </c>
      <c r="R589" s="433"/>
      <c r="S589" s="429"/>
      <c r="T589" s="429"/>
      <c r="U589" s="434"/>
      <c r="V589" s="429"/>
      <c r="W589" s="429"/>
      <c r="X589" s="241" t="str">
        <f t="shared" si="76"/>
        <v/>
      </c>
      <c r="Y589" s="241" t="str">
        <f t="shared" si="81"/>
        <v/>
      </c>
      <c r="Z589" s="241" t="str">
        <f t="shared" si="82"/>
        <v/>
      </c>
      <c r="AA589" s="242" t="b">
        <f t="shared" si="83"/>
        <v>0</v>
      </c>
      <c r="AB589" s="242" t="b">
        <f t="shared" si="84"/>
        <v>0</v>
      </c>
      <c r="AC589" s="267"/>
      <c r="AD589" s="265" t="str">
        <f>IF(AC589=Dropdowns!$B$44,"Emissions intensity required","")</f>
        <v/>
      </c>
      <c r="AE589" s="267"/>
      <c r="AF589" s="265" t="str">
        <f t="shared" si="77"/>
        <v/>
      </c>
      <c r="AG589" s="121" t="str">
        <f t="shared" si="78"/>
        <v/>
      </c>
      <c r="AH589" s="121" t="str">
        <f t="shared" si="79"/>
        <v/>
      </c>
    </row>
    <row r="590" spans="1:34" s="99" customFormat="1" x14ac:dyDescent="0.45">
      <c r="A590" s="429"/>
      <c r="B590" s="429"/>
      <c r="C590" s="429"/>
      <c r="D590" s="429"/>
      <c r="E590" s="429"/>
      <c r="F590" s="267"/>
      <c r="G590" s="267"/>
      <c r="H590" s="430"/>
      <c r="I590" s="430"/>
      <c r="J590" s="431"/>
      <c r="K590" s="430"/>
      <c r="L590" s="432"/>
      <c r="M590" s="429"/>
      <c r="N590" s="429"/>
      <c r="O590" s="429"/>
      <c r="P590" s="429"/>
      <c r="Q590" s="433">
        <f t="shared" si="80"/>
        <v>0</v>
      </c>
      <c r="R590" s="433"/>
      <c r="S590" s="429"/>
      <c r="T590" s="429"/>
      <c r="U590" s="434"/>
      <c r="V590" s="429"/>
      <c r="W590" s="429"/>
      <c r="X590" s="241" t="str">
        <f t="shared" si="76"/>
        <v/>
      </c>
      <c r="Y590" s="241" t="str">
        <f t="shared" si="81"/>
        <v/>
      </c>
      <c r="Z590" s="241" t="str">
        <f t="shared" si="82"/>
        <v/>
      </c>
      <c r="AA590" s="242" t="b">
        <f t="shared" si="83"/>
        <v>0</v>
      </c>
      <c r="AB590" s="242" t="b">
        <f t="shared" si="84"/>
        <v>0</v>
      </c>
      <c r="AC590" s="267"/>
      <c r="AD590" s="265" t="str">
        <f>IF(AC590=Dropdowns!$B$44,"Emissions intensity required","")</f>
        <v/>
      </c>
      <c r="AE590" s="267"/>
      <c r="AF590" s="265" t="str">
        <f t="shared" si="77"/>
        <v/>
      </c>
      <c r="AG590" s="121" t="str">
        <f t="shared" si="78"/>
        <v/>
      </c>
      <c r="AH590" s="121" t="str">
        <f t="shared" si="79"/>
        <v/>
      </c>
    </row>
    <row r="591" spans="1:34" s="99" customFormat="1" x14ac:dyDescent="0.45">
      <c r="A591" s="429"/>
      <c r="B591" s="429"/>
      <c r="C591" s="429"/>
      <c r="D591" s="429"/>
      <c r="E591" s="429"/>
      <c r="F591" s="267"/>
      <c r="G591" s="267"/>
      <c r="H591" s="430"/>
      <c r="I591" s="430"/>
      <c r="J591" s="431"/>
      <c r="K591" s="430"/>
      <c r="L591" s="432"/>
      <c r="M591" s="429"/>
      <c r="N591" s="429"/>
      <c r="O591" s="429"/>
      <c r="P591" s="429"/>
      <c r="Q591" s="433">
        <f t="shared" si="80"/>
        <v>0</v>
      </c>
      <c r="R591" s="433"/>
      <c r="S591" s="429"/>
      <c r="T591" s="429"/>
      <c r="U591" s="434"/>
      <c r="V591" s="429"/>
      <c r="W591" s="429"/>
      <c r="X591" s="241" t="str">
        <f t="shared" ref="X591:X654" si="85">IF(G591="","",(VLOOKUP(G591,GHGFActors, 3,)*(IF(K591="",I591,K591))/1000))</f>
        <v/>
      </c>
      <c r="Y591" s="241" t="str">
        <f t="shared" si="81"/>
        <v/>
      </c>
      <c r="Z591" s="241" t="str">
        <f t="shared" si="82"/>
        <v/>
      </c>
      <c r="AA591" s="242" t="b">
        <f t="shared" si="83"/>
        <v>0</v>
      </c>
      <c r="AB591" s="242" t="b">
        <f t="shared" si="84"/>
        <v>0</v>
      </c>
      <c r="AC591" s="267"/>
      <c r="AD591" s="265" t="str">
        <f>IF(AC591=Dropdowns!$B$44,"Emissions intensity required","")</f>
        <v/>
      </c>
      <c r="AE591" s="267"/>
      <c r="AF591" s="265" t="str">
        <f t="shared" ref="AF591:AF654" si="86">IF(AC591="Replace with EV",(AE591*H591)/1000000,"")</f>
        <v/>
      </c>
      <c r="AG591" s="121" t="str">
        <f t="shared" ref="AG591:AG654" si="87">IF(AC591="remove",0,IF(AC591="Replace with EV",AE591,IF(AC591="",Y591,"")))</f>
        <v/>
      </c>
      <c r="AH591" s="121" t="str">
        <f t="shared" ref="AH591:AH654" si="88">IF(AC591="remove",0,IF(AC591="Replace with EV",AF591,IF(AC591="",X591,"")))</f>
        <v/>
      </c>
    </row>
    <row r="592" spans="1:34" s="99" customFormat="1" x14ac:dyDescent="0.45">
      <c r="A592" s="429"/>
      <c r="B592" s="429"/>
      <c r="C592" s="429"/>
      <c r="D592" s="429"/>
      <c r="E592" s="429"/>
      <c r="F592" s="267"/>
      <c r="G592" s="267"/>
      <c r="H592" s="430"/>
      <c r="I592" s="430"/>
      <c r="J592" s="431"/>
      <c r="K592" s="430"/>
      <c r="L592" s="432"/>
      <c r="M592" s="429"/>
      <c r="N592" s="429"/>
      <c r="O592" s="429"/>
      <c r="P592" s="429"/>
      <c r="Q592" s="433">
        <f t="shared" ref="Q592:Q655" si="89">H592/NETWORKDAYS("1/1/1990","31/12/1990",11)</f>
        <v>0</v>
      </c>
      <c r="R592" s="433"/>
      <c r="S592" s="429"/>
      <c r="T592" s="429"/>
      <c r="U592" s="434"/>
      <c r="V592" s="429"/>
      <c r="W592" s="429"/>
      <c r="X592" s="241" t="str">
        <f t="shared" si="85"/>
        <v/>
      </c>
      <c r="Y592" s="241" t="str">
        <f t="shared" ref="Y592:Y655" si="90">IFERROR(X592*1000000/H592,"")</f>
        <v/>
      </c>
      <c r="Z592" s="241" t="str">
        <f t="shared" ref="Z592:Z655" si="91">IF(G592="","",IF(K592="",I592/(H592/100),K592/H592))</f>
        <v/>
      </c>
      <c r="AA592" s="242" t="b">
        <f t="shared" ref="AA592:AA655" si="92">AND(Q592&lt;121,F592="passenger", O592="current",NOT(OR(S592="employee residence",S592="staff home location")))</f>
        <v>0</v>
      </c>
      <c r="AB592" s="242" t="b">
        <f t="shared" si="84"/>
        <v>0</v>
      </c>
      <c r="AC592" s="267"/>
      <c r="AD592" s="265" t="str">
        <f>IF(AC592=Dropdowns!$B$44,"Emissions intensity required","")</f>
        <v/>
      </c>
      <c r="AE592" s="267"/>
      <c r="AF592" s="265" t="str">
        <f t="shared" si="86"/>
        <v/>
      </c>
      <c r="AG592" s="121" t="str">
        <f t="shared" si="87"/>
        <v/>
      </c>
      <c r="AH592" s="121" t="str">
        <f t="shared" si="88"/>
        <v/>
      </c>
    </row>
    <row r="593" spans="1:34" s="99" customFormat="1" x14ac:dyDescent="0.45">
      <c r="A593" s="429"/>
      <c r="B593" s="429"/>
      <c r="C593" s="429"/>
      <c r="D593" s="429"/>
      <c r="E593" s="429"/>
      <c r="F593" s="267"/>
      <c r="G593" s="267"/>
      <c r="H593" s="430"/>
      <c r="I593" s="430"/>
      <c r="J593" s="431"/>
      <c r="K593" s="430"/>
      <c r="L593" s="432"/>
      <c r="M593" s="429"/>
      <c r="N593" s="429"/>
      <c r="O593" s="429"/>
      <c r="P593" s="429"/>
      <c r="Q593" s="433">
        <f t="shared" si="89"/>
        <v>0</v>
      </c>
      <c r="R593" s="433"/>
      <c r="S593" s="429"/>
      <c r="T593" s="429"/>
      <c r="U593" s="434"/>
      <c r="V593" s="429"/>
      <c r="W593" s="429"/>
      <c r="X593" s="241" t="str">
        <f t="shared" si="85"/>
        <v/>
      </c>
      <c r="Y593" s="241" t="str">
        <f t="shared" si="90"/>
        <v/>
      </c>
      <c r="Z593" s="241" t="str">
        <f t="shared" si="91"/>
        <v/>
      </c>
      <c r="AA593" s="242" t="b">
        <f t="shared" si="92"/>
        <v>0</v>
      </c>
      <c r="AB593" s="242" t="b">
        <f t="shared" si="84"/>
        <v>0</v>
      </c>
      <c r="AC593" s="267"/>
      <c r="AD593" s="265" t="str">
        <f>IF(AC593=Dropdowns!$B$44,"Emissions intensity required","")</f>
        <v/>
      </c>
      <c r="AE593" s="267"/>
      <c r="AF593" s="265" t="str">
        <f t="shared" si="86"/>
        <v/>
      </c>
      <c r="AG593" s="121" t="str">
        <f t="shared" si="87"/>
        <v/>
      </c>
      <c r="AH593" s="121" t="str">
        <f t="shared" si="88"/>
        <v/>
      </c>
    </row>
    <row r="594" spans="1:34" s="99" customFormat="1" x14ac:dyDescent="0.45">
      <c r="A594" s="429"/>
      <c r="B594" s="429"/>
      <c r="C594" s="429"/>
      <c r="D594" s="429"/>
      <c r="E594" s="429"/>
      <c r="F594" s="267"/>
      <c r="G594" s="267"/>
      <c r="H594" s="430"/>
      <c r="I594" s="430"/>
      <c r="J594" s="431"/>
      <c r="K594" s="430"/>
      <c r="L594" s="432"/>
      <c r="M594" s="429"/>
      <c r="N594" s="429"/>
      <c r="O594" s="429"/>
      <c r="P594" s="429"/>
      <c r="Q594" s="433">
        <f t="shared" si="89"/>
        <v>0</v>
      </c>
      <c r="R594" s="433"/>
      <c r="S594" s="429"/>
      <c r="T594" s="429"/>
      <c r="U594" s="434"/>
      <c r="V594" s="429"/>
      <c r="W594" s="429"/>
      <c r="X594" s="241" t="str">
        <f t="shared" si="85"/>
        <v/>
      </c>
      <c r="Y594" s="241" t="str">
        <f t="shared" si="90"/>
        <v/>
      </c>
      <c r="Z594" s="241" t="str">
        <f t="shared" si="91"/>
        <v/>
      </c>
      <c r="AA594" s="242" t="b">
        <f t="shared" si="92"/>
        <v>0</v>
      </c>
      <c r="AB594" s="242" t="b">
        <f t="shared" ref="AB594:AB657" si="93">AND(H594&lt;10000,H594&gt;0)</f>
        <v>0</v>
      </c>
      <c r="AC594" s="267"/>
      <c r="AD594" s="265" t="str">
        <f>IF(AC594=Dropdowns!$B$44,"Emissions intensity required","")</f>
        <v/>
      </c>
      <c r="AE594" s="267"/>
      <c r="AF594" s="265" t="str">
        <f t="shared" si="86"/>
        <v/>
      </c>
      <c r="AG594" s="121" t="str">
        <f t="shared" si="87"/>
        <v/>
      </c>
      <c r="AH594" s="121" t="str">
        <f t="shared" si="88"/>
        <v/>
      </c>
    </row>
    <row r="595" spans="1:34" s="99" customFormat="1" x14ac:dyDescent="0.45">
      <c r="A595" s="429"/>
      <c r="B595" s="429"/>
      <c r="C595" s="429"/>
      <c r="D595" s="429"/>
      <c r="E595" s="429"/>
      <c r="F595" s="267"/>
      <c r="G595" s="267"/>
      <c r="H595" s="430"/>
      <c r="I595" s="430"/>
      <c r="J595" s="431"/>
      <c r="K595" s="430"/>
      <c r="L595" s="432"/>
      <c r="M595" s="429"/>
      <c r="N595" s="429"/>
      <c r="O595" s="429"/>
      <c r="P595" s="429"/>
      <c r="Q595" s="433">
        <f t="shared" si="89"/>
        <v>0</v>
      </c>
      <c r="R595" s="433"/>
      <c r="S595" s="429"/>
      <c r="T595" s="429"/>
      <c r="U595" s="434"/>
      <c r="V595" s="429"/>
      <c r="W595" s="429"/>
      <c r="X595" s="241" t="str">
        <f t="shared" si="85"/>
        <v/>
      </c>
      <c r="Y595" s="241" t="str">
        <f t="shared" si="90"/>
        <v/>
      </c>
      <c r="Z595" s="241" t="str">
        <f t="shared" si="91"/>
        <v/>
      </c>
      <c r="AA595" s="242" t="b">
        <f t="shared" si="92"/>
        <v>0</v>
      </c>
      <c r="AB595" s="242" t="b">
        <f t="shared" si="93"/>
        <v>0</v>
      </c>
      <c r="AC595" s="267"/>
      <c r="AD595" s="265" t="str">
        <f>IF(AC595=Dropdowns!$B$44,"Emissions intensity required","")</f>
        <v/>
      </c>
      <c r="AE595" s="267"/>
      <c r="AF595" s="265" t="str">
        <f t="shared" si="86"/>
        <v/>
      </c>
      <c r="AG595" s="121" t="str">
        <f t="shared" si="87"/>
        <v/>
      </c>
      <c r="AH595" s="121" t="str">
        <f t="shared" si="88"/>
        <v/>
      </c>
    </row>
    <row r="596" spans="1:34" s="99" customFormat="1" x14ac:dyDescent="0.45">
      <c r="A596" s="429"/>
      <c r="B596" s="429"/>
      <c r="C596" s="429"/>
      <c r="D596" s="429"/>
      <c r="E596" s="429"/>
      <c r="F596" s="267"/>
      <c r="G596" s="267"/>
      <c r="H596" s="430"/>
      <c r="I596" s="430"/>
      <c r="J596" s="431"/>
      <c r="K596" s="430"/>
      <c r="L596" s="432"/>
      <c r="M596" s="429"/>
      <c r="N596" s="429"/>
      <c r="O596" s="429"/>
      <c r="P596" s="429"/>
      <c r="Q596" s="433">
        <f t="shared" si="89"/>
        <v>0</v>
      </c>
      <c r="R596" s="433"/>
      <c r="S596" s="429"/>
      <c r="T596" s="429"/>
      <c r="U596" s="434"/>
      <c r="V596" s="429"/>
      <c r="W596" s="429"/>
      <c r="X596" s="241" t="str">
        <f t="shared" si="85"/>
        <v/>
      </c>
      <c r="Y596" s="241" t="str">
        <f t="shared" si="90"/>
        <v/>
      </c>
      <c r="Z596" s="241" t="str">
        <f t="shared" si="91"/>
        <v/>
      </c>
      <c r="AA596" s="242" t="b">
        <f t="shared" si="92"/>
        <v>0</v>
      </c>
      <c r="AB596" s="242" t="b">
        <f t="shared" si="93"/>
        <v>0</v>
      </c>
      <c r="AC596" s="267"/>
      <c r="AD596" s="265" t="str">
        <f>IF(AC596=Dropdowns!$B$44,"Emissions intensity required","")</f>
        <v/>
      </c>
      <c r="AE596" s="267"/>
      <c r="AF596" s="265" t="str">
        <f t="shared" si="86"/>
        <v/>
      </c>
      <c r="AG596" s="121" t="str">
        <f t="shared" si="87"/>
        <v/>
      </c>
      <c r="AH596" s="121" t="str">
        <f t="shared" si="88"/>
        <v/>
      </c>
    </row>
    <row r="597" spans="1:34" s="99" customFormat="1" x14ac:dyDescent="0.45">
      <c r="A597" s="429"/>
      <c r="B597" s="429"/>
      <c r="C597" s="429"/>
      <c r="D597" s="429"/>
      <c r="E597" s="429"/>
      <c r="F597" s="267"/>
      <c r="G597" s="267"/>
      <c r="H597" s="430"/>
      <c r="I597" s="430"/>
      <c r="J597" s="431"/>
      <c r="K597" s="430"/>
      <c r="L597" s="432"/>
      <c r="M597" s="429"/>
      <c r="N597" s="429"/>
      <c r="O597" s="429"/>
      <c r="P597" s="429"/>
      <c r="Q597" s="433">
        <f t="shared" si="89"/>
        <v>0</v>
      </c>
      <c r="R597" s="433"/>
      <c r="S597" s="429"/>
      <c r="T597" s="429"/>
      <c r="U597" s="434"/>
      <c r="V597" s="429"/>
      <c r="W597" s="429"/>
      <c r="X597" s="241" t="str">
        <f t="shared" si="85"/>
        <v/>
      </c>
      <c r="Y597" s="241" t="str">
        <f t="shared" si="90"/>
        <v/>
      </c>
      <c r="Z597" s="241" t="str">
        <f t="shared" si="91"/>
        <v/>
      </c>
      <c r="AA597" s="242" t="b">
        <f t="shared" si="92"/>
        <v>0</v>
      </c>
      <c r="AB597" s="242" t="b">
        <f t="shared" si="93"/>
        <v>0</v>
      </c>
      <c r="AC597" s="267"/>
      <c r="AD597" s="265" t="str">
        <f>IF(AC597=Dropdowns!$B$44,"Emissions intensity required","")</f>
        <v/>
      </c>
      <c r="AE597" s="267"/>
      <c r="AF597" s="265" t="str">
        <f t="shared" si="86"/>
        <v/>
      </c>
      <c r="AG597" s="121" t="str">
        <f t="shared" si="87"/>
        <v/>
      </c>
      <c r="AH597" s="121" t="str">
        <f t="shared" si="88"/>
        <v/>
      </c>
    </row>
    <row r="598" spans="1:34" s="99" customFormat="1" x14ac:dyDescent="0.45">
      <c r="A598" s="429"/>
      <c r="B598" s="429"/>
      <c r="C598" s="429"/>
      <c r="D598" s="429"/>
      <c r="E598" s="429"/>
      <c r="F598" s="267"/>
      <c r="G598" s="267"/>
      <c r="H598" s="430"/>
      <c r="I598" s="430"/>
      <c r="J598" s="431"/>
      <c r="K598" s="430"/>
      <c r="L598" s="432"/>
      <c r="M598" s="429"/>
      <c r="N598" s="429"/>
      <c r="O598" s="429"/>
      <c r="P598" s="429"/>
      <c r="Q598" s="433">
        <f t="shared" si="89"/>
        <v>0</v>
      </c>
      <c r="R598" s="433"/>
      <c r="S598" s="429"/>
      <c r="T598" s="429"/>
      <c r="U598" s="434"/>
      <c r="V598" s="429"/>
      <c r="W598" s="429"/>
      <c r="X598" s="241" t="str">
        <f t="shared" si="85"/>
        <v/>
      </c>
      <c r="Y598" s="241" t="str">
        <f t="shared" si="90"/>
        <v/>
      </c>
      <c r="Z598" s="241" t="str">
        <f t="shared" si="91"/>
        <v/>
      </c>
      <c r="AA598" s="242" t="b">
        <f t="shared" si="92"/>
        <v>0</v>
      </c>
      <c r="AB598" s="242" t="b">
        <f t="shared" si="93"/>
        <v>0</v>
      </c>
      <c r="AC598" s="267"/>
      <c r="AD598" s="265" t="str">
        <f>IF(AC598=Dropdowns!$B$44,"Emissions intensity required","")</f>
        <v/>
      </c>
      <c r="AE598" s="267"/>
      <c r="AF598" s="265" t="str">
        <f t="shared" si="86"/>
        <v/>
      </c>
      <c r="AG598" s="121" t="str">
        <f t="shared" si="87"/>
        <v/>
      </c>
      <c r="AH598" s="121" t="str">
        <f t="shared" si="88"/>
        <v/>
      </c>
    </row>
    <row r="599" spans="1:34" s="99" customFormat="1" x14ac:dyDescent="0.45">
      <c r="A599" s="429"/>
      <c r="B599" s="429"/>
      <c r="C599" s="429"/>
      <c r="D599" s="429"/>
      <c r="E599" s="429"/>
      <c r="F599" s="267"/>
      <c r="G599" s="267"/>
      <c r="H599" s="430"/>
      <c r="I599" s="430"/>
      <c r="J599" s="431"/>
      <c r="K599" s="430"/>
      <c r="L599" s="432"/>
      <c r="M599" s="429"/>
      <c r="N599" s="429"/>
      <c r="O599" s="429"/>
      <c r="P599" s="429"/>
      <c r="Q599" s="433">
        <f t="shared" si="89"/>
        <v>0</v>
      </c>
      <c r="R599" s="433"/>
      <c r="S599" s="429"/>
      <c r="T599" s="429"/>
      <c r="U599" s="434"/>
      <c r="V599" s="429"/>
      <c r="W599" s="429"/>
      <c r="X599" s="241" t="str">
        <f t="shared" si="85"/>
        <v/>
      </c>
      <c r="Y599" s="241" t="str">
        <f t="shared" si="90"/>
        <v/>
      </c>
      <c r="Z599" s="241" t="str">
        <f t="shared" si="91"/>
        <v/>
      </c>
      <c r="AA599" s="242" t="b">
        <f t="shared" si="92"/>
        <v>0</v>
      </c>
      <c r="AB599" s="242" t="b">
        <f t="shared" si="93"/>
        <v>0</v>
      </c>
      <c r="AC599" s="267"/>
      <c r="AD599" s="265" t="str">
        <f>IF(AC599=Dropdowns!$B$44,"Emissions intensity required","")</f>
        <v/>
      </c>
      <c r="AE599" s="267"/>
      <c r="AF599" s="265" t="str">
        <f t="shared" si="86"/>
        <v/>
      </c>
      <c r="AG599" s="121" t="str">
        <f t="shared" si="87"/>
        <v/>
      </c>
      <c r="AH599" s="121" t="str">
        <f t="shared" si="88"/>
        <v/>
      </c>
    </row>
    <row r="600" spans="1:34" s="99" customFormat="1" x14ac:dyDescent="0.45">
      <c r="A600" s="429"/>
      <c r="B600" s="429"/>
      <c r="C600" s="429"/>
      <c r="D600" s="429"/>
      <c r="E600" s="429"/>
      <c r="F600" s="267"/>
      <c r="G600" s="267"/>
      <c r="H600" s="430"/>
      <c r="I600" s="430"/>
      <c r="J600" s="431"/>
      <c r="K600" s="430"/>
      <c r="L600" s="432"/>
      <c r="M600" s="429"/>
      <c r="N600" s="429"/>
      <c r="O600" s="429"/>
      <c r="P600" s="429"/>
      <c r="Q600" s="433">
        <f t="shared" si="89"/>
        <v>0</v>
      </c>
      <c r="R600" s="433"/>
      <c r="S600" s="429"/>
      <c r="T600" s="429"/>
      <c r="U600" s="434"/>
      <c r="V600" s="429"/>
      <c r="W600" s="429"/>
      <c r="X600" s="241" t="str">
        <f t="shared" si="85"/>
        <v/>
      </c>
      <c r="Y600" s="241" t="str">
        <f t="shared" si="90"/>
        <v/>
      </c>
      <c r="Z600" s="241" t="str">
        <f t="shared" si="91"/>
        <v/>
      </c>
      <c r="AA600" s="242" t="b">
        <f t="shared" si="92"/>
        <v>0</v>
      </c>
      <c r="AB600" s="242" t="b">
        <f t="shared" si="93"/>
        <v>0</v>
      </c>
      <c r="AC600" s="267"/>
      <c r="AD600" s="265" t="str">
        <f>IF(AC600=Dropdowns!$B$44,"Emissions intensity required","")</f>
        <v/>
      </c>
      <c r="AE600" s="267"/>
      <c r="AF600" s="265" t="str">
        <f t="shared" si="86"/>
        <v/>
      </c>
      <c r="AG600" s="121" t="str">
        <f t="shared" si="87"/>
        <v/>
      </c>
      <c r="AH600" s="121" t="str">
        <f t="shared" si="88"/>
        <v/>
      </c>
    </row>
    <row r="601" spans="1:34" s="99" customFormat="1" x14ac:dyDescent="0.45">
      <c r="A601" s="429"/>
      <c r="B601" s="429"/>
      <c r="C601" s="429"/>
      <c r="D601" s="429"/>
      <c r="E601" s="429"/>
      <c r="F601" s="267"/>
      <c r="G601" s="267"/>
      <c r="H601" s="430"/>
      <c r="I601" s="430"/>
      <c r="J601" s="431"/>
      <c r="K601" s="430"/>
      <c r="L601" s="432"/>
      <c r="M601" s="429"/>
      <c r="N601" s="429"/>
      <c r="O601" s="429"/>
      <c r="P601" s="429"/>
      <c r="Q601" s="433">
        <f t="shared" si="89"/>
        <v>0</v>
      </c>
      <c r="R601" s="433"/>
      <c r="S601" s="429"/>
      <c r="T601" s="429"/>
      <c r="U601" s="434"/>
      <c r="V601" s="429"/>
      <c r="W601" s="429"/>
      <c r="X601" s="241" t="str">
        <f t="shared" si="85"/>
        <v/>
      </c>
      <c r="Y601" s="241" t="str">
        <f t="shared" si="90"/>
        <v/>
      </c>
      <c r="Z601" s="241" t="str">
        <f t="shared" si="91"/>
        <v/>
      </c>
      <c r="AA601" s="242" t="b">
        <f t="shared" si="92"/>
        <v>0</v>
      </c>
      <c r="AB601" s="242" t="b">
        <f t="shared" si="93"/>
        <v>0</v>
      </c>
      <c r="AC601" s="267"/>
      <c r="AD601" s="265" t="str">
        <f>IF(AC601=Dropdowns!$B$44,"Emissions intensity required","")</f>
        <v/>
      </c>
      <c r="AE601" s="267"/>
      <c r="AF601" s="265" t="str">
        <f t="shared" si="86"/>
        <v/>
      </c>
      <c r="AG601" s="121" t="str">
        <f t="shared" si="87"/>
        <v/>
      </c>
      <c r="AH601" s="121" t="str">
        <f t="shared" si="88"/>
        <v/>
      </c>
    </row>
    <row r="602" spans="1:34" s="99" customFormat="1" x14ac:dyDescent="0.45">
      <c r="A602" s="429"/>
      <c r="B602" s="429"/>
      <c r="C602" s="429"/>
      <c r="D602" s="429"/>
      <c r="E602" s="429"/>
      <c r="F602" s="267"/>
      <c r="G602" s="267"/>
      <c r="H602" s="430"/>
      <c r="I602" s="430"/>
      <c r="J602" s="431"/>
      <c r="K602" s="430"/>
      <c r="L602" s="432"/>
      <c r="M602" s="429"/>
      <c r="N602" s="429"/>
      <c r="O602" s="429"/>
      <c r="P602" s="429"/>
      <c r="Q602" s="433">
        <f t="shared" si="89"/>
        <v>0</v>
      </c>
      <c r="R602" s="433"/>
      <c r="S602" s="429"/>
      <c r="T602" s="429"/>
      <c r="U602" s="434"/>
      <c r="V602" s="429"/>
      <c r="W602" s="429"/>
      <c r="X602" s="241" t="str">
        <f t="shared" si="85"/>
        <v/>
      </c>
      <c r="Y602" s="241" t="str">
        <f t="shared" si="90"/>
        <v/>
      </c>
      <c r="Z602" s="241" t="str">
        <f t="shared" si="91"/>
        <v/>
      </c>
      <c r="AA602" s="242" t="b">
        <f t="shared" si="92"/>
        <v>0</v>
      </c>
      <c r="AB602" s="242" t="b">
        <f t="shared" si="93"/>
        <v>0</v>
      </c>
      <c r="AC602" s="267"/>
      <c r="AD602" s="265" t="str">
        <f>IF(AC602=Dropdowns!$B$44,"Emissions intensity required","")</f>
        <v/>
      </c>
      <c r="AE602" s="267"/>
      <c r="AF602" s="265" t="str">
        <f t="shared" si="86"/>
        <v/>
      </c>
      <c r="AG602" s="121" t="str">
        <f t="shared" si="87"/>
        <v/>
      </c>
      <c r="AH602" s="121" t="str">
        <f t="shared" si="88"/>
        <v/>
      </c>
    </row>
    <row r="603" spans="1:34" s="99" customFormat="1" x14ac:dyDescent="0.45">
      <c r="A603" s="429"/>
      <c r="B603" s="429"/>
      <c r="C603" s="429"/>
      <c r="D603" s="429"/>
      <c r="E603" s="429"/>
      <c r="F603" s="267"/>
      <c r="G603" s="267"/>
      <c r="H603" s="430"/>
      <c r="I603" s="430"/>
      <c r="J603" s="431"/>
      <c r="K603" s="430"/>
      <c r="L603" s="432"/>
      <c r="M603" s="429"/>
      <c r="N603" s="429"/>
      <c r="O603" s="429"/>
      <c r="P603" s="429"/>
      <c r="Q603" s="433">
        <f t="shared" si="89"/>
        <v>0</v>
      </c>
      <c r="R603" s="433"/>
      <c r="S603" s="429"/>
      <c r="T603" s="429"/>
      <c r="U603" s="434"/>
      <c r="V603" s="429"/>
      <c r="W603" s="429"/>
      <c r="X603" s="241" t="str">
        <f t="shared" si="85"/>
        <v/>
      </c>
      <c r="Y603" s="241" t="str">
        <f t="shared" si="90"/>
        <v/>
      </c>
      <c r="Z603" s="241" t="str">
        <f t="shared" si="91"/>
        <v/>
      </c>
      <c r="AA603" s="242" t="b">
        <f t="shared" si="92"/>
        <v>0</v>
      </c>
      <c r="AB603" s="242" t="b">
        <f t="shared" si="93"/>
        <v>0</v>
      </c>
      <c r="AC603" s="267"/>
      <c r="AD603" s="265" t="str">
        <f>IF(AC603=Dropdowns!$B$44,"Emissions intensity required","")</f>
        <v/>
      </c>
      <c r="AE603" s="267"/>
      <c r="AF603" s="265" t="str">
        <f t="shared" si="86"/>
        <v/>
      </c>
      <c r="AG603" s="121" t="str">
        <f t="shared" si="87"/>
        <v/>
      </c>
      <c r="AH603" s="121" t="str">
        <f t="shared" si="88"/>
        <v/>
      </c>
    </row>
    <row r="604" spans="1:34" s="99" customFormat="1" x14ac:dyDescent="0.45">
      <c r="A604" s="429"/>
      <c r="B604" s="429"/>
      <c r="C604" s="429"/>
      <c r="D604" s="429"/>
      <c r="E604" s="429"/>
      <c r="F604" s="267"/>
      <c r="G604" s="267"/>
      <c r="H604" s="430"/>
      <c r="I604" s="430"/>
      <c r="J604" s="431"/>
      <c r="K604" s="430"/>
      <c r="L604" s="432"/>
      <c r="M604" s="429"/>
      <c r="N604" s="429"/>
      <c r="O604" s="429"/>
      <c r="P604" s="429"/>
      <c r="Q604" s="433">
        <f t="shared" si="89"/>
        <v>0</v>
      </c>
      <c r="R604" s="433"/>
      <c r="S604" s="429"/>
      <c r="T604" s="429"/>
      <c r="U604" s="434"/>
      <c r="V604" s="429"/>
      <c r="W604" s="429"/>
      <c r="X604" s="241" t="str">
        <f t="shared" si="85"/>
        <v/>
      </c>
      <c r="Y604" s="241" t="str">
        <f t="shared" si="90"/>
        <v/>
      </c>
      <c r="Z604" s="241" t="str">
        <f t="shared" si="91"/>
        <v/>
      </c>
      <c r="AA604" s="242" t="b">
        <f t="shared" si="92"/>
        <v>0</v>
      </c>
      <c r="AB604" s="242" t="b">
        <f t="shared" si="93"/>
        <v>0</v>
      </c>
      <c r="AC604" s="267"/>
      <c r="AD604" s="265" t="str">
        <f>IF(AC604=Dropdowns!$B$44,"Emissions intensity required","")</f>
        <v/>
      </c>
      <c r="AE604" s="267"/>
      <c r="AF604" s="265" t="str">
        <f t="shared" si="86"/>
        <v/>
      </c>
      <c r="AG604" s="121" t="str">
        <f t="shared" si="87"/>
        <v/>
      </c>
      <c r="AH604" s="121" t="str">
        <f t="shared" si="88"/>
        <v/>
      </c>
    </row>
    <row r="605" spans="1:34" s="99" customFormat="1" x14ac:dyDescent="0.45">
      <c r="A605" s="429"/>
      <c r="B605" s="429"/>
      <c r="C605" s="429"/>
      <c r="D605" s="429"/>
      <c r="E605" s="429"/>
      <c r="F605" s="267"/>
      <c r="G605" s="267"/>
      <c r="H605" s="430"/>
      <c r="I605" s="430"/>
      <c r="J605" s="431"/>
      <c r="K605" s="430"/>
      <c r="L605" s="432"/>
      <c r="M605" s="429"/>
      <c r="N605" s="429"/>
      <c r="O605" s="429"/>
      <c r="P605" s="429"/>
      <c r="Q605" s="433">
        <f t="shared" si="89"/>
        <v>0</v>
      </c>
      <c r="R605" s="433"/>
      <c r="S605" s="429"/>
      <c r="T605" s="429"/>
      <c r="U605" s="434"/>
      <c r="V605" s="429"/>
      <c r="W605" s="429"/>
      <c r="X605" s="241" t="str">
        <f t="shared" si="85"/>
        <v/>
      </c>
      <c r="Y605" s="241" t="str">
        <f t="shared" si="90"/>
        <v/>
      </c>
      <c r="Z605" s="241" t="str">
        <f t="shared" si="91"/>
        <v/>
      </c>
      <c r="AA605" s="242" t="b">
        <f t="shared" si="92"/>
        <v>0</v>
      </c>
      <c r="AB605" s="242" t="b">
        <f t="shared" si="93"/>
        <v>0</v>
      </c>
      <c r="AC605" s="267"/>
      <c r="AD605" s="265" t="str">
        <f>IF(AC605=Dropdowns!$B$44,"Emissions intensity required","")</f>
        <v/>
      </c>
      <c r="AE605" s="267"/>
      <c r="AF605" s="265" t="str">
        <f t="shared" si="86"/>
        <v/>
      </c>
      <c r="AG605" s="121" t="str">
        <f t="shared" si="87"/>
        <v/>
      </c>
      <c r="AH605" s="121" t="str">
        <f t="shared" si="88"/>
        <v/>
      </c>
    </row>
    <row r="606" spans="1:34" s="99" customFormat="1" x14ac:dyDescent="0.45">
      <c r="A606" s="429"/>
      <c r="B606" s="429"/>
      <c r="C606" s="429"/>
      <c r="D606" s="429"/>
      <c r="E606" s="429"/>
      <c r="F606" s="267"/>
      <c r="G606" s="267"/>
      <c r="H606" s="430"/>
      <c r="I606" s="430"/>
      <c r="J606" s="431"/>
      <c r="K606" s="430"/>
      <c r="L606" s="432"/>
      <c r="M606" s="429"/>
      <c r="N606" s="429"/>
      <c r="O606" s="429"/>
      <c r="P606" s="429"/>
      <c r="Q606" s="433">
        <f t="shared" si="89"/>
        <v>0</v>
      </c>
      <c r="R606" s="433"/>
      <c r="S606" s="429"/>
      <c r="T606" s="429"/>
      <c r="U606" s="434"/>
      <c r="V606" s="429"/>
      <c r="W606" s="429"/>
      <c r="X606" s="241" t="str">
        <f t="shared" si="85"/>
        <v/>
      </c>
      <c r="Y606" s="241" t="str">
        <f t="shared" si="90"/>
        <v/>
      </c>
      <c r="Z606" s="241" t="str">
        <f t="shared" si="91"/>
        <v/>
      </c>
      <c r="AA606" s="242" t="b">
        <f t="shared" si="92"/>
        <v>0</v>
      </c>
      <c r="AB606" s="242" t="b">
        <f t="shared" si="93"/>
        <v>0</v>
      </c>
      <c r="AC606" s="267"/>
      <c r="AD606" s="265" t="str">
        <f>IF(AC606=Dropdowns!$B$44,"Emissions intensity required","")</f>
        <v/>
      </c>
      <c r="AE606" s="267"/>
      <c r="AF606" s="265" t="str">
        <f t="shared" si="86"/>
        <v/>
      </c>
      <c r="AG606" s="121" t="str">
        <f t="shared" si="87"/>
        <v/>
      </c>
      <c r="AH606" s="121" t="str">
        <f t="shared" si="88"/>
        <v/>
      </c>
    </row>
    <row r="607" spans="1:34" s="99" customFormat="1" x14ac:dyDescent="0.45">
      <c r="A607" s="429"/>
      <c r="B607" s="429"/>
      <c r="C607" s="429"/>
      <c r="D607" s="429"/>
      <c r="E607" s="429"/>
      <c r="F607" s="267"/>
      <c r="G607" s="267"/>
      <c r="H607" s="430"/>
      <c r="I607" s="430"/>
      <c r="J607" s="431"/>
      <c r="K607" s="430"/>
      <c r="L607" s="432"/>
      <c r="M607" s="429"/>
      <c r="N607" s="429"/>
      <c r="O607" s="429"/>
      <c r="P607" s="429"/>
      <c r="Q607" s="433">
        <f t="shared" si="89"/>
        <v>0</v>
      </c>
      <c r="R607" s="433"/>
      <c r="S607" s="429"/>
      <c r="T607" s="429"/>
      <c r="U607" s="434"/>
      <c r="V607" s="429"/>
      <c r="W607" s="429"/>
      <c r="X607" s="241" t="str">
        <f t="shared" si="85"/>
        <v/>
      </c>
      <c r="Y607" s="241" t="str">
        <f t="shared" si="90"/>
        <v/>
      </c>
      <c r="Z607" s="241" t="str">
        <f t="shared" si="91"/>
        <v/>
      </c>
      <c r="AA607" s="242" t="b">
        <f t="shared" si="92"/>
        <v>0</v>
      </c>
      <c r="AB607" s="242" t="b">
        <f t="shared" si="93"/>
        <v>0</v>
      </c>
      <c r="AC607" s="267"/>
      <c r="AD607" s="265" t="str">
        <f>IF(AC607=Dropdowns!$B$44,"Emissions intensity required","")</f>
        <v/>
      </c>
      <c r="AE607" s="267"/>
      <c r="AF607" s="265" t="str">
        <f t="shared" si="86"/>
        <v/>
      </c>
      <c r="AG607" s="121" t="str">
        <f t="shared" si="87"/>
        <v/>
      </c>
      <c r="AH607" s="121" t="str">
        <f t="shared" si="88"/>
        <v/>
      </c>
    </row>
    <row r="608" spans="1:34" s="99" customFormat="1" x14ac:dyDescent="0.45">
      <c r="A608" s="429"/>
      <c r="B608" s="429"/>
      <c r="C608" s="429"/>
      <c r="D608" s="429"/>
      <c r="E608" s="429"/>
      <c r="F608" s="267"/>
      <c r="G608" s="267"/>
      <c r="H608" s="430"/>
      <c r="I608" s="430"/>
      <c r="J608" s="431"/>
      <c r="K608" s="430"/>
      <c r="L608" s="432"/>
      <c r="M608" s="429"/>
      <c r="N608" s="429"/>
      <c r="O608" s="429"/>
      <c r="P608" s="429"/>
      <c r="Q608" s="433">
        <f t="shared" si="89"/>
        <v>0</v>
      </c>
      <c r="R608" s="433"/>
      <c r="S608" s="429"/>
      <c r="T608" s="429"/>
      <c r="U608" s="434"/>
      <c r="V608" s="429"/>
      <c r="W608" s="429"/>
      <c r="X608" s="241" t="str">
        <f t="shared" si="85"/>
        <v/>
      </c>
      <c r="Y608" s="241" t="str">
        <f t="shared" si="90"/>
        <v/>
      </c>
      <c r="Z608" s="241" t="str">
        <f t="shared" si="91"/>
        <v/>
      </c>
      <c r="AA608" s="242" t="b">
        <f t="shared" si="92"/>
        <v>0</v>
      </c>
      <c r="AB608" s="242" t="b">
        <f t="shared" si="93"/>
        <v>0</v>
      </c>
      <c r="AC608" s="267"/>
      <c r="AD608" s="265" t="str">
        <f>IF(AC608=Dropdowns!$B$44,"Emissions intensity required","")</f>
        <v/>
      </c>
      <c r="AE608" s="267"/>
      <c r="AF608" s="265" t="str">
        <f t="shared" si="86"/>
        <v/>
      </c>
      <c r="AG608" s="121" t="str">
        <f t="shared" si="87"/>
        <v/>
      </c>
      <c r="AH608" s="121" t="str">
        <f t="shared" si="88"/>
        <v/>
      </c>
    </row>
    <row r="609" spans="1:34" s="99" customFormat="1" x14ac:dyDescent="0.45">
      <c r="A609" s="429"/>
      <c r="B609" s="429"/>
      <c r="C609" s="429"/>
      <c r="D609" s="429"/>
      <c r="E609" s="429"/>
      <c r="F609" s="267"/>
      <c r="G609" s="267"/>
      <c r="H609" s="430"/>
      <c r="I609" s="430"/>
      <c r="J609" s="431"/>
      <c r="K609" s="430"/>
      <c r="L609" s="432"/>
      <c r="M609" s="429"/>
      <c r="N609" s="429"/>
      <c r="O609" s="429"/>
      <c r="P609" s="429"/>
      <c r="Q609" s="433">
        <f t="shared" si="89"/>
        <v>0</v>
      </c>
      <c r="R609" s="433"/>
      <c r="S609" s="429"/>
      <c r="T609" s="429"/>
      <c r="U609" s="434"/>
      <c r="V609" s="429"/>
      <c r="W609" s="429"/>
      <c r="X609" s="241" t="str">
        <f t="shared" si="85"/>
        <v/>
      </c>
      <c r="Y609" s="241" t="str">
        <f t="shared" si="90"/>
        <v/>
      </c>
      <c r="Z609" s="241" t="str">
        <f t="shared" si="91"/>
        <v/>
      </c>
      <c r="AA609" s="242" t="b">
        <f t="shared" si="92"/>
        <v>0</v>
      </c>
      <c r="AB609" s="242" t="b">
        <f t="shared" si="93"/>
        <v>0</v>
      </c>
      <c r="AC609" s="267"/>
      <c r="AD609" s="265" t="str">
        <f>IF(AC609=Dropdowns!$B$44,"Emissions intensity required","")</f>
        <v/>
      </c>
      <c r="AE609" s="267"/>
      <c r="AF609" s="265" t="str">
        <f t="shared" si="86"/>
        <v/>
      </c>
      <c r="AG609" s="121" t="str">
        <f t="shared" si="87"/>
        <v/>
      </c>
      <c r="AH609" s="121" t="str">
        <f t="shared" si="88"/>
        <v/>
      </c>
    </row>
    <row r="610" spans="1:34" s="99" customFormat="1" x14ac:dyDescent="0.45">
      <c r="A610" s="429"/>
      <c r="B610" s="429"/>
      <c r="C610" s="429"/>
      <c r="D610" s="429"/>
      <c r="E610" s="429"/>
      <c r="F610" s="267"/>
      <c r="G610" s="267"/>
      <c r="H610" s="430"/>
      <c r="I610" s="430"/>
      <c r="J610" s="431"/>
      <c r="K610" s="430"/>
      <c r="L610" s="432"/>
      <c r="M610" s="429"/>
      <c r="N610" s="429"/>
      <c r="O610" s="429"/>
      <c r="P610" s="429"/>
      <c r="Q610" s="433">
        <f t="shared" si="89"/>
        <v>0</v>
      </c>
      <c r="R610" s="433"/>
      <c r="S610" s="429"/>
      <c r="T610" s="429"/>
      <c r="U610" s="434"/>
      <c r="V610" s="429"/>
      <c r="W610" s="429"/>
      <c r="X610" s="241" t="str">
        <f t="shared" si="85"/>
        <v/>
      </c>
      <c r="Y610" s="241" t="str">
        <f t="shared" si="90"/>
        <v/>
      </c>
      <c r="Z610" s="241" t="str">
        <f t="shared" si="91"/>
        <v/>
      </c>
      <c r="AA610" s="242" t="b">
        <f t="shared" si="92"/>
        <v>0</v>
      </c>
      <c r="AB610" s="242" t="b">
        <f t="shared" si="93"/>
        <v>0</v>
      </c>
      <c r="AC610" s="267"/>
      <c r="AD610" s="265" t="str">
        <f>IF(AC610=Dropdowns!$B$44,"Emissions intensity required","")</f>
        <v/>
      </c>
      <c r="AE610" s="267"/>
      <c r="AF610" s="265" t="str">
        <f t="shared" si="86"/>
        <v/>
      </c>
      <c r="AG610" s="121" t="str">
        <f t="shared" si="87"/>
        <v/>
      </c>
      <c r="AH610" s="121" t="str">
        <f t="shared" si="88"/>
        <v/>
      </c>
    </row>
    <row r="611" spans="1:34" s="99" customFormat="1" x14ac:dyDescent="0.45">
      <c r="A611" s="429"/>
      <c r="B611" s="429"/>
      <c r="C611" s="429"/>
      <c r="D611" s="429"/>
      <c r="E611" s="429"/>
      <c r="F611" s="267"/>
      <c r="G611" s="267"/>
      <c r="H611" s="430"/>
      <c r="I611" s="430"/>
      <c r="J611" s="431"/>
      <c r="K611" s="430"/>
      <c r="L611" s="432"/>
      <c r="M611" s="429"/>
      <c r="N611" s="429"/>
      <c r="O611" s="429"/>
      <c r="P611" s="429"/>
      <c r="Q611" s="433">
        <f t="shared" si="89"/>
        <v>0</v>
      </c>
      <c r="R611" s="433"/>
      <c r="S611" s="429"/>
      <c r="T611" s="429"/>
      <c r="U611" s="434"/>
      <c r="V611" s="429"/>
      <c r="W611" s="429"/>
      <c r="X611" s="241" t="str">
        <f t="shared" si="85"/>
        <v/>
      </c>
      <c r="Y611" s="241" t="str">
        <f t="shared" si="90"/>
        <v/>
      </c>
      <c r="Z611" s="241" t="str">
        <f t="shared" si="91"/>
        <v/>
      </c>
      <c r="AA611" s="242" t="b">
        <f t="shared" si="92"/>
        <v>0</v>
      </c>
      <c r="AB611" s="242" t="b">
        <f t="shared" si="93"/>
        <v>0</v>
      </c>
      <c r="AC611" s="267"/>
      <c r="AD611" s="265" t="str">
        <f>IF(AC611=Dropdowns!$B$44,"Emissions intensity required","")</f>
        <v/>
      </c>
      <c r="AE611" s="267"/>
      <c r="AF611" s="265" t="str">
        <f t="shared" si="86"/>
        <v/>
      </c>
      <c r="AG611" s="121" t="str">
        <f t="shared" si="87"/>
        <v/>
      </c>
      <c r="AH611" s="121" t="str">
        <f t="shared" si="88"/>
        <v/>
      </c>
    </row>
    <row r="612" spans="1:34" s="99" customFormat="1" x14ac:dyDescent="0.45">
      <c r="A612" s="429"/>
      <c r="B612" s="429"/>
      <c r="C612" s="429"/>
      <c r="D612" s="429"/>
      <c r="E612" s="429"/>
      <c r="F612" s="267"/>
      <c r="G612" s="267"/>
      <c r="H612" s="430"/>
      <c r="I612" s="430"/>
      <c r="J612" s="431"/>
      <c r="K612" s="430"/>
      <c r="L612" s="432"/>
      <c r="M612" s="429"/>
      <c r="N612" s="429"/>
      <c r="O612" s="429"/>
      <c r="P612" s="429"/>
      <c r="Q612" s="433">
        <f t="shared" si="89"/>
        <v>0</v>
      </c>
      <c r="R612" s="433"/>
      <c r="S612" s="429"/>
      <c r="T612" s="429"/>
      <c r="U612" s="434"/>
      <c r="V612" s="429"/>
      <c r="W612" s="429"/>
      <c r="X612" s="241" t="str">
        <f t="shared" si="85"/>
        <v/>
      </c>
      <c r="Y612" s="241" t="str">
        <f t="shared" si="90"/>
        <v/>
      </c>
      <c r="Z612" s="241" t="str">
        <f t="shared" si="91"/>
        <v/>
      </c>
      <c r="AA612" s="242" t="b">
        <f t="shared" si="92"/>
        <v>0</v>
      </c>
      <c r="AB612" s="242" t="b">
        <f t="shared" si="93"/>
        <v>0</v>
      </c>
      <c r="AC612" s="267"/>
      <c r="AD612" s="265" t="str">
        <f>IF(AC612=Dropdowns!$B$44,"Emissions intensity required","")</f>
        <v/>
      </c>
      <c r="AE612" s="267"/>
      <c r="AF612" s="265" t="str">
        <f t="shared" si="86"/>
        <v/>
      </c>
      <c r="AG612" s="121" t="str">
        <f t="shared" si="87"/>
        <v/>
      </c>
      <c r="AH612" s="121" t="str">
        <f t="shared" si="88"/>
        <v/>
      </c>
    </row>
    <row r="613" spans="1:34" s="99" customFormat="1" x14ac:dyDescent="0.45">
      <c r="A613" s="429"/>
      <c r="B613" s="429"/>
      <c r="C613" s="429"/>
      <c r="D613" s="429"/>
      <c r="E613" s="429"/>
      <c r="F613" s="267"/>
      <c r="G613" s="267"/>
      <c r="H613" s="430"/>
      <c r="I613" s="430"/>
      <c r="J613" s="431"/>
      <c r="K613" s="430"/>
      <c r="L613" s="432"/>
      <c r="M613" s="429"/>
      <c r="N613" s="429"/>
      <c r="O613" s="429"/>
      <c r="P613" s="429"/>
      <c r="Q613" s="433">
        <f t="shared" si="89"/>
        <v>0</v>
      </c>
      <c r="R613" s="433"/>
      <c r="S613" s="429"/>
      <c r="T613" s="429"/>
      <c r="U613" s="434"/>
      <c r="V613" s="429"/>
      <c r="W613" s="429"/>
      <c r="X613" s="241" t="str">
        <f t="shared" si="85"/>
        <v/>
      </c>
      <c r="Y613" s="241" t="str">
        <f t="shared" si="90"/>
        <v/>
      </c>
      <c r="Z613" s="241" t="str">
        <f t="shared" si="91"/>
        <v/>
      </c>
      <c r="AA613" s="242" t="b">
        <f t="shared" si="92"/>
        <v>0</v>
      </c>
      <c r="AB613" s="242" t="b">
        <f t="shared" si="93"/>
        <v>0</v>
      </c>
      <c r="AC613" s="267"/>
      <c r="AD613" s="265" t="str">
        <f>IF(AC613=Dropdowns!$B$44,"Emissions intensity required","")</f>
        <v/>
      </c>
      <c r="AE613" s="267"/>
      <c r="AF613" s="265" t="str">
        <f t="shared" si="86"/>
        <v/>
      </c>
      <c r="AG613" s="121" t="str">
        <f t="shared" si="87"/>
        <v/>
      </c>
      <c r="AH613" s="121" t="str">
        <f t="shared" si="88"/>
        <v/>
      </c>
    </row>
    <row r="614" spans="1:34" s="99" customFormat="1" x14ac:dyDescent="0.45">
      <c r="A614" s="429"/>
      <c r="B614" s="429"/>
      <c r="C614" s="429"/>
      <c r="D614" s="429"/>
      <c r="E614" s="429"/>
      <c r="F614" s="267"/>
      <c r="G614" s="267"/>
      <c r="H614" s="430"/>
      <c r="I614" s="430"/>
      <c r="J614" s="431"/>
      <c r="K614" s="430"/>
      <c r="L614" s="432"/>
      <c r="M614" s="429"/>
      <c r="N614" s="429"/>
      <c r="O614" s="429"/>
      <c r="P614" s="429"/>
      <c r="Q614" s="433">
        <f t="shared" si="89"/>
        <v>0</v>
      </c>
      <c r="R614" s="433"/>
      <c r="S614" s="429"/>
      <c r="T614" s="429"/>
      <c r="U614" s="434"/>
      <c r="V614" s="429"/>
      <c r="W614" s="429"/>
      <c r="X614" s="241" t="str">
        <f t="shared" si="85"/>
        <v/>
      </c>
      <c r="Y614" s="241" t="str">
        <f t="shared" si="90"/>
        <v/>
      </c>
      <c r="Z614" s="241" t="str">
        <f t="shared" si="91"/>
        <v/>
      </c>
      <c r="AA614" s="242" t="b">
        <f t="shared" si="92"/>
        <v>0</v>
      </c>
      <c r="AB614" s="242" t="b">
        <f t="shared" si="93"/>
        <v>0</v>
      </c>
      <c r="AC614" s="267"/>
      <c r="AD614" s="265" t="str">
        <f>IF(AC614=Dropdowns!$B$44,"Emissions intensity required","")</f>
        <v/>
      </c>
      <c r="AE614" s="267"/>
      <c r="AF614" s="265" t="str">
        <f t="shared" si="86"/>
        <v/>
      </c>
      <c r="AG614" s="121" t="str">
        <f t="shared" si="87"/>
        <v/>
      </c>
      <c r="AH614" s="121" t="str">
        <f t="shared" si="88"/>
        <v/>
      </c>
    </row>
    <row r="615" spans="1:34" s="99" customFormat="1" x14ac:dyDescent="0.45">
      <c r="A615" s="429"/>
      <c r="B615" s="429"/>
      <c r="C615" s="429"/>
      <c r="D615" s="429"/>
      <c r="E615" s="429"/>
      <c r="F615" s="267"/>
      <c r="G615" s="267"/>
      <c r="H615" s="430"/>
      <c r="I615" s="430"/>
      <c r="J615" s="431"/>
      <c r="K615" s="430"/>
      <c r="L615" s="432"/>
      <c r="M615" s="429"/>
      <c r="N615" s="429"/>
      <c r="O615" s="429"/>
      <c r="P615" s="429"/>
      <c r="Q615" s="433">
        <f t="shared" si="89"/>
        <v>0</v>
      </c>
      <c r="R615" s="433"/>
      <c r="S615" s="429"/>
      <c r="T615" s="429"/>
      <c r="U615" s="434"/>
      <c r="V615" s="429"/>
      <c r="W615" s="429"/>
      <c r="X615" s="241" t="str">
        <f t="shared" si="85"/>
        <v/>
      </c>
      <c r="Y615" s="241" t="str">
        <f t="shared" si="90"/>
        <v/>
      </c>
      <c r="Z615" s="241" t="str">
        <f t="shared" si="91"/>
        <v/>
      </c>
      <c r="AA615" s="242" t="b">
        <f t="shared" si="92"/>
        <v>0</v>
      </c>
      <c r="AB615" s="242" t="b">
        <f t="shared" si="93"/>
        <v>0</v>
      </c>
      <c r="AC615" s="267"/>
      <c r="AD615" s="265" t="str">
        <f>IF(AC615=Dropdowns!$B$44,"Emissions intensity required","")</f>
        <v/>
      </c>
      <c r="AE615" s="267"/>
      <c r="AF615" s="265" t="str">
        <f t="shared" si="86"/>
        <v/>
      </c>
      <c r="AG615" s="121" t="str">
        <f t="shared" si="87"/>
        <v/>
      </c>
      <c r="AH615" s="121" t="str">
        <f t="shared" si="88"/>
        <v/>
      </c>
    </row>
    <row r="616" spans="1:34" s="99" customFormat="1" x14ac:dyDescent="0.45">
      <c r="A616" s="429"/>
      <c r="B616" s="429"/>
      <c r="C616" s="429"/>
      <c r="D616" s="429"/>
      <c r="E616" s="429"/>
      <c r="F616" s="267"/>
      <c r="G616" s="267"/>
      <c r="H616" s="430"/>
      <c r="I616" s="430"/>
      <c r="J616" s="431"/>
      <c r="K616" s="430"/>
      <c r="L616" s="432"/>
      <c r="M616" s="429"/>
      <c r="N616" s="429"/>
      <c r="O616" s="429"/>
      <c r="P616" s="429"/>
      <c r="Q616" s="433">
        <f t="shared" si="89"/>
        <v>0</v>
      </c>
      <c r="R616" s="433"/>
      <c r="S616" s="429"/>
      <c r="T616" s="429"/>
      <c r="U616" s="434"/>
      <c r="V616" s="429"/>
      <c r="W616" s="429"/>
      <c r="X616" s="241" t="str">
        <f t="shared" si="85"/>
        <v/>
      </c>
      <c r="Y616" s="241" t="str">
        <f t="shared" si="90"/>
        <v/>
      </c>
      <c r="Z616" s="241" t="str">
        <f t="shared" si="91"/>
        <v/>
      </c>
      <c r="AA616" s="242" t="b">
        <f t="shared" si="92"/>
        <v>0</v>
      </c>
      <c r="AB616" s="242" t="b">
        <f t="shared" si="93"/>
        <v>0</v>
      </c>
      <c r="AC616" s="267"/>
      <c r="AD616" s="265" t="str">
        <f>IF(AC616=Dropdowns!$B$44,"Emissions intensity required","")</f>
        <v/>
      </c>
      <c r="AE616" s="267"/>
      <c r="AF616" s="265" t="str">
        <f t="shared" si="86"/>
        <v/>
      </c>
      <c r="AG616" s="121" t="str">
        <f t="shared" si="87"/>
        <v/>
      </c>
      <c r="AH616" s="121" t="str">
        <f t="shared" si="88"/>
        <v/>
      </c>
    </row>
    <row r="617" spans="1:34" s="99" customFormat="1" x14ac:dyDescent="0.45">
      <c r="A617" s="429"/>
      <c r="B617" s="429"/>
      <c r="C617" s="429"/>
      <c r="D617" s="429"/>
      <c r="E617" s="429"/>
      <c r="F617" s="267"/>
      <c r="G617" s="267"/>
      <c r="H617" s="430"/>
      <c r="I617" s="430"/>
      <c r="J617" s="431"/>
      <c r="K617" s="430"/>
      <c r="L617" s="432"/>
      <c r="M617" s="429"/>
      <c r="N617" s="429"/>
      <c r="O617" s="429"/>
      <c r="P617" s="429"/>
      <c r="Q617" s="433">
        <f t="shared" si="89"/>
        <v>0</v>
      </c>
      <c r="R617" s="433"/>
      <c r="S617" s="429"/>
      <c r="T617" s="429"/>
      <c r="U617" s="434"/>
      <c r="V617" s="429"/>
      <c r="W617" s="429"/>
      <c r="X617" s="241" t="str">
        <f t="shared" si="85"/>
        <v/>
      </c>
      <c r="Y617" s="241" t="str">
        <f t="shared" si="90"/>
        <v/>
      </c>
      <c r="Z617" s="241" t="str">
        <f t="shared" si="91"/>
        <v/>
      </c>
      <c r="AA617" s="242" t="b">
        <f t="shared" si="92"/>
        <v>0</v>
      </c>
      <c r="AB617" s="242" t="b">
        <f t="shared" si="93"/>
        <v>0</v>
      </c>
      <c r="AC617" s="267"/>
      <c r="AD617" s="265" t="str">
        <f>IF(AC617=Dropdowns!$B$44,"Emissions intensity required","")</f>
        <v/>
      </c>
      <c r="AE617" s="267"/>
      <c r="AF617" s="265" t="str">
        <f t="shared" si="86"/>
        <v/>
      </c>
      <c r="AG617" s="121" t="str">
        <f t="shared" si="87"/>
        <v/>
      </c>
      <c r="AH617" s="121" t="str">
        <f t="shared" si="88"/>
        <v/>
      </c>
    </row>
    <row r="618" spans="1:34" s="99" customFormat="1" x14ac:dyDescent="0.45">
      <c r="A618" s="429"/>
      <c r="B618" s="429"/>
      <c r="C618" s="429"/>
      <c r="D618" s="429"/>
      <c r="E618" s="429"/>
      <c r="F618" s="267"/>
      <c r="G618" s="267"/>
      <c r="H618" s="430"/>
      <c r="I618" s="430"/>
      <c r="J618" s="431"/>
      <c r="K618" s="430"/>
      <c r="L618" s="432"/>
      <c r="M618" s="429"/>
      <c r="N618" s="429"/>
      <c r="O618" s="429"/>
      <c r="P618" s="429"/>
      <c r="Q618" s="433">
        <f t="shared" si="89"/>
        <v>0</v>
      </c>
      <c r="R618" s="433"/>
      <c r="S618" s="429"/>
      <c r="T618" s="429"/>
      <c r="U618" s="434"/>
      <c r="V618" s="429"/>
      <c r="W618" s="429"/>
      <c r="X618" s="241" t="str">
        <f t="shared" si="85"/>
        <v/>
      </c>
      <c r="Y618" s="241" t="str">
        <f t="shared" si="90"/>
        <v/>
      </c>
      <c r="Z618" s="241" t="str">
        <f t="shared" si="91"/>
        <v/>
      </c>
      <c r="AA618" s="242" t="b">
        <f t="shared" si="92"/>
        <v>0</v>
      </c>
      <c r="AB618" s="242" t="b">
        <f t="shared" si="93"/>
        <v>0</v>
      </c>
      <c r="AC618" s="267"/>
      <c r="AD618" s="265" t="str">
        <f>IF(AC618=Dropdowns!$B$44,"Emissions intensity required","")</f>
        <v/>
      </c>
      <c r="AE618" s="267"/>
      <c r="AF618" s="265" t="str">
        <f t="shared" si="86"/>
        <v/>
      </c>
      <c r="AG618" s="121" t="str">
        <f t="shared" si="87"/>
        <v/>
      </c>
      <c r="AH618" s="121" t="str">
        <f t="shared" si="88"/>
        <v/>
      </c>
    </row>
    <row r="619" spans="1:34" s="99" customFormat="1" x14ac:dyDescent="0.45">
      <c r="A619" s="429"/>
      <c r="B619" s="429"/>
      <c r="C619" s="429"/>
      <c r="D619" s="429"/>
      <c r="E619" s="429"/>
      <c r="F619" s="267"/>
      <c r="G619" s="267"/>
      <c r="H619" s="430"/>
      <c r="I619" s="430"/>
      <c r="J619" s="431"/>
      <c r="K619" s="430"/>
      <c r="L619" s="432"/>
      <c r="M619" s="429"/>
      <c r="N619" s="429"/>
      <c r="O619" s="429"/>
      <c r="P619" s="429"/>
      <c r="Q619" s="433">
        <f t="shared" si="89"/>
        <v>0</v>
      </c>
      <c r="R619" s="433"/>
      <c r="S619" s="429"/>
      <c r="T619" s="429"/>
      <c r="U619" s="434"/>
      <c r="V619" s="429"/>
      <c r="W619" s="429"/>
      <c r="X619" s="241" t="str">
        <f t="shared" si="85"/>
        <v/>
      </c>
      <c r="Y619" s="241" t="str">
        <f t="shared" si="90"/>
        <v/>
      </c>
      <c r="Z619" s="241" t="str">
        <f t="shared" si="91"/>
        <v/>
      </c>
      <c r="AA619" s="242" t="b">
        <f t="shared" si="92"/>
        <v>0</v>
      </c>
      <c r="AB619" s="242" t="b">
        <f t="shared" si="93"/>
        <v>0</v>
      </c>
      <c r="AC619" s="267"/>
      <c r="AD619" s="265" t="str">
        <f>IF(AC619=Dropdowns!$B$44,"Emissions intensity required","")</f>
        <v/>
      </c>
      <c r="AE619" s="267"/>
      <c r="AF619" s="265" t="str">
        <f t="shared" si="86"/>
        <v/>
      </c>
      <c r="AG619" s="121" t="str">
        <f t="shared" si="87"/>
        <v/>
      </c>
      <c r="AH619" s="121" t="str">
        <f t="shared" si="88"/>
        <v/>
      </c>
    </row>
    <row r="620" spans="1:34" s="99" customFormat="1" x14ac:dyDescent="0.45">
      <c r="A620" s="429"/>
      <c r="B620" s="429"/>
      <c r="C620" s="429"/>
      <c r="D620" s="429"/>
      <c r="E620" s="429"/>
      <c r="F620" s="267"/>
      <c r="G620" s="267"/>
      <c r="H620" s="430"/>
      <c r="I620" s="430"/>
      <c r="J620" s="431"/>
      <c r="K620" s="430"/>
      <c r="L620" s="432"/>
      <c r="M620" s="429"/>
      <c r="N620" s="429"/>
      <c r="O620" s="429"/>
      <c r="P620" s="429"/>
      <c r="Q620" s="433">
        <f t="shared" si="89"/>
        <v>0</v>
      </c>
      <c r="R620" s="433"/>
      <c r="S620" s="429"/>
      <c r="T620" s="429"/>
      <c r="U620" s="434"/>
      <c r="V620" s="429"/>
      <c r="W620" s="429"/>
      <c r="X620" s="241" t="str">
        <f t="shared" si="85"/>
        <v/>
      </c>
      <c r="Y620" s="241" t="str">
        <f t="shared" si="90"/>
        <v/>
      </c>
      <c r="Z620" s="241" t="str">
        <f t="shared" si="91"/>
        <v/>
      </c>
      <c r="AA620" s="242" t="b">
        <f t="shared" si="92"/>
        <v>0</v>
      </c>
      <c r="AB620" s="242" t="b">
        <f t="shared" si="93"/>
        <v>0</v>
      </c>
      <c r="AC620" s="267"/>
      <c r="AD620" s="265" t="str">
        <f>IF(AC620=Dropdowns!$B$44,"Emissions intensity required","")</f>
        <v/>
      </c>
      <c r="AE620" s="267"/>
      <c r="AF620" s="265" t="str">
        <f t="shared" si="86"/>
        <v/>
      </c>
      <c r="AG620" s="121" t="str">
        <f t="shared" si="87"/>
        <v/>
      </c>
      <c r="AH620" s="121" t="str">
        <f t="shared" si="88"/>
        <v/>
      </c>
    </row>
    <row r="621" spans="1:34" s="99" customFormat="1" x14ac:dyDescent="0.45">
      <c r="A621" s="429"/>
      <c r="B621" s="429"/>
      <c r="C621" s="429"/>
      <c r="D621" s="429"/>
      <c r="E621" s="429"/>
      <c r="F621" s="267"/>
      <c r="G621" s="267"/>
      <c r="H621" s="430"/>
      <c r="I621" s="430"/>
      <c r="J621" s="431"/>
      <c r="K621" s="430"/>
      <c r="L621" s="432"/>
      <c r="M621" s="429"/>
      <c r="N621" s="429"/>
      <c r="O621" s="429"/>
      <c r="P621" s="429"/>
      <c r="Q621" s="433">
        <f t="shared" si="89"/>
        <v>0</v>
      </c>
      <c r="R621" s="433"/>
      <c r="S621" s="429"/>
      <c r="T621" s="429"/>
      <c r="U621" s="434"/>
      <c r="V621" s="429"/>
      <c r="W621" s="429"/>
      <c r="X621" s="241" t="str">
        <f t="shared" si="85"/>
        <v/>
      </c>
      <c r="Y621" s="241" t="str">
        <f t="shared" si="90"/>
        <v/>
      </c>
      <c r="Z621" s="241" t="str">
        <f t="shared" si="91"/>
        <v/>
      </c>
      <c r="AA621" s="242" t="b">
        <f t="shared" si="92"/>
        <v>0</v>
      </c>
      <c r="AB621" s="242" t="b">
        <f t="shared" si="93"/>
        <v>0</v>
      </c>
      <c r="AC621" s="267"/>
      <c r="AD621" s="265" t="str">
        <f>IF(AC621=Dropdowns!$B$44,"Emissions intensity required","")</f>
        <v/>
      </c>
      <c r="AE621" s="267"/>
      <c r="AF621" s="265" t="str">
        <f t="shared" si="86"/>
        <v/>
      </c>
      <c r="AG621" s="121" t="str">
        <f t="shared" si="87"/>
        <v/>
      </c>
      <c r="AH621" s="121" t="str">
        <f t="shared" si="88"/>
        <v/>
      </c>
    </row>
    <row r="622" spans="1:34" s="99" customFormat="1" x14ac:dyDescent="0.45">
      <c r="A622" s="429"/>
      <c r="B622" s="429"/>
      <c r="C622" s="429"/>
      <c r="D622" s="429"/>
      <c r="E622" s="429"/>
      <c r="F622" s="267"/>
      <c r="G622" s="267"/>
      <c r="H622" s="430"/>
      <c r="I622" s="430"/>
      <c r="J622" s="431"/>
      <c r="K622" s="430"/>
      <c r="L622" s="432"/>
      <c r="M622" s="429"/>
      <c r="N622" s="429"/>
      <c r="O622" s="429"/>
      <c r="P622" s="429"/>
      <c r="Q622" s="433">
        <f t="shared" si="89"/>
        <v>0</v>
      </c>
      <c r="R622" s="433"/>
      <c r="S622" s="429"/>
      <c r="T622" s="429"/>
      <c r="U622" s="434"/>
      <c r="V622" s="429"/>
      <c r="W622" s="429"/>
      <c r="X622" s="241" t="str">
        <f t="shared" si="85"/>
        <v/>
      </c>
      <c r="Y622" s="241" t="str">
        <f t="shared" si="90"/>
        <v/>
      </c>
      <c r="Z622" s="241" t="str">
        <f t="shared" si="91"/>
        <v/>
      </c>
      <c r="AA622" s="242" t="b">
        <f t="shared" si="92"/>
        <v>0</v>
      </c>
      <c r="AB622" s="242" t="b">
        <f t="shared" si="93"/>
        <v>0</v>
      </c>
      <c r="AC622" s="267"/>
      <c r="AD622" s="265" t="str">
        <f>IF(AC622=Dropdowns!$B$44,"Emissions intensity required","")</f>
        <v/>
      </c>
      <c r="AE622" s="267"/>
      <c r="AF622" s="265" t="str">
        <f t="shared" si="86"/>
        <v/>
      </c>
      <c r="AG622" s="121" t="str">
        <f t="shared" si="87"/>
        <v/>
      </c>
      <c r="AH622" s="121" t="str">
        <f t="shared" si="88"/>
        <v/>
      </c>
    </row>
    <row r="623" spans="1:34" s="99" customFormat="1" x14ac:dyDescent="0.45">
      <c r="A623" s="429"/>
      <c r="B623" s="429"/>
      <c r="C623" s="429"/>
      <c r="D623" s="429"/>
      <c r="E623" s="429"/>
      <c r="F623" s="267"/>
      <c r="G623" s="267"/>
      <c r="H623" s="430"/>
      <c r="I623" s="430"/>
      <c r="J623" s="431"/>
      <c r="K623" s="430"/>
      <c r="L623" s="432"/>
      <c r="M623" s="429"/>
      <c r="N623" s="429"/>
      <c r="O623" s="429"/>
      <c r="P623" s="429"/>
      <c r="Q623" s="433">
        <f t="shared" si="89"/>
        <v>0</v>
      </c>
      <c r="R623" s="433"/>
      <c r="S623" s="429"/>
      <c r="T623" s="429"/>
      <c r="U623" s="434"/>
      <c r="V623" s="429"/>
      <c r="W623" s="429"/>
      <c r="X623" s="241" t="str">
        <f t="shared" si="85"/>
        <v/>
      </c>
      <c r="Y623" s="241" t="str">
        <f t="shared" si="90"/>
        <v/>
      </c>
      <c r="Z623" s="241" t="str">
        <f t="shared" si="91"/>
        <v/>
      </c>
      <c r="AA623" s="242" t="b">
        <f t="shared" si="92"/>
        <v>0</v>
      </c>
      <c r="AB623" s="242" t="b">
        <f t="shared" si="93"/>
        <v>0</v>
      </c>
      <c r="AC623" s="267"/>
      <c r="AD623" s="265" t="str">
        <f>IF(AC623=Dropdowns!$B$44,"Emissions intensity required","")</f>
        <v/>
      </c>
      <c r="AE623" s="267"/>
      <c r="AF623" s="265" t="str">
        <f t="shared" si="86"/>
        <v/>
      </c>
      <c r="AG623" s="121" t="str">
        <f t="shared" si="87"/>
        <v/>
      </c>
      <c r="AH623" s="121" t="str">
        <f t="shared" si="88"/>
        <v/>
      </c>
    </row>
    <row r="624" spans="1:34" s="99" customFormat="1" x14ac:dyDescent="0.45">
      <c r="A624" s="429"/>
      <c r="B624" s="429"/>
      <c r="C624" s="429"/>
      <c r="D624" s="429"/>
      <c r="E624" s="429"/>
      <c r="F624" s="267"/>
      <c r="G624" s="267"/>
      <c r="H624" s="430"/>
      <c r="I624" s="430"/>
      <c r="J624" s="431"/>
      <c r="K624" s="430"/>
      <c r="L624" s="432"/>
      <c r="M624" s="429"/>
      <c r="N624" s="429"/>
      <c r="O624" s="429"/>
      <c r="P624" s="429"/>
      <c r="Q624" s="433">
        <f t="shared" si="89"/>
        <v>0</v>
      </c>
      <c r="R624" s="433"/>
      <c r="S624" s="429"/>
      <c r="T624" s="429"/>
      <c r="U624" s="434"/>
      <c r="V624" s="429"/>
      <c r="W624" s="429"/>
      <c r="X624" s="241" t="str">
        <f t="shared" si="85"/>
        <v/>
      </c>
      <c r="Y624" s="241" t="str">
        <f t="shared" si="90"/>
        <v/>
      </c>
      <c r="Z624" s="241" t="str">
        <f t="shared" si="91"/>
        <v/>
      </c>
      <c r="AA624" s="242" t="b">
        <f t="shared" si="92"/>
        <v>0</v>
      </c>
      <c r="AB624" s="242" t="b">
        <f t="shared" si="93"/>
        <v>0</v>
      </c>
      <c r="AC624" s="267"/>
      <c r="AD624" s="265" t="str">
        <f>IF(AC624=Dropdowns!$B$44,"Emissions intensity required","")</f>
        <v/>
      </c>
      <c r="AE624" s="267"/>
      <c r="AF624" s="265" t="str">
        <f t="shared" si="86"/>
        <v/>
      </c>
      <c r="AG624" s="121" t="str">
        <f t="shared" si="87"/>
        <v/>
      </c>
      <c r="AH624" s="121" t="str">
        <f t="shared" si="88"/>
        <v/>
      </c>
    </row>
    <row r="625" spans="1:34" s="99" customFormat="1" x14ac:dyDescent="0.45">
      <c r="A625" s="429"/>
      <c r="B625" s="429"/>
      <c r="C625" s="429"/>
      <c r="D625" s="429"/>
      <c r="E625" s="429"/>
      <c r="F625" s="267"/>
      <c r="G625" s="267"/>
      <c r="H625" s="430"/>
      <c r="I625" s="430"/>
      <c r="J625" s="431"/>
      <c r="K625" s="430"/>
      <c r="L625" s="432"/>
      <c r="M625" s="429"/>
      <c r="N625" s="429"/>
      <c r="O625" s="429"/>
      <c r="P625" s="429"/>
      <c r="Q625" s="433">
        <f t="shared" si="89"/>
        <v>0</v>
      </c>
      <c r="R625" s="433"/>
      <c r="S625" s="429"/>
      <c r="T625" s="429"/>
      <c r="U625" s="434"/>
      <c r="V625" s="429"/>
      <c r="W625" s="429"/>
      <c r="X625" s="241" t="str">
        <f t="shared" si="85"/>
        <v/>
      </c>
      <c r="Y625" s="241" t="str">
        <f t="shared" si="90"/>
        <v/>
      </c>
      <c r="Z625" s="241" t="str">
        <f t="shared" si="91"/>
        <v/>
      </c>
      <c r="AA625" s="242" t="b">
        <f t="shared" si="92"/>
        <v>0</v>
      </c>
      <c r="AB625" s="242" t="b">
        <f t="shared" si="93"/>
        <v>0</v>
      </c>
      <c r="AC625" s="267"/>
      <c r="AD625" s="265" t="str">
        <f>IF(AC625=Dropdowns!$B$44,"Emissions intensity required","")</f>
        <v/>
      </c>
      <c r="AE625" s="267"/>
      <c r="AF625" s="265" t="str">
        <f t="shared" si="86"/>
        <v/>
      </c>
      <c r="AG625" s="121" t="str">
        <f t="shared" si="87"/>
        <v/>
      </c>
      <c r="AH625" s="121" t="str">
        <f t="shared" si="88"/>
        <v/>
      </c>
    </row>
    <row r="626" spans="1:34" s="99" customFormat="1" x14ac:dyDescent="0.45">
      <c r="A626" s="429"/>
      <c r="B626" s="429"/>
      <c r="C626" s="429"/>
      <c r="D626" s="429"/>
      <c r="E626" s="429"/>
      <c r="F626" s="267"/>
      <c r="G626" s="267"/>
      <c r="H626" s="430"/>
      <c r="I626" s="430"/>
      <c r="J626" s="431"/>
      <c r="K626" s="430"/>
      <c r="L626" s="432"/>
      <c r="M626" s="429"/>
      <c r="N626" s="429"/>
      <c r="O626" s="429"/>
      <c r="P626" s="429"/>
      <c r="Q626" s="433">
        <f t="shared" si="89"/>
        <v>0</v>
      </c>
      <c r="R626" s="433"/>
      <c r="S626" s="429"/>
      <c r="T626" s="429"/>
      <c r="U626" s="434"/>
      <c r="V626" s="429"/>
      <c r="W626" s="429"/>
      <c r="X626" s="241" t="str">
        <f t="shared" si="85"/>
        <v/>
      </c>
      <c r="Y626" s="241" t="str">
        <f t="shared" si="90"/>
        <v/>
      </c>
      <c r="Z626" s="241" t="str">
        <f t="shared" si="91"/>
        <v/>
      </c>
      <c r="AA626" s="242" t="b">
        <f t="shared" si="92"/>
        <v>0</v>
      </c>
      <c r="AB626" s="242" t="b">
        <f t="shared" si="93"/>
        <v>0</v>
      </c>
      <c r="AC626" s="267"/>
      <c r="AD626" s="265" t="str">
        <f>IF(AC626=Dropdowns!$B$44,"Emissions intensity required","")</f>
        <v/>
      </c>
      <c r="AE626" s="267"/>
      <c r="AF626" s="265" t="str">
        <f t="shared" si="86"/>
        <v/>
      </c>
      <c r="AG626" s="121" t="str">
        <f t="shared" si="87"/>
        <v/>
      </c>
      <c r="AH626" s="121" t="str">
        <f t="shared" si="88"/>
        <v/>
      </c>
    </row>
    <row r="627" spans="1:34" s="99" customFormat="1" x14ac:dyDescent="0.45">
      <c r="A627" s="429"/>
      <c r="B627" s="429"/>
      <c r="C627" s="429"/>
      <c r="D627" s="429"/>
      <c r="E627" s="429"/>
      <c r="F627" s="267"/>
      <c r="G627" s="267"/>
      <c r="H627" s="430"/>
      <c r="I627" s="430"/>
      <c r="J627" s="431"/>
      <c r="K627" s="430"/>
      <c r="L627" s="432"/>
      <c r="M627" s="429"/>
      <c r="N627" s="429"/>
      <c r="O627" s="429"/>
      <c r="P627" s="429"/>
      <c r="Q627" s="433">
        <f t="shared" si="89"/>
        <v>0</v>
      </c>
      <c r="R627" s="433"/>
      <c r="S627" s="429"/>
      <c r="T627" s="429"/>
      <c r="U627" s="434"/>
      <c r="V627" s="429"/>
      <c r="W627" s="429"/>
      <c r="X627" s="241" t="str">
        <f t="shared" si="85"/>
        <v/>
      </c>
      <c r="Y627" s="241" t="str">
        <f t="shared" si="90"/>
        <v/>
      </c>
      <c r="Z627" s="241" t="str">
        <f t="shared" si="91"/>
        <v/>
      </c>
      <c r="AA627" s="242" t="b">
        <f t="shared" si="92"/>
        <v>0</v>
      </c>
      <c r="AB627" s="242" t="b">
        <f t="shared" si="93"/>
        <v>0</v>
      </c>
      <c r="AC627" s="267"/>
      <c r="AD627" s="265" t="str">
        <f>IF(AC627=Dropdowns!$B$44,"Emissions intensity required","")</f>
        <v/>
      </c>
      <c r="AE627" s="267"/>
      <c r="AF627" s="265" t="str">
        <f t="shared" si="86"/>
        <v/>
      </c>
      <c r="AG627" s="121" t="str">
        <f t="shared" si="87"/>
        <v/>
      </c>
      <c r="AH627" s="121" t="str">
        <f t="shared" si="88"/>
        <v/>
      </c>
    </row>
    <row r="628" spans="1:34" s="99" customFormat="1" x14ac:dyDescent="0.45">
      <c r="A628" s="429"/>
      <c r="B628" s="429"/>
      <c r="C628" s="429"/>
      <c r="D628" s="429"/>
      <c r="E628" s="429"/>
      <c r="F628" s="267"/>
      <c r="G628" s="267"/>
      <c r="H628" s="430"/>
      <c r="I628" s="430"/>
      <c r="J628" s="431"/>
      <c r="K628" s="430"/>
      <c r="L628" s="432"/>
      <c r="M628" s="429"/>
      <c r="N628" s="429"/>
      <c r="O628" s="429"/>
      <c r="P628" s="429"/>
      <c r="Q628" s="433">
        <f t="shared" si="89"/>
        <v>0</v>
      </c>
      <c r="R628" s="433"/>
      <c r="S628" s="429"/>
      <c r="T628" s="429"/>
      <c r="U628" s="434"/>
      <c r="V628" s="429"/>
      <c r="W628" s="429"/>
      <c r="X628" s="241" t="str">
        <f t="shared" si="85"/>
        <v/>
      </c>
      <c r="Y628" s="241" t="str">
        <f t="shared" si="90"/>
        <v/>
      </c>
      <c r="Z628" s="241" t="str">
        <f t="shared" si="91"/>
        <v/>
      </c>
      <c r="AA628" s="242" t="b">
        <f t="shared" si="92"/>
        <v>0</v>
      </c>
      <c r="AB628" s="242" t="b">
        <f t="shared" si="93"/>
        <v>0</v>
      </c>
      <c r="AC628" s="267"/>
      <c r="AD628" s="265" t="str">
        <f>IF(AC628=Dropdowns!$B$44,"Emissions intensity required","")</f>
        <v/>
      </c>
      <c r="AE628" s="267"/>
      <c r="AF628" s="265" t="str">
        <f t="shared" si="86"/>
        <v/>
      </c>
      <c r="AG628" s="121" t="str">
        <f t="shared" si="87"/>
        <v/>
      </c>
      <c r="AH628" s="121" t="str">
        <f t="shared" si="88"/>
        <v/>
      </c>
    </row>
    <row r="629" spans="1:34" s="99" customFormat="1" x14ac:dyDescent="0.45">
      <c r="A629" s="429"/>
      <c r="B629" s="429"/>
      <c r="C629" s="429"/>
      <c r="D629" s="429"/>
      <c r="E629" s="429"/>
      <c r="F629" s="267"/>
      <c r="G629" s="267"/>
      <c r="H629" s="430"/>
      <c r="I629" s="430"/>
      <c r="J629" s="431"/>
      <c r="K629" s="430"/>
      <c r="L629" s="432"/>
      <c r="M629" s="429"/>
      <c r="N629" s="429"/>
      <c r="O629" s="429"/>
      <c r="P629" s="429"/>
      <c r="Q629" s="433">
        <f t="shared" si="89"/>
        <v>0</v>
      </c>
      <c r="R629" s="433"/>
      <c r="S629" s="429"/>
      <c r="T629" s="429"/>
      <c r="U629" s="434"/>
      <c r="V629" s="429"/>
      <c r="W629" s="429"/>
      <c r="X629" s="241" t="str">
        <f t="shared" si="85"/>
        <v/>
      </c>
      <c r="Y629" s="241" t="str">
        <f t="shared" si="90"/>
        <v/>
      </c>
      <c r="Z629" s="241" t="str">
        <f t="shared" si="91"/>
        <v/>
      </c>
      <c r="AA629" s="242" t="b">
        <f t="shared" si="92"/>
        <v>0</v>
      </c>
      <c r="AB629" s="242" t="b">
        <f t="shared" si="93"/>
        <v>0</v>
      </c>
      <c r="AC629" s="267"/>
      <c r="AD629" s="265" t="str">
        <f>IF(AC629=Dropdowns!$B$44,"Emissions intensity required","")</f>
        <v/>
      </c>
      <c r="AE629" s="267"/>
      <c r="AF629" s="265" t="str">
        <f t="shared" si="86"/>
        <v/>
      </c>
      <c r="AG629" s="121" t="str">
        <f t="shared" si="87"/>
        <v/>
      </c>
      <c r="AH629" s="121" t="str">
        <f t="shared" si="88"/>
        <v/>
      </c>
    </row>
    <row r="630" spans="1:34" s="99" customFormat="1" x14ac:dyDescent="0.45">
      <c r="A630" s="429"/>
      <c r="B630" s="429"/>
      <c r="C630" s="429"/>
      <c r="D630" s="429"/>
      <c r="E630" s="429"/>
      <c r="F630" s="267"/>
      <c r="G630" s="267"/>
      <c r="H630" s="430"/>
      <c r="I630" s="430"/>
      <c r="J630" s="431"/>
      <c r="K630" s="430"/>
      <c r="L630" s="432"/>
      <c r="M630" s="429"/>
      <c r="N630" s="429"/>
      <c r="O630" s="429"/>
      <c r="P630" s="429"/>
      <c r="Q630" s="433">
        <f t="shared" si="89"/>
        <v>0</v>
      </c>
      <c r="R630" s="433"/>
      <c r="S630" s="429"/>
      <c r="T630" s="429"/>
      <c r="U630" s="434"/>
      <c r="V630" s="429"/>
      <c r="W630" s="429"/>
      <c r="X630" s="241" t="str">
        <f t="shared" si="85"/>
        <v/>
      </c>
      <c r="Y630" s="241" t="str">
        <f t="shared" si="90"/>
        <v/>
      </c>
      <c r="Z630" s="241" t="str">
        <f t="shared" si="91"/>
        <v/>
      </c>
      <c r="AA630" s="242" t="b">
        <f t="shared" si="92"/>
        <v>0</v>
      </c>
      <c r="AB630" s="242" t="b">
        <f t="shared" si="93"/>
        <v>0</v>
      </c>
      <c r="AC630" s="267"/>
      <c r="AD630" s="265" t="str">
        <f>IF(AC630=Dropdowns!$B$44,"Emissions intensity required","")</f>
        <v/>
      </c>
      <c r="AE630" s="267"/>
      <c r="AF630" s="265" t="str">
        <f t="shared" si="86"/>
        <v/>
      </c>
      <c r="AG630" s="121" t="str">
        <f t="shared" si="87"/>
        <v/>
      </c>
      <c r="AH630" s="121" t="str">
        <f t="shared" si="88"/>
        <v/>
      </c>
    </row>
    <row r="631" spans="1:34" s="99" customFormat="1" x14ac:dyDescent="0.45">
      <c r="A631" s="429"/>
      <c r="B631" s="429"/>
      <c r="C631" s="429"/>
      <c r="D631" s="429"/>
      <c r="E631" s="429"/>
      <c r="F631" s="267"/>
      <c r="G631" s="267"/>
      <c r="H631" s="430"/>
      <c r="I631" s="430"/>
      <c r="J631" s="431"/>
      <c r="K631" s="430"/>
      <c r="L631" s="432"/>
      <c r="M631" s="429"/>
      <c r="N631" s="429"/>
      <c r="O631" s="429"/>
      <c r="P631" s="429"/>
      <c r="Q631" s="433">
        <f t="shared" si="89"/>
        <v>0</v>
      </c>
      <c r="R631" s="433"/>
      <c r="S631" s="429"/>
      <c r="T631" s="429"/>
      <c r="U631" s="434"/>
      <c r="V631" s="429"/>
      <c r="W631" s="429"/>
      <c r="X631" s="241" t="str">
        <f t="shared" si="85"/>
        <v/>
      </c>
      <c r="Y631" s="241" t="str">
        <f t="shared" si="90"/>
        <v/>
      </c>
      <c r="Z631" s="241" t="str">
        <f t="shared" si="91"/>
        <v/>
      </c>
      <c r="AA631" s="242" t="b">
        <f t="shared" si="92"/>
        <v>0</v>
      </c>
      <c r="AB631" s="242" t="b">
        <f t="shared" si="93"/>
        <v>0</v>
      </c>
      <c r="AC631" s="267"/>
      <c r="AD631" s="265" t="str">
        <f>IF(AC631=Dropdowns!$B$44,"Emissions intensity required","")</f>
        <v/>
      </c>
      <c r="AE631" s="267"/>
      <c r="AF631" s="265" t="str">
        <f t="shared" si="86"/>
        <v/>
      </c>
      <c r="AG631" s="121" t="str">
        <f t="shared" si="87"/>
        <v/>
      </c>
      <c r="AH631" s="121" t="str">
        <f t="shared" si="88"/>
        <v/>
      </c>
    </row>
    <row r="632" spans="1:34" s="99" customFormat="1" x14ac:dyDescent="0.45">
      <c r="A632" s="429"/>
      <c r="B632" s="429"/>
      <c r="C632" s="429"/>
      <c r="D632" s="429"/>
      <c r="E632" s="429"/>
      <c r="F632" s="267"/>
      <c r="G632" s="267"/>
      <c r="H632" s="430"/>
      <c r="I632" s="430"/>
      <c r="J632" s="431"/>
      <c r="K632" s="430"/>
      <c r="L632" s="432"/>
      <c r="M632" s="429"/>
      <c r="N632" s="429"/>
      <c r="O632" s="429"/>
      <c r="P632" s="429"/>
      <c r="Q632" s="433">
        <f t="shared" si="89"/>
        <v>0</v>
      </c>
      <c r="R632" s="433"/>
      <c r="S632" s="429"/>
      <c r="T632" s="429"/>
      <c r="U632" s="434"/>
      <c r="V632" s="429"/>
      <c r="W632" s="429"/>
      <c r="X632" s="241" t="str">
        <f t="shared" si="85"/>
        <v/>
      </c>
      <c r="Y632" s="241" t="str">
        <f t="shared" si="90"/>
        <v/>
      </c>
      <c r="Z632" s="241" t="str">
        <f t="shared" si="91"/>
        <v/>
      </c>
      <c r="AA632" s="242" t="b">
        <f t="shared" si="92"/>
        <v>0</v>
      </c>
      <c r="AB632" s="242" t="b">
        <f t="shared" si="93"/>
        <v>0</v>
      </c>
      <c r="AC632" s="267"/>
      <c r="AD632" s="265" t="str">
        <f>IF(AC632=Dropdowns!$B$44,"Emissions intensity required","")</f>
        <v/>
      </c>
      <c r="AE632" s="267"/>
      <c r="AF632" s="265" t="str">
        <f t="shared" si="86"/>
        <v/>
      </c>
      <c r="AG632" s="121" t="str">
        <f t="shared" si="87"/>
        <v/>
      </c>
      <c r="AH632" s="121" t="str">
        <f t="shared" si="88"/>
        <v/>
      </c>
    </row>
    <row r="633" spans="1:34" s="99" customFormat="1" x14ac:dyDescent="0.45">
      <c r="A633" s="429"/>
      <c r="B633" s="429"/>
      <c r="C633" s="429"/>
      <c r="D633" s="429"/>
      <c r="E633" s="429"/>
      <c r="F633" s="267"/>
      <c r="G633" s="267"/>
      <c r="H633" s="430"/>
      <c r="I633" s="430"/>
      <c r="J633" s="431"/>
      <c r="K633" s="430"/>
      <c r="L633" s="432"/>
      <c r="M633" s="429"/>
      <c r="N633" s="429"/>
      <c r="O633" s="429"/>
      <c r="P633" s="429"/>
      <c r="Q633" s="433">
        <f t="shared" si="89"/>
        <v>0</v>
      </c>
      <c r="R633" s="433"/>
      <c r="S633" s="429"/>
      <c r="T633" s="429"/>
      <c r="U633" s="434"/>
      <c r="V633" s="429"/>
      <c r="W633" s="429"/>
      <c r="X633" s="241" t="str">
        <f t="shared" si="85"/>
        <v/>
      </c>
      <c r="Y633" s="241" t="str">
        <f t="shared" si="90"/>
        <v/>
      </c>
      <c r="Z633" s="241" t="str">
        <f t="shared" si="91"/>
        <v/>
      </c>
      <c r="AA633" s="242" t="b">
        <f t="shared" si="92"/>
        <v>0</v>
      </c>
      <c r="AB633" s="242" t="b">
        <f t="shared" si="93"/>
        <v>0</v>
      </c>
      <c r="AC633" s="267"/>
      <c r="AD633" s="265" t="str">
        <f>IF(AC633=Dropdowns!$B$44,"Emissions intensity required","")</f>
        <v/>
      </c>
      <c r="AE633" s="267"/>
      <c r="AF633" s="265" t="str">
        <f t="shared" si="86"/>
        <v/>
      </c>
      <c r="AG633" s="121" t="str">
        <f t="shared" si="87"/>
        <v/>
      </c>
      <c r="AH633" s="121" t="str">
        <f t="shared" si="88"/>
        <v/>
      </c>
    </row>
    <row r="634" spans="1:34" s="99" customFormat="1" x14ac:dyDescent="0.45">
      <c r="A634" s="429"/>
      <c r="B634" s="429"/>
      <c r="C634" s="429"/>
      <c r="D634" s="429"/>
      <c r="E634" s="429"/>
      <c r="F634" s="267"/>
      <c r="G634" s="267"/>
      <c r="H634" s="430"/>
      <c r="I634" s="430"/>
      <c r="J634" s="431"/>
      <c r="K634" s="430"/>
      <c r="L634" s="432"/>
      <c r="M634" s="429"/>
      <c r="N634" s="429"/>
      <c r="O634" s="429"/>
      <c r="P634" s="429"/>
      <c r="Q634" s="433">
        <f t="shared" si="89"/>
        <v>0</v>
      </c>
      <c r="R634" s="433"/>
      <c r="S634" s="429"/>
      <c r="T634" s="429"/>
      <c r="U634" s="434"/>
      <c r="V634" s="429"/>
      <c r="W634" s="429"/>
      <c r="X634" s="241" t="str">
        <f t="shared" si="85"/>
        <v/>
      </c>
      <c r="Y634" s="241" t="str">
        <f t="shared" si="90"/>
        <v/>
      </c>
      <c r="Z634" s="241" t="str">
        <f t="shared" si="91"/>
        <v/>
      </c>
      <c r="AA634" s="242" t="b">
        <f t="shared" si="92"/>
        <v>0</v>
      </c>
      <c r="AB634" s="242" t="b">
        <f t="shared" si="93"/>
        <v>0</v>
      </c>
      <c r="AC634" s="267"/>
      <c r="AD634" s="265" t="str">
        <f>IF(AC634=Dropdowns!$B$44,"Emissions intensity required","")</f>
        <v/>
      </c>
      <c r="AE634" s="267"/>
      <c r="AF634" s="265" t="str">
        <f t="shared" si="86"/>
        <v/>
      </c>
      <c r="AG634" s="121" t="str">
        <f t="shared" si="87"/>
        <v/>
      </c>
      <c r="AH634" s="121" t="str">
        <f t="shared" si="88"/>
        <v/>
      </c>
    </row>
    <row r="635" spans="1:34" s="99" customFormat="1" x14ac:dyDescent="0.45">
      <c r="A635" s="429"/>
      <c r="B635" s="429"/>
      <c r="C635" s="429"/>
      <c r="D635" s="429"/>
      <c r="E635" s="429"/>
      <c r="F635" s="267"/>
      <c r="G635" s="267"/>
      <c r="H635" s="430"/>
      <c r="I635" s="430"/>
      <c r="J635" s="431"/>
      <c r="K635" s="430"/>
      <c r="L635" s="432"/>
      <c r="M635" s="429"/>
      <c r="N635" s="429"/>
      <c r="O635" s="429"/>
      <c r="P635" s="429"/>
      <c r="Q635" s="433">
        <f t="shared" si="89"/>
        <v>0</v>
      </c>
      <c r="R635" s="433"/>
      <c r="S635" s="429"/>
      <c r="T635" s="429"/>
      <c r="U635" s="434"/>
      <c r="V635" s="429"/>
      <c r="W635" s="429"/>
      <c r="X635" s="241" t="str">
        <f t="shared" si="85"/>
        <v/>
      </c>
      <c r="Y635" s="241" t="str">
        <f t="shared" si="90"/>
        <v/>
      </c>
      <c r="Z635" s="241" t="str">
        <f t="shared" si="91"/>
        <v/>
      </c>
      <c r="AA635" s="242" t="b">
        <f t="shared" si="92"/>
        <v>0</v>
      </c>
      <c r="AB635" s="242" t="b">
        <f t="shared" si="93"/>
        <v>0</v>
      </c>
      <c r="AC635" s="267"/>
      <c r="AD635" s="265" t="str">
        <f>IF(AC635=Dropdowns!$B$44,"Emissions intensity required","")</f>
        <v/>
      </c>
      <c r="AE635" s="267"/>
      <c r="AF635" s="265" t="str">
        <f t="shared" si="86"/>
        <v/>
      </c>
      <c r="AG635" s="121" t="str">
        <f t="shared" si="87"/>
        <v/>
      </c>
      <c r="AH635" s="121" t="str">
        <f t="shared" si="88"/>
        <v/>
      </c>
    </row>
    <row r="636" spans="1:34" s="99" customFormat="1" x14ac:dyDescent="0.45">
      <c r="A636" s="429"/>
      <c r="B636" s="429"/>
      <c r="C636" s="429"/>
      <c r="D636" s="429"/>
      <c r="E636" s="429"/>
      <c r="F636" s="267"/>
      <c r="G636" s="267"/>
      <c r="H636" s="430"/>
      <c r="I636" s="430"/>
      <c r="J636" s="431"/>
      <c r="K636" s="430"/>
      <c r="L636" s="432"/>
      <c r="M636" s="429"/>
      <c r="N636" s="429"/>
      <c r="O636" s="429"/>
      <c r="P636" s="429"/>
      <c r="Q636" s="433">
        <f t="shared" si="89"/>
        <v>0</v>
      </c>
      <c r="R636" s="433"/>
      <c r="S636" s="429"/>
      <c r="T636" s="429"/>
      <c r="U636" s="434"/>
      <c r="V636" s="429"/>
      <c r="W636" s="429"/>
      <c r="X636" s="241" t="str">
        <f t="shared" si="85"/>
        <v/>
      </c>
      <c r="Y636" s="241" t="str">
        <f t="shared" si="90"/>
        <v/>
      </c>
      <c r="Z636" s="241" t="str">
        <f t="shared" si="91"/>
        <v/>
      </c>
      <c r="AA636" s="242" t="b">
        <f t="shared" si="92"/>
        <v>0</v>
      </c>
      <c r="AB636" s="242" t="b">
        <f t="shared" si="93"/>
        <v>0</v>
      </c>
      <c r="AC636" s="267"/>
      <c r="AD636" s="265" t="str">
        <f>IF(AC636=Dropdowns!$B$44,"Emissions intensity required","")</f>
        <v/>
      </c>
      <c r="AE636" s="267"/>
      <c r="AF636" s="265" t="str">
        <f t="shared" si="86"/>
        <v/>
      </c>
      <c r="AG636" s="121" t="str">
        <f t="shared" si="87"/>
        <v/>
      </c>
      <c r="AH636" s="121" t="str">
        <f t="shared" si="88"/>
        <v/>
      </c>
    </row>
    <row r="637" spans="1:34" s="99" customFormat="1" x14ac:dyDescent="0.45">
      <c r="A637" s="429"/>
      <c r="B637" s="429"/>
      <c r="C637" s="429"/>
      <c r="D637" s="429"/>
      <c r="E637" s="429"/>
      <c r="F637" s="267"/>
      <c r="G637" s="267"/>
      <c r="H637" s="430"/>
      <c r="I637" s="430"/>
      <c r="J637" s="431"/>
      <c r="K637" s="430"/>
      <c r="L637" s="432"/>
      <c r="M637" s="429"/>
      <c r="N637" s="429"/>
      <c r="O637" s="429"/>
      <c r="P637" s="429"/>
      <c r="Q637" s="433">
        <f t="shared" si="89"/>
        <v>0</v>
      </c>
      <c r="R637" s="433"/>
      <c r="S637" s="429"/>
      <c r="T637" s="429"/>
      <c r="U637" s="434"/>
      <c r="V637" s="429"/>
      <c r="W637" s="429"/>
      <c r="X637" s="241" t="str">
        <f t="shared" si="85"/>
        <v/>
      </c>
      <c r="Y637" s="241" t="str">
        <f t="shared" si="90"/>
        <v/>
      </c>
      <c r="Z637" s="241" t="str">
        <f t="shared" si="91"/>
        <v/>
      </c>
      <c r="AA637" s="242" t="b">
        <f t="shared" si="92"/>
        <v>0</v>
      </c>
      <c r="AB637" s="242" t="b">
        <f t="shared" si="93"/>
        <v>0</v>
      </c>
      <c r="AC637" s="267"/>
      <c r="AD637" s="265" t="str">
        <f>IF(AC637=Dropdowns!$B$44,"Emissions intensity required","")</f>
        <v/>
      </c>
      <c r="AE637" s="267"/>
      <c r="AF637" s="265" t="str">
        <f t="shared" si="86"/>
        <v/>
      </c>
      <c r="AG637" s="121" t="str">
        <f t="shared" si="87"/>
        <v/>
      </c>
      <c r="AH637" s="121" t="str">
        <f t="shared" si="88"/>
        <v/>
      </c>
    </row>
    <row r="638" spans="1:34" s="99" customFormat="1" x14ac:dyDescent="0.45">
      <c r="A638" s="429"/>
      <c r="B638" s="429"/>
      <c r="C638" s="429"/>
      <c r="D638" s="429"/>
      <c r="E638" s="429"/>
      <c r="F638" s="267"/>
      <c r="G638" s="267"/>
      <c r="H638" s="430"/>
      <c r="I638" s="430"/>
      <c r="J638" s="431"/>
      <c r="K638" s="430"/>
      <c r="L638" s="432"/>
      <c r="M638" s="429"/>
      <c r="N638" s="429"/>
      <c r="O638" s="429"/>
      <c r="P638" s="429"/>
      <c r="Q638" s="433">
        <f t="shared" si="89"/>
        <v>0</v>
      </c>
      <c r="R638" s="433"/>
      <c r="S638" s="429"/>
      <c r="T638" s="429"/>
      <c r="U638" s="434"/>
      <c r="V638" s="429"/>
      <c r="W638" s="429"/>
      <c r="X638" s="241" t="str">
        <f t="shared" si="85"/>
        <v/>
      </c>
      <c r="Y638" s="241" t="str">
        <f t="shared" si="90"/>
        <v/>
      </c>
      <c r="Z638" s="241" t="str">
        <f t="shared" si="91"/>
        <v/>
      </c>
      <c r="AA638" s="242" t="b">
        <f t="shared" si="92"/>
        <v>0</v>
      </c>
      <c r="AB638" s="242" t="b">
        <f t="shared" si="93"/>
        <v>0</v>
      </c>
      <c r="AC638" s="267"/>
      <c r="AD638" s="265" t="str">
        <f>IF(AC638=Dropdowns!$B$44,"Emissions intensity required","")</f>
        <v/>
      </c>
      <c r="AE638" s="267"/>
      <c r="AF638" s="265" t="str">
        <f t="shared" si="86"/>
        <v/>
      </c>
      <c r="AG638" s="121" t="str">
        <f t="shared" si="87"/>
        <v/>
      </c>
      <c r="AH638" s="121" t="str">
        <f t="shared" si="88"/>
        <v/>
      </c>
    </row>
    <row r="639" spans="1:34" s="99" customFormat="1" x14ac:dyDescent="0.45">
      <c r="A639" s="429"/>
      <c r="B639" s="429"/>
      <c r="C639" s="429"/>
      <c r="D639" s="429"/>
      <c r="E639" s="429"/>
      <c r="F639" s="267"/>
      <c r="G639" s="267"/>
      <c r="H639" s="430"/>
      <c r="I639" s="430"/>
      <c r="J639" s="431"/>
      <c r="K639" s="430"/>
      <c r="L639" s="432"/>
      <c r="M639" s="429"/>
      <c r="N639" s="429"/>
      <c r="O639" s="429"/>
      <c r="P639" s="429"/>
      <c r="Q639" s="433">
        <f t="shared" si="89"/>
        <v>0</v>
      </c>
      <c r="R639" s="433"/>
      <c r="S639" s="429"/>
      <c r="T639" s="429"/>
      <c r="U639" s="434"/>
      <c r="V639" s="429"/>
      <c r="W639" s="429"/>
      <c r="X639" s="241" t="str">
        <f t="shared" si="85"/>
        <v/>
      </c>
      <c r="Y639" s="241" t="str">
        <f t="shared" si="90"/>
        <v/>
      </c>
      <c r="Z639" s="241" t="str">
        <f t="shared" si="91"/>
        <v/>
      </c>
      <c r="AA639" s="242" t="b">
        <f t="shared" si="92"/>
        <v>0</v>
      </c>
      <c r="AB639" s="242" t="b">
        <f t="shared" si="93"/>
        <v>0</v>
      </c>
      <c r="AC639" s="267"/>
      <c r="AD639" s="265" t="str">
        <f>IF(AC639=Dropdowns!$B$44,"Emissions intensity required","")</f>
        <v/>
      </c>
      <c r="AE639" s="267"/>
      <c r="AF639" s="265" t="str">
        <f t="shared" si="86"/>
        <v/>
      </c>
      <c r="AG639" s="121" t="str">
        <f t="shared" si="87"/>
        <v/>
      </c>
      <c r="AH639" s="121" t="str">
        <f t="shared" si="88"/>
        <v/>
      </c>
    </row>
    <row r="640" spans="1:34" s="99" customFormat="1" x14ac:dyDescent="0.45">
      <c r="A640" s="429"/>
      <c r="B640" s="429"/>
      <c r="C640" s="429"/>
      <c r="D640" s="429"/>
      <c r="E640" s="429"/>
      <c r="F640" s="267"/>
      <c r="G640" s="267"/>
      <c r="H640" s="430"/>
      <c r="I640" s="430"/>
      <c r="J640" s="431"/>
      <c r="K640" s="430"/>
      <c r="L640" s="432"/>
      <c r="M640" s="429"/>
      <c r="N640" s="429"/>
      <c r="O640" s="429"/>
      <c r="P640" s="429"/>
      <c r="Q640" s="433">
        <f t="shared" si="89"/>
        <v>0</v>
      </c>
      <c r="R640" s="433"/>
      <c r="S640" s="429"/>
      <c r="T640" s="429"/>
      <c r="U640" s="434"/>
      <c r="V640" s="429"/>
      <c r="W640" s="429"/>
      <c r="X640" s="241" t="str">
        <f t="shared" si="85"/>
        <v/>
      </c>
      <c r="Y640" s="241" t="str">
        <f t="shared" si="90"/>
        <v/>
      </c>
      <c r="Z640" s="241" t="str">
        <f t="shared" si="91"/>
        <v/>
      </c>
      <c r="AA640" s="242" t="b">
        <f t="shared" si="92"/>
        <v>0</v>
      </c>
      <c r="AB640" s="242" t="b">
        <f t="shared" si="93"/>
        <v>0</v>
      </c>
      <c r="AC640" s="267"/>
      <c r="AD640" s="265" t="str">
        <f>IF(AC640=Dropdowns!$B$44,"Emissions intensity required","")</f>
        <v/>
      </c>
      <c r="AE640" s="267"/>
      <c r="AF640" s="265" t="str">
        <f t="shared" si="86"/>
        <v/>
      </c>
      <c r="AG640" s="121" t="str">
        <f t="shared" si="87"/>
        <v/>
      </c>
      <c r="AH640" s="121" t="str">
        <f t="shared" si="88"/>
        <v/>
      </c>
    </row>
    <row r="641" spans="1:34" s="99" customFormat="1" x14ac:dyDescent="0.45">
      <c r="A641" s="429"/>
      <c r="B641" s="429"/>
      <c r="C641" s="429"/>
      <c r="D641" s="429"/>
      <c r="E641" s="429"/>
      <c r="F641" s="267"/>
      <c r="G641" s="267"/>
      <c r="H641" s="430"/>
      <c r="I641" s="430"/>
      <c r="J641" s="431"/>
      <c r="K641" s="430"/>
      <c r="L641" s="432"/>
      <c r="M641" s="429"/>
      <c r="N641" s="429"/>
      <c r="O641" s="429"/>
      <c r="P641" s="429"/>
      <c r="Q641" s="433">
        <f t="shared" si="89"/>
        <v>0</v>
      </c>
      <c r="R641" s="433"/>
      <c r="S641" s="429"/>
      <c r="T641" s="429"/>
      <c r="U641" s="434"/>
      <c r="V641" s="429"/>
      <c r="W641" s="429"/>
      <c r="X641" s="241" t="str">
        <f t="shared" si="85"/>
        <v/>
      </c>
      <c r="Y641" s="241" t="str">
        <f t="shared" si="90"/>
        <v/>
      </c>
      <c r="Z641" s="241" t="str">
        <f t="shared" si="91"/>
        <v/>
      </c>
      <c r="AA641" s="242" t="b">
        <f t="shared" si="92"/>
        <v>0</v>
      </c>
      <c r="AB641" s="242" t="b">
        <f t="shared" si="93"/>
        <v>0</v>
      </c>
      <c r="AC641" s="267"/>
      <c r="AD641" s="265" t="str">
        <f>IF(AC641=Dropdowns!$B$44,"Emissions intensity required","")</f>
        <v/>
      </c>
      <c r="AE641" s="267"/>
      <c r="AF641" s="265" t="str">
        <f t="shared" si="86"/>
        <v/>
      </c>
      <c r="AG641" s="121" t="str">
        <f t="shared" si="87"/>
        <v/>
      </c>
      <c r="AH641" s="121" t="str">
        <f t="shared" si="88"/>
        <v/>
      </c>
    </row>
    <row r="642" spans="1:34" s="99" customFormat="1" x14ac:dyDescent="0.45">
      <c r="A642" s="429"/>
      <c r="B642" s="429"/>
      <c r="C642" s="429"/>
      <c r="D642" s="429"/>
      <c r="E642" s="429"/>
      <c r="F642" s="267"/>
      <c r="G642" s="267"/>
      <c r="H642" s="430"/>
      <c r="I642" s="430"/>
      <c r="J642" s="431"/>
      <c r="K642" s="430"/>
      <c r="L642" s="432"/>
      <c r="M642" s="429"/>
      <c r="N642" s="429"/>
      <c r="O642" s="429"/>
      <c r="P642" s="429"/>
      <c r="Q642" s="433">
        <f t="shared" si="89"/>
        <v>0</v>
      </c>
      <c r="R642" s="433"/>
      <c r="S642" s="429"/>
      <c r="T642" s="429"/>
      <c r="U642" s="434"/>
      <c r="V642" s="429"/>
      <c r="W642" s="429"/>
      <c r="X642" s="241" t="str">
        <f t="shared" si="85"/>
        <v/>
      </c>
      <c r="Y642" s="241" t="str">
        <f t="shared" si="90"/>
        <v/>
      </c>
      <c r="Z642" s="241" t="str">
        <f t="shared" si="91"/>
        <v/>
      </c>
      <c r="AA642" s="242" t="b">
        <f t="shared" si="92"/>
        <v>0</v>
      </c>
      <c r="AB642" s="242" t="b">
        <f t="shared" si="93"/>
        <v>0</v>
      </c>
      <c r="AC642" s="267"/>
      <c r="AD642" s="265" t="str">
        <f>IF(AC642=Dropdowns!$B$44,"Emissions intensity required","")</f>
        <v/>
      </c>
      <c r="AE642" s="267"/>
      <c r="AF642" s="265" t="str">
        <f t="shared" si="86"/>
        <v/>
      </c>
      <c r="AG642" s="121" t="str">
        <f t="shared" si="87"/>
        <v/>
      </c>
      <c r="AH642" s="121" t="str">
        <f t="shared" si="88"/>
        <v/>
      </c>
    </row>
    <row r="643" spans="1:34" s="99" customFormat="1" x14ac:dyDescent="0.45">
      <c r="A643" s="429"/>
      <c r="B643" s="429"/>
      <c r="C643" s="429"/>
      <c r="D643" s="429"/>
      <c r="E643" s="429"/>
      <c r="F643" s="267"/>
      <c r="G643" s="267"/>
      <c r="H643" s="430"/>
      <c r="I643" s="430"/>
      <c r="J643" s="431"/>
      <c r="K643" s="430"/>
      <c r="L643" s="432"/>
      <c r="M643" s="429"/>
      <c r="N643" s="429"/>
      <c r="O643" s="429"/>
      <c r="P643" s="429"/>
      <c r="Q643" s="433">
        <f t="shared" si="89"/>
        <v>0</v>
      </c>
      <c r="R643" s="433"/>
      <c r="S643" s="429"/>
      <c r="T643" s="429"/>
      <c r="U643" s="434"/>
      <c r="V643" s="429"/>
      <c r="W643" s="429"/>
      <c r="X643" s="241" t="str">
        <f t="shared" si="85"/>
        <v/>
      </c>
      <c r="Y643" s="241" t="str">
        <f t="shared" si="90"/>
        <v/>
      </c>
      <c r="Z643" s="241" t="str">
        <f t="shared" si="91"/>
        <v/>
      </c>
      <c r="AA643" s="242" t="b">
        <f t="shared" si="92"/>
        <v>0</v>
      </c>
      <c r="AB643" s="242" t="b">
        <f t="shared" si="93"/>
        <v>0</v>
      </c>
      <c r="AC643" s="267"/>
      <c r="AD643" s="265" t="str">
        <f>IF(AC643=Dropdowns!$B$44,"Emissions intensity required","")</f>
        <v/>
      </c>
      <c r="AE643" s="267"/>
      <c r="AF643" s="265" t="str">
        <f t="shared" si="86"/>
        <v/>
      </c>
      <c r="AG643" s="121" t="str">
        <f t="shared" si="87"/>
        <v/>
      </c>
      <c r="AH643" s="121" t="str">
        <f t="shared" si="88"/>
        <v/>
      </c>
    </row>
    <row r="644" spans="1:34" s="99" customFormat="1" x14ac:dyDescent="0.45">
      <c r="A644" s="429"/>
      <c r="B644" s="429"/>
      <c r="C644" s="429"/>
      <c r="D644" s="429"/>
      <c r="E644" s="429"/>
      <c r="F644" s="267"/>
      <c r="G644" s="267"/>
      <c r="H644" s="430"/>
      <c r="I644" s="430"/>
      <c r="J644" s="431"/>
      <c r="K644" s="430"/>
      <c r="L644" s="432"/>
      <c r="M644" s="429"/>
      <c r="N644" s="429"/>
      <c r="O644" s="429"/>
      <c r="P644" s="429"/>
      <c r="Q644" s="433">
        <f t="shared" si="89"/>
        <v>0</v>
      </c>
      <c r="R644" s="433"/>
      <c r="S644" s="429"/>
      <c r="T644" s="429"/>
      <c r="U644" s="434"/>
      <c r="V644" s="429"/>
      <c r="W644" s="429"/>
      <c r="X644" s="241" t="str">
        <f t="shared" si="85"/>
        <v/>
      </c>
      <c r="Y644" s="241" t="str">
        <f t="shared" si="90"/>
        <v/>
      </c>
      <c r="Z644" s="241" t="str">
        <f t="shared" si="91"/>
        <v/>
      </c>
      <c r="AA644" s="242" t="b">
        <f t="shared" si="92"/>
        <v>0</v>
      </c>
      <c r="AB644" s="242" t="b">
        <f t="shared" si="93"/>
        <v>0</v>
      </c>
      <c r="AC644" s="267"/>
      <c r="AD644" s="265" t="str">
        <f>IF(AC644=Dropdowns!$B$44,"Emissions intensity required","")</f>
        <v/>
      </c>
      <c r="AE644" s="267"/>
      <c r="AF644" s="265" t="str">
        <f t="shared" si="86"/>
        <v/>
      </c>
      <c r="AG644" s="121" t="str">
        <f t="shared" si="87"/>
        <v/>
      </c>
      <c r="AH644" s="121" t="str">
        <f t="shared" si="88"/>
        <v/>
      </c>
    </row>
    <row r="645" spans="1:34" s="99" customFormat="1" x14ac:dyDescent="0.45">
      <c r="A645" s="429"/>
      <c r="B645" s="429"/>
      <c r="C645" s="429"/>
      <c r="D645" s="429"/>
      <c r="E645" s="429"/>
      <c r="F645" s="267"/>
      <c r="G645" s="267"/>
      <c r="H645" s="430"/>
      <c r="I645" s="430"/>
      <c r="J645" s="431"/>
      <c r="K645" s="430"/>
      <c r="L645" s="432"/>
      <c r="M645" s="429"/>
      <c r="N645" s="429"/>
      <c r="O645" s="429"/>
      <c r="P645" s="429"/>
      <c r="Q645" s="433">
        <f t="shared" si="89"/>
        <v>0</v>
      </c>
      <c r="R645" s="433"/>
      <c r="S645" s="429"/>
      <c r="T645" s="429"/>
      <c r="U645" s="434"/>
      <c r="V645" s="429"/>
      <c r="W645" s="429"/>
      <c r="X645" s="241" t="str">
        <f t="shared" si="85"/>
        <v/>
      </c>
      <c r="Y645" s="241" t="str">
        <f t="shared" si="90"/>
        <v/>
      </c>
      <c r="Z645" s="241" t="str">
        <f t="shared" si="91"/>
        <v/>
      </c>
      <c r="AA645" s="242" t="b">
        <f t="shared" si="92"/>
        <v>0</v>
      </c>
      <c r="AB645" s="242" t="b">
        <f t="shared" si="93"/>
        <v>0</v>
      </c>
      <c r="AC645" s="267"/>
      <c r="AD645" s="265" t="str">
        <f>IF(AC645=Dropdowns!$B$44,"Emissions intensity required","")</f>
        <v/>
      </c>
      <c r="AE645" s="267"/>
      <c r="AF645" s="265" t="str">
        <f t="shared" si="86"/>
        <v/>
      </c>
      <c r="AG645" s="121" t="str">
        <f t="shared" si="87"/>
        <v/>
      </c>
      <c r="AH645" s="121" t="str">
        <f t="shared" si="88"/>
        <v/>
      </c>
    </row>
    <row r="646" spans="1:34" s="99" customFormat="1" x14ac:dyDescent="0.45">
      <c r="A646" s="429"/>
      <c r="B646" s="429"/>
      <c r="C646" s="429"/>
      <c r="D646" s="429"/>
      <c r="E646" s="429"/>
      <c r="F646" s="267"/>
      <c r="G646" s="267"/>
      <c r="H646" s="430"/>
      <c r="I646" s="430"/>
      <c r="J646" s="431"/>
      <c r="K646" s="430"/>
      <c r="L646" s="432"/>
      <c r="M646" s="429"/>
      <c r="N646" s="429"/>
      <c r="O646" s="429"/>
      <c r="P646" s="429"/>
      <c r="Q646" s="433">
        <f t="shared" si="89"/>
        <v>0</v>
      </c>
      <c r="R646" s="433"/>
      <c r="S646" s="429"/>
      <c r="T646" s="429"/>
      <c r="U646" s="434"/>
      <c r="V646" s="429"/>
      <c r="W646" s="429"/>
      <c r="X646" s="241" t="str">
        <f t="shared" si="85"/>
        <v/>
      </c>
      <c r="Y646" s="241" t="str">
        <f t="shared" si="90"/>
        <v/>
      </c>
      <c r="Z646" s="241" t="str">
        <f t="shared" si="91"/>
        <v/>
      </c>
      <c r="AA646" s="242" t="b">
        <f t="shared" si="92"/>
        <v>0</v>
      </c>
      <c r="AB646" s="242" t="b">
        <f t="shared" si="93"/>
        <v>0</v>
      </c>
      <c r="AC646" s="267"/>
      <c r="AD646" s="265" t="str">
        <f>IF(AC646=Dropdowns!$B$44,"Emissions intensity required","")</f>
        <v/>
      </c>
      <c r="AE646" s="267"/>
      <c r="AF646" s="265" t="str">
        <f t="shared" si="86"/>
        <v/>
      </c>
      <c r="AG646" s="121" t="str">
        <f t="shared" si="87"/>
        <v/>
      </c>
      <c r="AH646" s="121" t="str">
        <f t="shared" si="88"/>
        <v/>
      </c>
    </row>
    <row r="647" spans="1:34" s="99" customFormat="1" x14ac:dyDescent="0.45">
      <c r="A647" s="429"/>
      <c r="B647" s="429"/>
      <c r="C647" s="429"/>
      <c r="D647" s="429"/>
      <c r="E647" s="429"/>
      <c r="F647" s="267"/>
      <c r="G647" s="267"/>
      <c r="H647" s="430"/>
      <c r="I647" s="430"/>
      <c r="J647" s="431"/>
      <c r="K647" s="430"/>
      <c r="L647" s="432"/>
      <c r="M647" s="429"/>
      <c r="N647" s="429"/>
      <c r="O647" s="429"/>
      <c r="P647" s="429"/>
      <c r="Q647" s="433">
        <f t="shared" si="89"/>
        <v>0</v>
      </c>
      <c r="R647" s="433"/>
      <c r="S647" s="429"/>
      <c r="T647" s="429"/>
      <c r="U647" s="434"/>
      <c r="V647" s="429"/>
      <c r="W647" s="429"/>
      <c r="X647" s="241" t="str">
        <f t="shared" si="85"/>
        <v/>
      </c>
      <c r="Y647" s="241" t="str">
        <f t="shared" si="90"/>
        <v/>
      </c>
      <c r="Z647" s="241" t="str">
        <f t="shared" si="91"/>
        <v/>
      </c>
      <c r="AA647" s="242" t="b">
        <f t="shared" si="92"/>
        <v>0</v>
      </c>
      <c r="AB647" s="242" t="b">
        <f t="shared" si="93"/>
        <v>0</v>
      </c>
      <c r="AC647" s="267"/>
      <c r="AD647" s="265" t="str">
        <f>IF(AC647=Dropdowns!$B$44,"Emissions intensity required","")</f>
        <v/>
      </c>
      <c r="AE647" s="267"/>
      <c r="AF647" s="265" t="str">
        <f t="shared" si="86"/>
        <v/>
      </c>
      <c r="AG647" s="121" t="str">
        <f t="shared" si="87"/>
        <v/>
      </c>
      <c r="AH647" s="121" t="str">
        <f t="shared" si="88"/>
        <v/>
      </c>
    </row>
    <row r="648" spans="1:34" s="99" customFormat="1" x14ac:dyDescent="0.45">
      <c r="A648" s="429"/>
      <c r="B648" s="429"/>
      <c r="C648" s="429"/>
      <c r="D648" s="429"/>
      <c r="E648" s="429"/>
      <c r="F648" s="267"/>
      <c r="G648" s="267"/>
      <c r="H648" s="430"/>
      <c r="I648" s="430"/>
      <c r="J648" s="431"/>
      <c r="K648" s="430"/>
      <c r="L648" s="432"/>
      <c r="M648" s="429"/>
      <c r="N648" s="429"/>
      <c r="O648" s="429"/>
      <c r="P648" s="429"/>
      <c r="Q648" s="433">
        <f t="shared" si="89"/>
        <v>0</v>
      </c>
      <c r="R648" s="433"/>
      <c r="S648" s="429"/>
      <c r="T648" s="429"/>
      <c r="U648" s="434"/>
      <c r="V648" s="429"/>
      <c r="W648" s="429"/>
      <c r="X648" s="241" t="str">
        <f t="shared" si="85"/>
        <v/>
      </c>
      <c r="Y648" s="241" t="str">
        <f t="shared" si="90"/>
        <v/>
      </c>
      <c r="Z648" s="241" t="str">
        <f t="shared" si="91"/>
        <v/>
      </c>
      <c r="AA648" s="242" t="b">
        <f t="shared" si="92"/>
        <v>0</v>
      </c>
      <c r="AB648" s="242" t="b">
        <f t="shared" si="93"/>
        <v>0</v>
      </c>
      <c r="AC648" s="267"/>
      <c r="AD648" s="265" t="str">
        <f>IF(AC648=Dropdowns!$B$44,"Emissions intensity required","")</f>
        <v/>
      </c>
      <c r="AE648" s="267"/>
      <c r="AF648" s="265" t="str">
        <f t="shared" si="86"/>
        <v/>
      </c>
      <c r="AG648" s="121" t="str">
        <f t="shared" si="87"/>
        <v/>
      </c>
      <c r="AH648" s="121" t="str">
        <f t="shared" si="88"/>
        <v/>
      </c>
    </row>
    <row r="649" spans="1:34" s="99" customFormat="1" x14ac:dyDescent="0.45">
      <c r="A649" s="429"/>
      <c r="B649" s="429"/>
      <c r="C649" s="429"/>
      <c r="D649" s="429"/>
      <c r="E649" s="429"/>
      <c r="F649" s="267"/>
      <c r="G649" s="267"/>
      <c r="H649" s="430"/>
      <c r="I649" s="430"/>
      <c r="J649" s="431"/>
      <c r="K649" s="430"/>
      <c r="L649" s="432"/>
      <c r="M649" s="429"/>
      <c r="N649" s="429"/>
      <c r="O649" s="429"/>
      <c r="P649" s="429"/>
      <c r="Q649" s="433">
        <f t="shared" si="89"/>
        <v>0</v>
      </c>
      <c r="R649" s="433"/>
      <c r="S649" s="429"/>
      <c r="T649" s="429"/>
      <c r="U649" s="434"/>
      <c r="V649" s="429"/>
      <c r="W649" s="429"/>
      <c r="X649" s="241" t="str">
        <f t="shared" si="85"/>
        <v/>
      </c>
      <c r="Y649" s="241" t="str">
        <f t="shared" si="90"/>
        <v/>
      </c>
      <c r="Z649" s="241" t="str">
        <f t="shared" si="91"/>
        <v/>
      </c>
      <c r="AA649" s="242" t="b">
        <f t="shared" si="92"/>
        <v>0</v>
      </c>
      <c r="AB649" s="242" t="b">
        <f t="shared" si="93"/>
        <v>0</v>
      </c>
      <c r="AC649" s="267"/>
      <c r="AD649" s="265" t="str">
        <f>IF(AC649=Dropdowns!$B$44,"Emissions intensity required","")</f>
        <v/>
      </c>
      <c r="AE649" s="267"/>
      <c r="AF649" s="265" t="str">
        <f t="shared" si="86"/>
        <v/>
      </c>
      <c r="AG649" s="121" t="str">
        <f t="shared" si="87"/>
        <v/>
      </c>
      <c r="AH649" s="121" t="str">
        <f t="shared" si="88"/>
        <v/>
      </c>
    </row>
    <row r="650" spans="1:34" s="99" customFormat="1" x14ac:dyDescent="0.45">
      <c r="A650" s="429"/>
      <c r="B650" s="429"/>
      <c r="C650" s="429"/>
      <c r="D650" s="429"/>
      <c r="E650" s="429"/>
      <c r="F650" s="267"/>
      <c r="G650" s="267"/>
      <c r="H650" s="430"/>
      <c r="I650" s="430"/>
      <c r="J650" s="431"/>
      <c r="K650" s="430"/>
      <c r="L650" s="432"/>
      <c r="M650" s="429"/>
      <c r="N650" s="429"/>
      <c r="O650" s="429"/>
      <c r="P650" s="429"/>
      <c r="Q650" s="433">
        <f t="shared" si="89"/>
        <v>0</v>
      </c>
      <c r="R650" s="433"/>
      <c r="S650" s="429"/>
      <c r="T650" s="429"/>
      <c r="U650" s="434"/>
      <c r="V650" s="429"/>
      <c r="W650" s="429"/>
      <c r="X650" s="241" t="str">
        <f t="shared" si="85"/>
        <v/>
      </c>
      <c r="Y650" s="241" t="str">
        <f t="shared" si="90"/>
        <v/>
      </c>
      <c r="Z650" s="241" t="str">
        <f t="shared" si="91"/>
        <v/>
      </c>
      <c r="AA650" s="242" t="b">
        <f t="shared" si="92"/>
        <v>0</v>
      </c>
      <c r="AB650" s="242" t="b">
        <f t="shared" si="93"/>
        <v>0</v>
      </c>
      <c r="AC650" s="267"/>
      <c r="AD650" s="265" t="str">
        <f>IF(AC650=Dropdowns!$B$44,"Emissions intensity required","")</f>
        <v/>
      </c>
      <c r="AE650" s="267"/>
      <c r="AF650" s="265" t="str">
        <f t="shared" si="86"/>
        <v/>
      </c>
      <c r="AG650" s="121" t="str">
        <f t="shared" si="87"/>
        <v/>
      </c>
      <c r="AH650" s="121" t="str">
        <f t="shared" si="88"/>
        <v/>
      </c>
    </row>
    <row r="651" spans="1:34" s="99" customFormat="1" x14ac:dyDescent="0.45">
      <c r="A651" s="429"/>
      <c r="B651" s="429"/>
      <c r="C651" s="429"/>
      <c r="D651" s="429"/>
      <c r="E651" s="429"/>
      <c r="F651" s="267"/>
      <c r="G651" s="267"/>
      <c r="H651" s="430"/>
      <c r="I651" s="430"/>
      <c r="J651" s="431"/>
      <c r="K651" s="430"/>
      <c r="L651" s="432"/>
      <c r="M651" s="429"/>
      <c r="N651" s="429"/>
      <c r="O651" s="429"/>
      <c r="P651" s="429"/>
      <c r="Q651" s="433">
        <f t="shared" si="89"/>
        <v>0</v>
      </c>
      <c r="R651" s="433"/>
      <c r="S651" s="429"/>
      <c r="T651" s="429"/>
      <c r="U651" s="434"/>
      <c r="V651" s="429"/>
      <c r="W651" s="429"/>
      <c r="X651" s="241" t="str">
        <f t="shared" si="85"/>
        <v/>
      </c>
      <c r="Y651" s="241" t="str">
        <f t="shared" si="90"/>
        <v/>
      </c>
      <c r="Z651" s="241" t="str">
        <f t="shared" si="91"/>
        <v/>
      </c>
      <c r="AA651" s="242" t="b">
        <f t="shared" si="92"/>
        <v>0</v>
      </c>
      <c r="AB651" s="242" t="b">
        <f t="shared" si="93"/>
        <v>0</v>
      </c>
      <c r="AC651" s="267"/>
      <c r="AD651" s="265" t="str">
        <f>IF(AC651=Dropdowns!$B$44,"Emissions intensity required","")</f>
        <v/>
      </c>
      <c r="AE651" s="267"/>
      <c r="AF651" s="265" t="str">
        <f t="shared" si="86"/>
        <v/>
      </c>
      <c r="AG651" s="121" t="str">
        <f t="shared" si="87"/>
        <v/>
      </c>
      <c r="AH651" s="121" t="str">
        <f t="shared" si="88"/>
        <v/>
      </c>
    </row>
    <row r="652" spans="1:34" s="99" customFormat="1" x14ac:dyDescent="0.45">
      <c r="A652" s="429"/>
      <c r="B652" s="429"/>
      <c r="C652" s="429"/>
      <c r="D652" s="429"/>
      <c r="E652" s="429"/>
      <c r="F652" s="267"/>
      <c r="G652" s="267"/>
      <c r="H652" s="430"/>
      <c r="I652" s="430"/>
      <c r="J652" s="431"/>
      <c r="K652" s="430"/>
      <c r="L652" s="432"/>
      <c r="M652" s="429"/>
      <c r="N652" s="429"/>
      <c r="O652" s="429"/>
      <c r="P652" s="429"/>
      <c r="Q652" s="433">
        <f t="shared" si="89"/>
        <v>0</v>
      </c>
      <c r="R652" s="433"/>
      <c r="S652" s="429"/>
      <c r="T652" s="429"/>
      <c r="U652" s="434"/>
      <c r="V652" s="429"/>
      <c r="W652" s="429"/>
      <c r="X652" s="241" t="str">
        <f t="shared" si="85"/>
        <v/>
      </c>
      <c r="Y652" s="241" t="str">
        <f t="shared" si="90"/>
        <v/>
      </c>
      <c r="Z652" s="241" t="str">
        <f t="shared" si="91"/>
        <v/>
      </c>
      <c r="AA652" s="242" t="b">
        <f t="shared" si="92"/>
        <v>0</v>
      </c>
      <c r="AB652" s="242" t="b">
        <f t="shared" si="93"/>
        <v>0</v>
      </c>
      <c r="AC652" s="267"/>
      <c r="AD652" s="265" t="str">
        <f>IF(AC652=Dropdowns!$B$44,"Emissions intensity required","")</f>
        <v/>
      </c>
      <c r="AE652" s="267"/>
      <c r="AF652" s="265" t="str">
        <f t="shared" si="86"/>
        <v/>
      </c>
      <c r="AG652" s="121" t="str">
        <f t="shared" si="87"/>
        <v/>
      </c>
      <c r="AH652" s="121" t="str">
        <f t="shared" si="88"/>
        <v/>
      </c>
    </row>
    <row r="653" spans="1:34" s="99" customFormat="1" x14ac:dyDescent="0.45">
      <c r="A653" s="429"/>
      <c r="B653" s="429"/>
      <c r="C653" s="429"/>
      <c r="D653" s="429"/>
      <c r="E653" s="429"/>
      <c r="F653" s="267"/>
      <c r="G653" s="267"/>
      <c r="H653" s="430"/>
      <c r="I653" s="430"/>
      <c r="J653" s="431"/>
      <c r="K653" s="430"/>
      <c r="L653" s="432"/>
      <c r="M653" s="429"/>
      <c r="N653" s="429"/>
      <c r="O653" s="429"/>
      <c r="P653" s="429"/>
      <c r="Q653" s="433">
        <f t="shared" si="89"/>
        <v>0</v>
      </c>
      <c r="R653" s="433"/>
      <c r="S653" s="429"/>
      <c r="T653" s="429"/>
      <c r="U653" s="434"/>
      <c r="V653" s="429"/>
      <c r="W653" s="429"/>
      <c r="X653" s="241" t="str">
        <f t="shared" si="85"/>
        <v/>
      </c>
      <c r="Y653" s="241" t="str">
        <f t="shared" si="90"/>
        <v/>
      </c>
      <c r="Z653" s="241" t="str">
        <f t="shared" si="91"/>
        <v/>
      </c>
      <c r="AA653" s="242" t="b">
        <f t="shared" si="92"/>
        <v>0</v>
      </c>
      <c r="AB653" s="242" t="b">
        <f t="shared" si="93"/>
        <v>0</v>
      </c>
      <c r="AC653" s="267"/>
      <c r="AD653" s="265" t="str">
        <f>IF(AC653=Dropdowns!$B$44,"Emissions intensity required","")</f>
        <v/>
      </c>
      <c r="AE653" s="267"/>
      <c r="AF653" s="265" t="str">
        <f t="shared" si="86"/>
        <v/>
      </c>
      <c r="AG653" s="121" t="str">
        <f t="shared" si="87"/>
        <v/>
      </c>
      <c r="AH653" s="121" t="str">
        <f t="shared" si="88"/>
        <v/>
      </c>
    </row>
    <row r="654" spans="1:34" s="99" customFormat="1" x14ac:dyDescent="0.45">
      <c r="A654" s="429"/>
      <c r="B654" s="429"/>
      <c r="C654" s="429"/>
      <c r="D654" s="429"/>
      <c r="E654" s="429"/>
      <c r="F654" s="267"/>
      <c r="G654" s="267"/>
      <c r="H654" s="430"/>
      <c r="I654" s="430"/>
      <c r="J654" s="431"/>
      <c r="K654" s="430"/>
      <c r="L654" s="432"/>
      <c r="M654" s="429"/>
      <c r="N654" s="429"/>
      <c r="O654" s="429"/>
      <c r="P654" s="429"/>
      <c r="Q654" s="433">
        <f t="shared" si="89"/>
        <v>0</v>
      </c>
      <c r="R654" s="433"/>
      <c r="S654" s="429"/>
      <c r="T654" s="429"/>
      <c r="U654" s="434"/>
      <c r="V654" s="429"/>
      <c r="W654" s="429"/>
      <c r="X654" s="241" t="str">
        <f t="shared" si="85"/>
        <v/>
      </c>
      <c r="Y654" s="241" t="str">
        <f t="shared" si="90"/>
        <v/>
      </c>
      <c r="Z654" s="241" t="str">
        <f t="shared" si="91"/>
        <v/>
      </c>
      <c r="AA654" s="242" t="b">
        <f t="shared" si="92"/>
        <v>0</v>
      </c>
      <c r="AB654" s="242" t="b">
        <f t="shared" si="93"/>
        <v>0</v>
      </c>
      <c r="AC654" s="267"/>
      <c r="AD654" s="265" t="str">
        <f>IF(AC654=Dropdowns!$B$44,"Emissions intensity required","")</f>
        <v/>
      </c>
      <c r="AE654" s="267"/>
      <c r="AF654" s="265" t="str">
        <f t="shared" si="86"/>
        <v/>
      </c>
      <c r="AG654" s="121" t="str">
        <f t="shared" si="87"/>
        <v/>
      </c>
      <c r="AH654" s="121" t="str">
        <f t="shared" si="88"/>
        <v/>
      </c>
    </row>
    <row r="655" spans="1:34" s="99" customFormat="1" x14ac:dyDescent="0.45">
      <c r="A655" s="429"/>
      <c r="B655" s="429"/>
      <c r="C655" s="429"/>
      <c r="D655" s="429"/>
      <c r="E655" s="429"/>
      <c r="F655" s="267"/>
      <c r="G655" s="267"/>
      <c r="H655" s="430"/>
      <c r="I655" s="430"/>
      <c r="J655" s="431"/>
      <c r="K655" s="430"/>
      <c r="L655" s="432"/>
      <c r="M655" s="429"/>
      <c r="N655" s="429"/>
      <c r="O655" s="429"/>
      <c r="P655" s="429"/>
      <c r="Q655" s="433">
        <f t="shared" si="89"/>
        <v>0</v>
      </c>
      <c r="R655" s="433"/>
      <c r="S655" s="429"/>
      <c r="T655" s="429"/>
      <c r="U655" s="434"/>
      <c r="V655" s="429"/>
      <c r="W655" s="429"/>
      <c r="X655" s="241" t="str">
        <f t="shared" ref="X655:X718" si="94">IF(G655="","",(VLOOKUP(G655,GHGFActors, 3,)*(IF(K655="",I655,K655))/1000))</f>
        <v/>
      </c>
      <c r="Y655" s="241" t="str">
        <f t="shared" si="90"/>
        <v/>
      </c>
      <c r="Z655" s="241" t="str">
        <f t="shared" si="91"/>
        <v/>
      </c>
      <c r="AA655" s="242" t="b">
        <f t="shared" si="92"/>
        <v>0</v>
      </c>
      <c r="AB655" s="242" t="b">
        <f t="shared" si="93"/>
        <v>0</v>
      </c>
      <c r="AC655" s="267"/>
      <c r="AD655" s="265" t="str">
        <f>IF(AC655=Dropdowns!$B$44,"Emissions intensity required","")</f>
        <v/>
      </c>
      <c r="AE655" s="267"/>
      <c r="AF655" s="265" t="str">
        <f t="shared" ref="AF655:AF718" si="95">IF(AC655="Replace with EV",(AE655*H655)/1000000,"")</f>
        <v/>
      </c>
      <c r="AG655" s="121" t="str">
        <f t="shared" ref="AG655:AG718" si="96">IF(AC655="remove",0,IF(AC655="Replace with EV",AE655,IF(AC655="",Y655,"")))</f>
        <v/>
      </c>
      <c r="AH655" s="121" t="str">
        <f t="shared" ref="AH655:AH718" si="97">IF(AC655="remove",0,IF(AC655="Replace with EV",AF655,IF(AC655="",X655,"")))</f>
        <v/>
      </c>
    </row>
    <row r="656" spans="1:34" s="99" customFormat="1" x14ac:dyDescent="0.45">
      <c r="A656" s="429"/>
      <c r="B656" s="429"/>
      <c r="C656" s="429"/>
      <c r="D656" s="429"/>
      <c r="E656" s="429"/>
      <c r="F656" s="267"/>
      <c r="G656" s="267"/>
      <c r="H656" s="430"/>
      <c r="I656" s="430"/>
      <c r="J656" s="431"/>
      <c r="K656" s="430"/>
      <c r="L656" s="432"/>
      <c r="M656" s="429"/>
      <c r="N656" s="429"/>
      <c r="O656" s="429"/>
      <c r="P656" s="429"/>
      <c r="Q656" s="433">
        <f t="shared" ref="Q656:Q719" si="98">H656/NETWORKDAYS("1/1/1990","31/12/1990",11)</f>
        <v>0</v>
      </c>
      <c r="R656" s="433"/>
      <c r="S656" s="429"/>
      <c r="T656" s="429"/>
      <c r="U656" s="434"/>
      <c r="V656" s="429"/>
      <c r="W656" s="429"/>
      <c r="X656" s="241" t="str">
        <f t="shared" si="94"/>
        <v/>
      </c>
      <c r="Y656" s="241" t="str">
        <f t="shared" ref="Y656:Y719" si="99">IFERROR(X656*1000000/H656,"")</f>
        <v/>
      </c>
      <c r="Z656" s="241" t="str">
        <f t="shared" ref="Z656:Z719" si="100">IF(G656="","",IF(K656="",I656/(H656/100),K656/H656))</f>
        <v/>
      </c>
      <c r="AA656" s="242" t="b">
        <f t="shared" ref="AA656:AA719" si="101">AND(Q656&lt;121,F656="passenger", O656="current",NOT(OR(S656="employee residence",S656="staff home location")))</f>
        <v>0</v>
      </c>
      <c r="AB656" s="242" t="b">
        <f t="shared" si="93"/>
        <v>0</v>
      </c>
      <c r="AC656" s="267"/>
      <c r="AD656" s="265" t="str">
        <f>IF(AC656=Dropdowns!$B$44,"Emissions intensity required","")</f>
        <v/>
      </c>
      <c r="AE656" s="267"/>
      <c r="AF656" s="265" t="str">
        <f t="shared" si="95"/>
        <v/>
      </c>
      <c r="AG656" s="121" t="str">
        <f t="shared" si="96"/>
        <v/>
      </c>
      <c r="AH656" s="121" t="str">
        <f t="shared" si="97"/>
        <v/>
      </c>
    </row>
    <row r="657" spans="1:34" s="99" customFormat="1" x14ac:dyDescent="0.45">
      <c r="A657" s="429"/>
      <c r="B657" s="429"/>
      <c r="C657" s="429"/>
      <c r="D657" s="429"/>
      <c r="E657" s="429"/>
      <c r="F657" s="267"/>
      <c r="G657" s="267"/>
      <c r="H657" s="430"/>
      <c r="I657" s="430"/>
      <c r="J657" s="431"/>
      <c r="K657" s="430"/>
      <c r="L657" s="432"/>
      <c r="M657" s="429"/>
      <c r="N657" s="429"/>
      <c r="O657" s="429"/>
      <c r="P657" s="429"/>
      <c r="Q657" s="433">
        <f t="shared" si="98"/>
        <v>0</v>
      </c>
      <c r="R657" s="433"/>
      <c r="S657" s="429"/>
      <c r="T657" s="429"/>
      <c r="U657" s="434"/>
      <c r="V657" s="429"/>
      <c r="W657" s="429"/>
      <c r="X657" s="241" t="str">
        <f t="shared" si="94"/>
        <v/>
      </c>
      <c r="Y657" s="241" t="str">
        <f t="shared" si="99"/>
        <v/>
      </c>
      <c r="Z657" s="241" t="str">
        <f t="shared" si="100"/>
        <v/>
      </c>
      <c r="AA657" s="242" t="b">
        <f t="shared" si="101"/>
        <v>0</v>
      </c>
      <c r="AB657" s="242" t="b">
        <f t="shared" si="93"/>
        <v>0</v>
      </c>
      <c r="AC657" s="267"/>
      <c r="AD657" s="265" t="str">
        <f>IF(AC657=Dropdowns!$B$44,"Emissions intensity required","")</f>
        <v/>
      </c>
      <c r="AE657" s="267"/>
      <c r="AF657" s="265" t="str">
        <f t="shared" si="95"/>
        <v/>
      </c>
      <c r="AG657" s="121" t="str">
        <f t="shared" si="96"/>
        <v/>
      </c>
      <c r="AH657" s="121" t="str">
        <f t="shared" si="97"/>
        <v/>
      </c>
    </row>
    <row r="658" spans="1:34" s="99" customFormat="1" x14ac:dyDescent="0.45">
      <c r="A658" s="429"/>
      <c r="B658" s="429"/>
      <c r="C658" s="429"/>
      <c r="D658" s="429"/>
      <c r="E658" s="429"/>
      <c r="F658" s="267"/>
      <c r="G658" s="267"/>
      <c r="H658" s="430"/>
      <c r="I658" s="430"/>
      <c r="J658" s="431"/>
      <c r="K658" s="430"/>
      <c r="L658" s="432"/>
      <c r="M658" s="429"/>
      <c r="N658" s="429"/>
      <c r="O658" s="429"/>
      <c r="P658" s="429"/>
      <c r="Q658" s="433">
        <f t="shared" si="98"/>
        <v>0</v>
      </c>
      <c r="R658" s="433"/>
      <c r="S658" s="429"/>
      <c r="T658" s="429"/>
      <c r="U658" s="434"/>
      <c r="V658" s="429"/>
      <c r="W658" s="429"/>
      <c r="X658" s="241" t="str">
        <f t="shared" si="94"/>
        <v/>
      </c>
      <c r="Y658" s="241" t="str">
        <f t="shared" si="99"/>
        <v/>
      </c>
      <c r="Z658" s="241" t="str">
        <f t="shared" si="100"/>
        <v/>
      </c>
      <c r="AA658" s="242" t="b">
        <f t="shared" si="101"/>
        <v>0</v>
      </c>
      <c r="AB658" s="242" t="b">
        <f t="shared" ref="AB658:AB721" si="102">AND(H658&lt;10000,H658&gt;0)</f>
        <v>0</v>
      </c>
      <c r="AC658" s="267"/>
      <c r="AD658" s="265" t="str">
        <f>IF(AC658=Dropdowns!$B$44,"Emissions intensity required","")</f>
        <v/>
      </c>
      <c r="AE658" s="267"/>
      <c r="AF658" s="265" t="str">
        <f t="shared" si="95"/>
        <v/>
      </c>
      <c r="AG658" s="121" t="str">
        <f t="shared" si="96"/>
        <v/>
      </c>
      <c r="AH658" s="121" t="str">
        <f t="shared" si="97"/>
        <v/>
      </c>
    </row>
    <row r="659" spans="1:34" s="99" customFormat="1" x14ac:dyDescent="0.45">
      <c r="A659" s="429"/>
      <c r="B659" s="429"/>
      <c r="C659" s="429"/>
      <c r="D659" s="429"/>
      <c r="E659" s="429"/>
      <c r="F659" s="267"/>
      <c r="G659" s="267"/>
      <c r="H659" s="430"/>
      <c r="I659" s="430"/>
      <c r="J659" s="431"/>
      <c r="K659" s="430"/>
      <c r="L659" s="432"/>
      <c r="M659" s="429"/>
      <c r="N659" s="429"/>
      <c r="O659" s="429"/>
      <c r="P659" s="429"/>
      <c r="Q659" s="433">
        <f t="shared" si="98"/>
        <v>0</v>
      </c>
      <c r="R659" s="433"/>
      <c r="S659" s="429"/>
      <c r="T659" s="429"/>
      <c r="U659" s="434"/>
      <c r="V659" s="429"/>
      <c r="W659" s="429"/>
      <c r="X659" s="241" t="str">
        <f t="shared" si="94"/>
        <v/>
      </c>
      <c r="Y659" s="241" t="str">
        <f t="shared" si="99"/>
        <v/>
      </c>
      <c r="Z659" s="241" t="str">
        <f t="shared" si="100"/>
        <v/>
      </c>
      <c r="AA659" s="242" t="b">
        <f t="shared" si="101"/>
        <v>0</v>
      </c>
      <c r="AB659" s="242" t="b">
        <f t="shared" si="102"/>
        <v>0</v>
      </c>
      <c r="AC659" s="267"/>
      <c r="AD659" s="265" t="str">
        <f>IF(AC659=Dropdowns!$B$44,"Emissions intensity required","")</f>
        <v/>
      </c>
      <c r="AE659" s="267"/>
      <c r="AF659" s="265" t="str">
        <f t="shared" si="95"/>
        <v/>
      </c>
      <c r="AG659" s="121" t="str">
        <f t="shared" si="96"/>
        <v/>
      </c>
      <c r="AH659" s="121" t="str">
        <f t="shared" si="97"/>
        <v/>
      </c>
    </row>
    <row r="660" spans="1:34" s="99" customFormat="1" x14ac:dyDescent="0.45">
      <c r="A660" s="429"/>
      <c r="B660" s="429"/>
      <c r="C660" s="429"/>
      <c r="D660" s="429"/>
      <c r="E660" s="429"/>
      <c r="F660" s="267"/>
      <c r="G660" s="267"/>
      <c r="H660" s="430"/>
      <c r="I660" s="430"/>
      <c r="J660" s="431"/>
      <c r="K660" s="430"/>
      <c r="L660" s="432"/>
      <c r="M660" s="429"/>
      <c r="N660" s="429"/>
      <c r="O660" s="429"/>
      <c r="P660" s="429"/>
      <c r="Q660" s="433">
        <f t="shared" si="98"/>
        <v>0</v>
      </c>
      <c r="R660" s="433"/>
      <c r="S660" s="429"/>
      <c r="T660" s="429"/>
      <c r="U660" s="434"/>
      <c r="V660" s="429"/>
      <c r="W660" s="429"/>
      <c r="X660" s="241" t="str">
        <f t="shared" si="94"/>
        <v/>
      </c>
      <c r="Y660" s="241" t="str">
        <f t="shared" si="99"/>
        <v/>
      </c>
      <c r="Z660" s="241" t="str">
        <f t="shared" si="100"/>
        <v/>
      </c>
      <c r="AA660" s="242" t="b">
        <f t="shared" si="101"/>
        <v>0</v>
      </c>
      <c r="AB660" s="242" t="b">
        <f t="shared" si="102"/>
        <v>0</v>
      </c>
      <c r="AC660" s="267"/>
      <c r="AD660" s="265" t="str">
        <f>IF(AC660=Dropdowns!$B$44,"Emissions intensity required","")</f>
        <v/>
      </c>
      <c r="AE660" s="267"/>
      <c r="AF660" s="265" t="str">
        <f t="shared" si="95"/>
        <v/>
      </c>
      <c r="AG660" s="121" t="str">
        <f t="shared" si="96"/>
        <v/>
      </c>
      <c r="AH660" s="121" t="str">
        <f t="shared" si="97"/>
        <v/>
      </c>
    </row>
    <row r="661" spans="1:34" s="99" customFormat="1" x14ac:dyDescent="0.45">
      <c r="A661" s="429"/>
      <c r="B661" s="429"/>
      <c r="C661" s="429"/>
      <c r="D661" s="429"/>
      <c r="E661" s="429"/>
      <c r="F661" s="267"/>
      <c r="G661" s="267"/>
      <c r="H661" s="430"/>
      <c r="I661" s="430"/>
      <c r="J661" s="431"/>
      <c r="K661" s="430"/>
      <c r="L661" s="432"/>
      <c r="M661" s="429"/>
      <c r="N661" s="429"/>
      <c r="O661" s="429"/>
      <c r="P661" s="429"/>
      <c r="Q661" s="433">
        <f t="shared" si="98"/>
        <v>0</v>
      </c>
      <c r="R661" s="433"/>
      <c r="S661" s="429"/>
      <c r="T661" s="429"/>
      <c r="U661" s="434"/>
      <c r="V661" s="429"/>
      <c r="W661" s="429"/>
      <c r="X661" s="241" t="str">
        <f t="shared" si="94"/>
        <v/>
      </c>
      <c r="Y661" s="241" t="str">
        <f t="shared" si="99"/>
        <v/>
      </c>
      <c r="Z661" s="241" t="str">
        <f t="shared" si="100"/>
        <v/>
      </c>
      <c r="AA661" s="242" t="b">
        <f t="shared" si="101"/>
        <v>0</v>
      </c>
      <c r="AB661" s="242" t="b">
        <f t="shared" si="102"/>
        <v>0</v>
      </c>
      <c r="AC661" s="267"/>
      <c r="AD661" s="265" t="str">
        <f>IF(AC661=Dropdowns!$B$44,"Emissions intensity required","")</f>
        <v/>
      </c>
      <c r="AE661" s="267"/>
      <c r="AF661" s="265" t="str">
        <f t="shared" si="95"/>
        <v/>
      </c>
      <c r="AG661" s="121" t="str">
        <f t="shared" si="96"/>
        <v/>
      </c>
      <c r="AH661" s="121" t="str">
        <f t="shared" si="97"/>
        <v/>
      </c>
    </row>
    <row r="662" spans="1:34" s="99" customFormat="1" x14ac:dyDescent="0.45">
      <c r="A662" s="429"/>
      <c r="B662" s="429"/>
      <c r="C662" s="429"/>
      <c r="D662" s="429"/>
      <c r="E662" s="429"/>
      <c r="F662" s="267"/>
      <c r="G662" s="267"/>
      <c r="H662" s="430"/>
      <c r="I662" s="430"/>
      <c r="J662" s="431"/>
      <c r="K662" s="430"/>
      <c r="L662" s="432"/>
      <c r="M662" s="429"/>
      <c r="N662" s="429"/>
      <c r="O662" s="429"/>
      <c r="P662" s="429"/>
      <c r="Q662" s="433">
        <f t="shared" si="98"/>
        <v>0</v>
      </c>
      <c r="R662" s="433"/>
      <c r="S662" s="429"/>
      <c r="T662" s="429"/>
      <c r="U662" s="434"/>
      <c r="V662" s="429"/>
      <c r="W662" s="429"/>
      <c r="X662" s="241" t="str">
        <f t="shared" si="94"/>
        <v/>
      </c>
      <c r="Y662" s="241" t="str">
        <f t="shared" si="99"/>
        <v/>
      </c>
      <c r="Z662" s="241" t="str">
        <f t="shared" si="100"/>
        <v/>
      </c>
      <c r="AA662" s="242" t="b">
        <f t="shared" si="101"/>
        <v>0</v>
      </c>
      <c r="AB662" s="242" t="b">
        <f t="shared" si="102"/>
        <v>0</v>
      </c>
      <c r="AC662" s="267"/>
      <c r="AD662" s="265" t="str">
        <f>IF(AC662=Dropdowns!$B$44,"Emissions intensity required","")</f>
        <v/>
      </c>
      <c r="AE662" s="267"/>
      <c r="AF662" s="265" t="str">
        <f t="shared" si="95"/>
        <v/>
      </c>
      <c r="AG662" s="121" t="str">
        <f t="shared" si="96"/>
        <v/>
      </c>
      <c r="AH662" s="121" t="str">
        <f t="shared" si="97"/>
        <v/>
      </c>
    </row>
    <row r="663" spans="1:34" s="99" customFormat="1" x14ac:dyDescent="0.45">
      <c r="A663" s="429"/>
      <c r="B663" s="429"/>
      <c r="C663" s="429"/>
      <c r="D663" s="429"/>
      <c r="E663" s="429"/>
      <c r="F663" s="267"/>
      <c r="G663" s="267"/>
      <c r="H663" s="430"/>
      <c r="I663" s="430"/>
      <c r="J663" s="431"/>
      <c r="K663" s="430"/>
      <c r="L663" s="432"/>
      <c r="M663" s="429"/>
      <c r="N663" s="429"/>
      <c r="O663" s="429"/>
      <c r="P663" s="429"/>
      <c r="Q663" s="433">
        <f t="shared" si="98"/>
        <v>0</v>
      </c>
      <c r="R663" s="433"/>
      <c r="S663" s="429"/>
      <c r="T663" s="429"/>
      <c r="U663" s="434"/>
      <c r="V663" s="429"/>
      <c r="W663" s="429"/>
      <c r="X663" s="241" t="str">
        <f t="shared" si="94"/>
        <v/>
      </c>
      <c r="Y663" s="241" t="str">
        <f t="shared" si="99"/>
        <v/>
      </c>
      <c r="Z663" s="241" t="str">
        <f t="shared" si="100"/>
        <v/>
      </c>
      <c r="AA663" s="242" t="b">
        <f t="shared" si="101"/>
        <v>0</v>
      </c>
      <c r="AB663" s="242" t="b">
        <f t="shared" si="102"/>
        <v>0</v>
      </c>
      <c r="AC663" s="267"/>
      <c r="AD663" s="265" t="str">
        <f>IF(AC663=Dropdowns!$B$44,"Emissions intensity required","")</f>
        <v/>
      </c>
      <c r="AE663" s="267"/>
      <c r="AF663" s="265" t="str">
        <f t="shared" si="95"/>
        <v/>
      </c>
      <c r="AG663" s="121" t="str">
        <f t="shared" si="96"/>
        <v/>
      </c>
      <c r="AH663" s="121" t="str">
        <f t="shared" si="97"/>
        <v/>
      </c>
    </row>
    <row r="664" spans="1:34" s="99" customFormat="1" x14ac:dyDescent="0.45">
      <c r="A664" s="429"/>
      <c r="B664" s="429"/>
      <c r="C664" s="429"/>
      <c r="D664" s="429"/>
      <c r="E664" s="429"/>
      <c r="F664" s="267"/>
      <c r="G664" s="267"/>
      <c r="H664" s="430"/>
      <c r="I664" s="430"/>
      <c r="J664" s="431"/>
      <c r="K664" s="430"/>
      <c r="L664" s="432"/>
      <c r="M664" s="429"/>
      <c r="N664" s="429"/>
      <c r="O664" s="429"/>
      <c r="P664" s="429"/>
      <c r="Q664" s="433">
        <f t="shared" si="98"/>
        <v>0</v>
      </c>
      <c r="R664" s="433"/>
      <c r="S664" s="429"/>
      <c r="T664" s="429"/>
      <c r="U664" s="434"/>
      <c r="V664" s="429"/>
      <c r="W664" s="429"/>
      <c r="X664" s="241" t="str">
        <f t="shared" si="94"/>
        <v/>
      </c>
      <c r="Y664" s="241" t="str">
        <f t="shared" si="99"/>
        <v/>
      </c>
      <c r="Z664" s="241" t="str">
        <f t="shared" si="100"/>
        <v/>
      </c>
      <c r="AA664" s="242" t="b">
        <f t="shared" si="101"/>
        <v>0</v>
      </c>
      <c r="AB664" s="242" t="b">
        <f t="shared" si="102"/>
        <v>0</v>
      </c>
      <c r="AC664" s="267"/>
      <c r="AD664" s="265" t="str">
        <f>IF(AC664=Dropdowns!$B$44,"Emissions intensity required","")</f>
        <v/>
      </c>
      <c r="AE664" s="267"/>
      <c r="AF664" s="265" t="str">
        <f t="shared" si="95"/>
        <v/>
      </c>
      <c r="AG664" s="121" t="str">
        <f t="shared" si="96"/>
        <v/>
      </c>
      <c r="AH664" s="121" t="str">
        <f t="shared" si="97"/>
        <v/>
      </c>
    </row>
    <row r="665" spans="1:34" s="99" customFormat="1" x14ac:dyDescent="0.45">
      <c r="A665" s="429"/>
      <c r="B665" s="429"/>
      <c r="C665" s="429"/>
      <c r="D665" s="429"/>
      <c r="E665" s="429"/>
      <c r="F665" s="267"/>
      <c r="G665" s="267"/>
      <c r="H665" s="430"/>
      <c r="I665" s="430"/>
      <c r="J665" s="431"/>
      <c r="K665" s="430"/>
      <c r="L665" s="432"/>
      <c r="M665" s="429"/>
      <c r="N665" s="429"/>
      <c r="O665" s="429"/>
      <c r="P665" s="429"/>
      <c r="Q665" s="433">
        <f t="shared" si="98"/>
        <v>0</v>
      </c>
      <c r="R665" s="433"/>
      <c r="S665" s="429"/>
      <c r="T665" s="429"/>
      <c r="U665" s="434"/>
      <c r="V665" s="429"/>
      <c r="W665" s="429"/>
      <c r="X665" s="241" t="str">
        <f t="shared" si="94"/>
        <v/>
      </c>
      <c r="Y665" s="241" t="str">
        <f t="shared" si="99"/>
        <v/>
      </c>
      <c r="Z665" s="241" t="str">
        <f t="shared" si="100"/>
        <v/>
      </c>
      <c r="AA665" s="242" t="b">
        <f t="shared" si="101"/>
        <v>0</v>
      </c>
      <c r="AB665" s="242" t="b">
        <f t="shared" si="102"/>
        <v>0</v>
      </c>
      <c r="AC665" s="267"/>
      <c r="AD665" s="265" t="str">
        <f>IF(AC665=Dropdowns!$B$44,"Emissions intensity required","")</f>
        <v/>
      </c>
      <c r="AE665" s="267"/>
      <c r="AF665" s="265" t="str">
        <f t="shared" si="95"/>
        <v/>
      </c>
      <c r="AG665" s="121" t="str">
        <f t="shared" si="96"/>
        <v/>
      </c>
      <c r="AH665" s="121" t="str">
        <f t="shared" si="97"/>
        <v/>
      </c>
    </row>
    <row r="666" spans="1:34" s="99" customFormat="1" x14ac:dyDescent="0.45">
      <c r="A666" s="429"/>
      <c r="B666" s="429"/>
      <c r="C666" s="429"/>
      <c r="D666" s="429"/>
      <c r="E666" s="429"/>
      <c r="F666" s="267"/>
      <c r="G666" s="267"/>
      <c r="H666" s="430"/>
      <c r="I666" s="430"/>
      <c r="J666" s="431"/>
      <c r="K666" s="430"/>
      <c r="L666" s="432"/>
      <c r="M666" s="429"/>
      <c r="N666" s="429"/>
      <c r="O666" s="429"/>
      <c r="P666" s="429"/>
      <c r="Q666" s="433">
        <f t="shared" si="98"/>
        <v>0</v>
      </c>
      <c r="R666" s="433"/>
      <c r="S666" s="429"/>
      <c r="T666" s="429"/>
      <c r="U666" s="434"/>
      <c r="V666" s="429"/>
      <c r="W666" s="429"/>
      <c r="X666" s="241" t="str">
        <f t="shared" si="94"/>
        <v/>
      </c>
      <c r="Y666" s="241" t="str">
        <f t="shared" si="99"/>
        <v/>
      </c>
      <c r="Z666" s="241" t="str">
        <f t="shared" si="100"/>
        <v/>
      </c>
      <c r="AA666" s="242" t="b">
        <f t="shared" si="101"/>
        <v>0</v>
      </c>
      <c r="AB666" s="242" t="b">
        <f t="shared" si="102"/>
        <v>0</v>
      </c>
      <c r="AC666" s="267"/>
      <c r="AD666" s="265" t="str">
        <f>IF(AC666=Dropdowns!$B$44,"Emissions intensity required","")</f>
        <v/>
      </c>
      <c r="AE666" s="267"/>
      <c r="AF666" s="265" t="str">
        <f t="shared" si="95"/>
        <v/>
      </c>
      <c r="AG666" s="121" t="str">
        <f t="shared" si="96"/>
        <v/>
      </c>
      <c r="AH666" s="121" t="str">
        <f t="shared" si="97"/>
        <v/>
      </c>
    </row>
    <row r="667" spans="1:34" s="99" customFormat="1" x14ac:dyDescent="0.45">
      <c r="A667" s="429"/>
      <c r="B667" s="429"/>
      <c r="C667" s="429"/>
      <c r="D667" s="429"/>
      <c r="E667" s="429"/>
      <c r="F667" s="267"/>
      <c r="G667" s="267"/>
      <c r="H667" s="430"/>
      <c r="I667" s="430"/>
      <c r="J667" s="431"/>
      <c r="K667" s="430"/>
      <c r="L667" s="432"/>
      <c r="M667" s="429"/>
      <c r="N667" s="429"/>
      <c r="O667" s="429"/>
      <c r="P667" s="429"/>
      <c r="Q667" s="433">
        <f t="shared" si="98"/>
        <v>0</v>
      </c>
      <c r="R667" s="433"/>
      <c r="S667" s="429"/>
      <c r="T667" s="429"/>
      <c r="U667" s="434"/>
      <c r="V667" s="429"/>
      <c r="W667" s="429"/>
      <c r="X667" s="241" t="str">
        <f t="shared" si="94"/>
        <v/>
      </c>
      <c r="Y667" s="241" t="str">
        <f t="shared" si="99"/>
        <v/>
      </c>
      <c r="Z667" s="241" t="str">
        <f t="shared" si="100"/>
        <v/>
      </c>
      <c r="AA667" s="242" t="b">
        <f t="shared" si="101"/>
        <v>0</v>
      </c>
      <c r="AB667" s="242" t="b">
        <f t="shared" si="102"/>
        <v>0</v>
      </c>
      <c r="AC667" s="267"/>
      <c r="AD667" s="265" t="str">
        <f>IF(AC667=Dropdowns!$B$44,"Emissions intensity required","")</f>
        <v/>
      </c>
      <c r="AE667" s="267"/>
      <c r="AF667" s="265" t="str">
        <f t="shared" si="95"/>
        <v/>
      </c>
      <c r="AG667" s="121" t="str">
        <f t="shared" si="96"/>
        <v/>
      </c>
      <c r="AH667" s="121" t="str">
        <f t="shared" si="97"/>
        <v/>
      </c>
    </row>
    <row r="668" spans="1:34" s="99" customFormat="1" x14ac:dyDescent="0.45">
      <c r="A668" s="429"/>
      <c r="B668" s="429"/>
      <c r="C668" s="429"/>
      <c r="D668" s="429"/>
      <c r="E668" s="429"/>
      <c r="F668" s="267"/>
      <c r="G668" s="267"/>
      <c r="H668" s="430"/>
      <c r="I668" s="430"/>
      <c r="J668" s="431"/>
      <c r="K668" s="430"/>
      <c r="L668" s="432"/>
      <c r="M668" s="429"/>
      <c r="N668" s="429"/>
      <c r="O668" s="429"/>
      <c r="P668" s="429"/>
      <c r="Q668" s="433">
        <f t="shared" si="98"/>
        <v>0</v>
      </c>
      <c r="R668" s="433"/>
      <c r="S668" s="429"/>
      <c r="T668" s="429"/>
      <c r="U668" s="434"/>
      <c r="V668" s="429"/>
      <c r="W668" s="429"/>
      <c r="X668" s="241" t="str">
        <f t="shared" si="94"/>
        <v/>
      </c>
      <c r="Y668" s="241" t="str">
        <f t="shared" si="99"/>
        <v/>
      </c>
      <c r="Z668" s="241" t="str">
        <f t="shared" si="100"/>
        <v/>
      </c>
      <c r="AA668" s="242" t="b">
        <f t="shared" si="101"/>
        <v>0</v>
      </c>
      <c r="AB668" s="242" t="b">
        <f t="shared" si="102"/>
        <v>0</v>
      </c>
      <c r="AC668" s="267"/>
      <c r="AD668" s="265" t="str">
        <f>IF(AC668=Dropdowns!$B$44,"Emissions intensity required","")</f>
        <v/>
      </c>
      <c r="AE668" s="267"/>
      <c r="AF668" s="265" t="str">
        <f t="shared" si="95"/>
        <v/>
      </c>
      <c r="AG668" s="121" t="str">
        <f t="shared" si="96"/>
        <v/>
      </c>
      <c r="AH668" s="121" t="str">
        <f t="shared" si="97"/>
        <v/>
      </c>
    </row>
    <row r="669" spans="1:34" s="99" customFormat="1" x14ac:dyDescent="0.45">
      <c r="A669" s="429"/>
      <c r="B669" s="429"/>
      <c r="C669" s="429"/>
      <c r="D669" s="429"/>
      <c r="E669" s="429"/>
      <c r="F669" s="267"/>
      <c r="G669" s="267"/>
      <c r="H669" s="430"/>
      <c r="I669" s="430"/>
      <c r="J669" s="431"/>
      <c r="K669" s="430"/>
      <c r="L669" s="432"/>
      <c r="M669" s="429"/>
      <c r="N669" s="429"/>
      <c r="O669" s="429"/>
      <c r="P669" s="429"/>
      <c r="Q669" s="433">
        <f t="shared" si="98"/>
        <v>0</v>
      </c>
      <c r="R669" s="433"/>
      <c r="S669" s="429"/>
      <c r="T669" s="429"/>
      <c r="U669" s="434"/>
      <c r="V669" s="429"/>
      <c r="W669" s="429"/>
      <c r="X669" s="241" t="str">
        <f t="shared" si="94"/>
        <v/>
      </c>
      <c r="Y669" s="241" t="str">
        <f t="shared" si="99"/>
        <v/>
      </c>
      <c r="Z669" s="241" t="str">
        <f t="shared" si="100"/>
        <v/>
      </c>
      <c r="AA669" s="242" t="b">
        <f t="shared" si="101"/>
        <v>0</v>
      </c>
      <c r="AB669" s="242" t="b">
        <f t="shared" si="102"/>
        <v>0</v>
      </c>
      <c r="AC669" s="267"/>
      <c r="AD669" s="265" t="str">
        <f>IF(AC669=Dropdowns!$B$44,"Emissions intensity required","")</f>
        <v/>
      </c>
      <c r="AE669" s="267"/>
      <c r="AF669" s="265" t="str">
        <f t="shared" si="95"/>
        <v/>
      </c>
      <c r="AG669" s="121" t="str">
        <f t="shared" si="96"/>
        <v/>
      </c>
      <c r="AH669" s="121" t="str">
        <f t="shared" si="97"/>
        <v/>
      </c>
    </row>
    <row r="670" spans="1:34" s="99" customFormat="1" x14ac:dyDescent="0.45">
      <c r="A670" s="429"/>
      <c r="B670" s="429"/>
      <c r="C670" s="429"/>
      <c r="D670" s="429"/>
      <c r="E670" s="429"/>
      <c r="F670" s="267"/>
      <c r="G670" s="267"/>
      <c r="H670" s="430"/>
      <c r="I670" s="430"/>
      <c r="J670" s="431"/>
      <c r="K670" s="430"/>
      <c r="L670" s="432"/>
      <c r="M670" s="429"/>
      <c r="N670" s="429"/>
      <c r="O670" s="429"/>
      <c r="P670" s="429"/>
      <c r="Q670" s="433">
        <f t="shared" si="98"/>
        <v>0</v>
      </c>
      <c r="R670" s="433"/>
      <c r="S670" s="429"/>
      <c r="T670" s="429"/>
      <c r="U670" s="434"/>
      <c r="V670" s="429"/>
      <c r="W670" s="429"/>
      <c r="X670" s="241" t="str">
        <f t="shared" si="94"/>
        <v/>
      </c>
      <c r="Y670" s="241" t="str">
        <f t="shared" si="99"/>
        <v/>
      </c>
      <c r="Z670" s="241" t="str">
        <f t="shared" si="100"/>
        <v/>
      </c>
      <c r="AA670" s="242" t="b">
        <f t="shared" si="101"/>
        <v>0</v>
      </c>
      <c r="AB670" s="242" t="b">
        <f t="shared" si="102"/>
        <v>0</v>
      </c>
      <c r="AC670" s="267"/>
      <c r="AD670" s="265" t="str">
        <f>IF(AC670=Dropdowns!$B$44,"Emissions intensity required","")</f>
        <v/>
      </c>
      <c r="AE670" s="267"/>
      <c r="AF670" s="265" t="str">
        <f t="shared" si="95"/>
        <v/>
      </c>
      <c r="AG670" s="121" t="str">
        <f t="shared" si="96"/>
        <v/>
      </c>
      <c r="AH670" s="121" t="str">
        <f t="shared" si="97"/>
        <v/>
      </c>
    </row>
    <row r="671" spans="1:34" s="99" customFormat="1" x14ac:dyDescent="0.45">
      <c r="A671" s="429"/>
      <c r="B671" s="429"/>
      <c r="C671" s="429"/>
      <c r="D671" s="429"/>
      <c r="E671" s="429"/>
      <c r="F671" s="267"/>
      <c r="G671" s="267"/>
      <c r="H671" s="430"/>
      <c r="I671" s="430"/>
      <c r="J671" s="431"/>
      <c r="K671" s="430"/>
      <c r="L671" s="432"/>
      <c r="M671" s="429"/>
      <c r="N671" s="429"/>
      <c r="O671" s="429"/>
      <c r="P671" s="429"/>
      <c r="Q671" s="433">
        <f t="shared" si="98"/>
        <v>0</v>
      </c>
      <c r="R671" s="433"/>
      <c r="S671" s="429"/>
      <c r="T671" s="429"/>
      <c r="U671" s="434"/>
      <c r="V671" s="429"/>
      <c r="W671" s="429"/>
      <c r="X671" s="241" t="str">
        <f t="shared" si="94"/>
        <v/>
      </c>
      <c r="Y671" s="241" t="str">
        <f t="shared" si="99"/>
        <v/>
      </c>
      <c r="Z671" s="241" t="str">
        <f t="shared" si="100"/>
        <v/>
      </c>
      <c r="AA671" s="242" t="b">
        <f t="shared" si="101"/>
        <v>0</v>
      </c>
      <c r="AB671" s="242" t="b">
        <f t="shared" si="102"/>
        <v>0</v>
      </c>
      <c r="AC671" s="267"/>
      <c r="AD671" s="265" t="str">
        <f>IF(AC671=Dropdowns!$B$44,"Emissions intensity required","")</f>
        <v/>
      </c>
      <c r="AE671" s="267"/>
      <c r="AF671" s="265" t="str">
        <f t="shared" si="95"/>
        <v/>
      </c>
      <c r="AG671" s="121" t="str">
        <f t="shared" si="96"/>
        <v/>
      </c>
      <c r="AH671" s="121" t="str">
        <f t="shared" si="97"/>
        <v/>
      </c>
    </row>
    <row r="672" spans="1:34" s="99" customFormat="1" x14ac:dyDescent="0.45">
      <c r="A672" s="429"/>
      <c r="B672" s="429"/>
      <c r="C672" s="429"/>
      <c r="D672" s="429"/>
      <c r="E672" s="429"/>
      <c r="F672" s="267"/>
      <c r="G672" s="267"/>
      <c r="H672" s="430"/>
      <c r="I672" s="430"/>
      <c r="J672" s="431"/>
      <c r="K672" s="430"/>
      <c r="L672" s="432"/>
      <c r="M672" s="429"/>
      <c r="N672" s="429"/>
      <c r="O672" s="429"/>
      <c r="P672" s="429"/>
      <c r="Q672" s="433">
        <f t="shared" si="98"/>
        <v>0</v>
      </c>
      <c r="R672" s="433"/>
      <c r="S672" s="429"/>
      <c r="T672" s="429"/>
      <c r="U672" s="434"/>
      <c r="V672" s="429"/>
      <c r="W672" s="429"/>
      <c r="X672" s="241" t="str">
        <f t="shared" si="94"/>
        <v/>
      </c>
      <c r="Y672" s="241" t="str">
        <f t="shared" si="99"/>
        <v/>
      </c>
      <c r="Z672" s="241" t="str">
        <f t="shared" si="100"/>
        <v/>
      </c>
      <c r="AA672" s="242" t="b">
        <f t="shared" si="101"/>
        <v>0</v>
      </c>
      <c r="AB672" s="242" t="b">
        <f t="shared" si="102"/>
        <v>0</v>
      </c>
      <c r="AC672" s="267"/>
      <c r="AD672" s="265" t="str">
        <f>IF(AC672=Dropdowns!$B$44,"Emissions intensity required","")</f>
        <v/>
      </c>
      <c r="AE672" s="267"/>
      <c r="AF672" s="265" t="str">
        <f t="shared" si="95"/>
        <v/>
      </c>
      <c r="AG672" s="121" t="str">
        <f t="shared" si="96"/>
        <v/>
      </c>
      <c r="AH672" s="121" t="str">
        <f t="shared" si="97"/>
        <v/>
      </c>
    </row>
    <row r="673" spans="1:34" s="99" customFormat="1" x14ac:dyDescent="0.45">
      <c r="A673" s="429"/>
      <c r="B673" s="429"/>
      <c r="C673" s="429"/>
      <c r="D673" s="429"/>
      <c r="E673" s="429"/>
      <c r="F673" s="267"/>
      <c r="G673" s="267"/>
      <c r="H673" s="430"/>
      <c r="I673" s="430"/>
      <c r="J673" s="431"/>
      <c r="K673" s="430"/>
      <c r="L673" s="432"/>
      <c r="M673" s="429"/>
      <c r="N673" s="429"/>
      <c r="O673" s="429"/>
      <c r="P673" s="429"/>
      <c r="Q673" s="433">
        <f t="shared" si="98"/>
        <v>0</v>
      </c>
      <c r="R673" s="433"/>
      <c r="S673" s="429"/>
      <c r="T673" s="429"/>
      <c r="U673" s="434"/>
      <c r="V673" s="429"/>
      <c r="W673" s="429"/>
      <c r="X673" s="241" t="str">
        <f t="shared" si="94"/>
        <v/>
      </c>
      <c r="Y673" s="241" t="str">
        <f t="shared" si="99"/>
        <v/>
      </c>
      <c r="Z673" s="241" t="str">
        <f t="shared" si="100"/>
        <v/>
      </c>
      <c r="AA673" s="242" t="b">
        <f t="shared" si="101"/>
        <v>0</v>
      </c>
      <c r="AB673" s="242" t="b">
        <f t="shared" si="102"/>
        <v>0</v>
      </c>
      <c r="AC673" s="267"/>
      <c r="AD673" s="265" t="str">
        <f>IF(AC673=Dropdowns!$B$44,"Emissions intensity required","")</f>
        <v/>
      </c>
      <c r="AE673" s="267"/>
      <c r="AF673" s="265" t="str">
        <f t="shared" si="95"/>
        <v/>
      </c>
      <c r="AG673" s="121" t="str">
        <f t="shared" si="96"/>
        <v/>
      </c>
      <c r="AH673" s="121" t="str">
        <f t="shared" si="97"/>
        <v/>
      </c>
    </row>
    <row r="674" spans="1:34" s="99" customFormat="1" x14ac:dyDescent="0.45">
      <c r="A674" s="429"/>
      <c r="B674" s="429"/>
      <c r="C674" s="429"/>
      <c r="D674" s="429"/>
      <c r="E674" s="429"/>
      <c r="F674" s="267"/>
      <c r="G674" s="267"/>
      <c r="H674" s="430"/>
      <c r="I674" s="430"/>
      <c r="J674" s="431"/>
      <c r="K674" s="430"/>
      <c r="L674" s="432"/>
      <c r="M674" s="429"/>
      <c r="N674" s="429"/>
      <c r="O674" s="429"/>
      <c r="P674" s="429"/>
      <c r="Q674" s="433">
        <f t="shared" si="98"/>
        <v>0</v>
      </c>
      <c r="R674" s="433"/>
      <c r="S674" s="429"/>
      <c r="T674" s="429"/>
      <c r="U674" s="434"/>
      <c r="V674" s="429"/>
      <c r="W674" s="429"/>
      <c r="X674" s="241" t="str">
        <f t="shared" si="94"/>
        <v/>
      </c>
      <c r="Y674" s="241" t="str">
        <f t="shared" si="99"/>
        <v/>
      </c>
      <c r="Z674" s="241" t="str">
        <f t="shared" si="100"/>
        <v/>
      </c>
      <c r="AA674" s="242" t="b">
        <f t="shared" si="101"/>
        <v>0</v>
      </c>
      <c r="AB674" s="242" t="b">
        <f t="shared" si="102"/>
        <v>0</v>
      </c>
      <c r="AC674" s="267"/>
      <c r="AD674" s="265" t="str">
        <f>IF(AC674=Dropdowns!$B$44,"Emissions intensity required","")</f>
        <v/>
      </c>
      <c r="AE674" s="267"/>
      <c r="AF674" s="265" t="str">
        <f t="shared" si="95"/>
        <v/>
      </c>
      <c r="AG674" s="121" t="str">
        <f t="shared" si="96"/>
        <v/>
      </c>
      <c r="AH674" s="121" t="str">
        <f t="shared" si="97"/>
        <v/>
      </c>
    </row>
    <row r="675" spans="1:34" s="99" customFormat="1" x14ac:dyDescent="0.45">
      <c r="A675" s="429"/>
      <c r="B675" s="429"/>
      <c r="C675" s="429"/>
      <c r="D675" s="429"/>
      <c r="E675" s="429"/>
      <c r="F675" s="267"/>
      <c r="G675" s="267"/>
      <c r="H675" s="430"/>
      <c r="I675" s="430"/>
      <c r="J675" s="431"/>
      <c r="K675" s="430"/>
      <c r="L675" s="432"/>
      <c r="M675" s="429"/>
      <c r="N675" s="429"/>
      <c r="O675" s="429"/>
      <c r="P675" s="429"/>
      <c r="Q675" s="433">
        <f t="shared" si="98"/>
        <v>0</v>
      </c>
      <c r="R675" s="433"/>
      <c r="S675" s="429"/>
      <c r="T675" s="429"/>
      <c r="U675" s="434"/>
      <c r="V675" s="429"/>
      <c r="W675" s="429"/>
      <c r="X675" s="241" t="str">
        <f t="shared" si="94"/>
        <v/>
      </c>
      <c r="Y675" s="241" t="str">
        <f t="shared" si="99"/>
        <v/>
      </c>
      <c r="Z675" s="241" t="str">
        <f t="shared" si="100"/>
        <v/>
      </c>
      <c r="AA675" s="242" t="b">
        <f t="shared" si="101"/>
        <v>0</v>
      </c>
      <c r="AB675" s="242" t="b">
        <f t="shared" si="102"/>
        <v>0</v>
      </c>
      <c r="AC675" s="267"/>
      <c r="AD675" s="265" t="str">
        <f>IF(AC675=Dropdowns!$B$44,"Emissions intensity required","")</f>
        <v/>
      </c>
      <c r="AE675" s="267"/>
      <c r="AF675" s="265" t="str">
        <f t="shared" si="95"/>
        <v/>
      </c>
      <c r="AG675" s="121" t="str">
        <f t="shared" si="96"/>
        <v/>
      </c>
      <c r="AH675" s="121" t="str">
        <f t="shared" si="97"/>
        <v/>
      </c>
    </row>
    <row r="676" spans="1:34" s="99" customFormat="1" x14ac:dyDescent="0.45">
      <c r="A676" s="429"/>
      <c r="B676" s="429"/>
      <c r="C676" s="429"/>
      <c r="D676" s="429"/>
      <c r="E676" s="429"/>
      <c r="F676" s="267"/>
      <c r="G676" s="267"/>
      <c r="H676" s="430"/>
      <c r="I676" s="430"/>
      <c r="J676" s="431"/>
      <c r="K676" s="430"/>
      <c r="L676" s="432"/>
      <c r="M676" s="429"/>
      <c r="N676" s="429"/>
      <c r="O676" s="429"/>
      <c r="P676" s="429"/>
      <c r="Q676" s="433">
        <f t="shared" si="98"/>
        <v>0</v>
      </c>
      <c r="R676" s="433"/>
      <c r="S676" s="429"/>
      <c r="T676" s="429"/>
      <c r="U676" s="434"/>
      <c r="V676" s="429"/>
      <c r="W676" s="429"/>
      <c r="X676" s="241" t="str">
        <f t="shared" si="94"/>
        <v/>
      </c>
      <c r="Y676" s="241" t="str">
        <f t="shared" si="99"/>
        <v/>
      </c>
      <c r="Z676" s="241" t="str">
        <f t="shared" si="100"/>
        <v/>
      </c>
      <c r="AA676" s="242" t="b">
        <f t="shared" si="101"/>
        <v>0</v>
      </c>
      <c r="AB676" s="242" t="b">
        <f t="shared" si="102"/>
        <v>0</v>
      </c>
      <c r="AC676" s="267"/>
      <c r="AD676" s="265" t="str">
        <f>IF(AC676=Dropdowns!$B$44,"Emissions intensity required","")</f>
        <v/>
      </c>
      <c r="AE676" s="267"/>
      <c r="AF676" s="265" t="str">
        <f t="shared" si="95"/>
        <v/>
      </c>
      <c r="AG676" s="121" t="str">
        <f t="shared" si="96"/>
        <v/>
      </c>
      <c r="AH676" s="121" t="str">
        <f t="shared" si="97"/>
        <v/>
      </c>
    </row>
    <row r="677" spans="1:34" s="99" customFormat="1" x14ac:dyDescent="0.45">
      <c r="A677" s="429"/>
      <c r="B677" s="429"/>
      <c r="C677" s="429"/>
      <c r="D677" s="429"/>
      <c r="E677" s="429"/>
      <c r="F677" s="267"/>
      <c r="G677" s="267"/>
      <c r="H677" s="430"/>
      <c r="I677" s="430"/>
      <c r="J677" s="431"/>
      <c r="K677" s="430"/>
      <c r="L677" s="432"/>
      <c r="M677" s="429"/>
      <c r="N677" s="429"/>
      <c r="O677" s="429"/>
      <c r="P677" s="429"/>
      <c r="Q677" s="433">
        <f t="shared" si="98"/>
        <v>0</v>
      </c>
      <c r="R677" s="433"/>
      <c r="S677" s="429"/>
      <c r="T677" s="429"/>
      <c r="U677" s="434"/>
      <c r="V677" s="429"/>
      <c r="W677" s="429"/>
      <c r="X677" s="241" t="str">
        <f t="shared" si="94"/>
        <v/>
      </c>
      <c r="Y677" s="241" t="str">
        <f t="shared" si="99"/>
        <v/>
      </c>
      <c r="Z677" s="241" t="str">
        <f t="shared" si="100"/>
        <v/>
      </c>
      <c r="AA677" s="242" t="b">
        <f t="shared" si="101"/>
        <v>0</v>
      </c>
      <c r="AB677" s="242" t="b">
        <f t="shared" si="102"/>
        <v>0</v>
      </c>
      <c r="AC677" s="267"/>
      <c r="AD677" s="265" t="str">
        <f>IF(AC677=Dropdowns!$B$44,"Emissions intensity required","")</f>
        <v/>
      </c>
      <c r="AE677" s="267"/>
      <c r="AF677" s="265" t="str">
        <f t="shared" si="95"/>
        <v/>
      </c>
      <c r="AG677" s="121" t="str">
        <f t="shared" si="96"/>
        <v/>
      </c>
      <c r="AH677" s="121" t="str">
        <f t="shared" si="97"/>
        <v/>
      </c>
    </row>
    <row r="678" spans="1:34" s="99" customFormat="1" x14ac:dyDescent="0.45">
      <c r="A678" s="429"/>
      <c r="B678" s="429"/>
      <c r="C678" s="429"/>
      <c r="D678" s="429"/>
      <c r="E678" s="429"/>
      <c r="F678" s="267"/>
      <c r="G678" s="267"/>
      <c r="H678" s="430"/>
      <c r="I678" s="430"/>
      <c r="J678" s="431"/>
      <c r="K678" s="430"/>
      <c r="L678" s="432"/>
      <c r="M678" s="429"/>
      <c r="N678" s="429"/>
      <c r="O678" s="429"/>
      <c r="P678" s="429"/>
      <c r="Q678" s="433">
        <f t="shared" si="98"/>
        <v>0</v>
      </c>
      <c r="R678" s="433"/>
      <c r="S678" s="429"/>
      <c r="T678" s="429"/>
      <c r="U678" s="434"/>
      <c r="V678" s="429"/>
      <c r="W678" s="429"/>
      <c r="X678" s="241" t="str">
        <f t="shared" si="94"/>
        <v/>
      </c>
      <c r="Y678" s="241" t="str">
        <f t="shared" si="99"/>
        <v/>
      </c>
      <c r="Z678" s="241" t="str">
        <f t="shared" si="100"/>
        <v/>
      </c>
      <c r="AA678" s="242" t="b">
        <f t="shared" si="101"/>
        <v>0</v>
      </c>
      <c r="AB678" s="242" t="b">
        <f t="shared" si="102"/>
        <v>0</v>
      </c>
      <c r="AC678" s="267"/>
      <c r="AD678" s="265" t="str">
        <f>IF(AC678=Dropdowns!$B$44,"Emissions intensity required","")</f>
        <v/>
      </c>
      <c r="AE678" s="267"/>
      <c r="AF678" s="265" t="str">
        <f t="shared" si="95"/>
        <v/>
      </c>
      <c r="AG678" s="121" t="str">
        <f t="shared" si="96"/>
        <v/>
      </c>
      <c r="AH678" s="121" t="str">
        <f t="shared" si="97"/>
        <v/>
      </c>
    </row>
    <row r="679" spans="1:34" s="99" customFormat="1" x14ac:dyDescent="0.45">
      <c r="A679" s="429"/>
      <c r="B679" s="429"/>
      <c r="C679" s="429"/>
      <c r="D679" s="429"/>
      <c r="E679" s="429"/>
      <c r="F679" s="267"/>
      <c r="G679" s="267"/>
      <c r="H679" s="430"/>
      <c r="I679" s="430"/>
      <c r="J679" s="431"/>
      <c r="K679" s="430"/>
      <c r="L679" s="432"/>
      <c r="M679" s="429"/>
      <c r="N679" s="429"/>
      <c r="O679" s="429"/>
      <c r="P679" s="429"/>
      <c r="Q679" s="433">
        <f t="shared" si="98"/>
        <v>0</v>
      </c>
      <c r="R679" s="433"/>
      <c r="S679" s="429"/>
      <c r="T679" s="429"/>
      <c r="U679" s="434"/>
      <c r="V679" s="429"/>
      <c r="W679" s="429"/>
      <c r="X679" s="241" t="str">
        <f t="shared" si="94"/>
        <v/>
      </c>
      <c r="Y679" s="241" t="str">
        <f t="shared" si="99"/>
        <v/>
      </c>
      <c r="Z679" s="241" t="str">
        <f t="shared" si="100"/>
        <v/>
      </c>
      <c r="AA679" s="242" t="b">
        <f t="shared" si="101"/>
        <v>0</v>
      </c>
      <c r="AB679" s="242" t="b">
        <f t="shared" si="102"/>
        <v>0</v>
      </c>
      <c r="AC679" s="267"/>
      <c r="AD679" s="265" t="str">
        <f>IF(AC679=Dropdowns!$B$44,"Emissions intensity required","")</f>
        <v/>
      </c>
      <c r="AE679" s="267"/>
      <c r="AF679" s="265" t="str">
        <f t="shared" si="95"/>
        <v/>
      </c>
      <c r="AG679" s="121" t="str">
        <f t="shared" si="96"/>
        <v/>
      </c>
      <c r="AH679" s="121" t="str">
        <f t="shared" si="97"/>
        <v/>
      </c>
    </row>
    <row r="680" spans="1:34" s="99" customFormat="1" x14ac:dyDescent="0.45">
      <c r="A680" s="429"/>
      <c r="B680" s="429"/>
      <c r="C680" s="429"/>
      <c r="D680" s="429"/>
      <c r="E680" s="429"/>
      <c r="F680" s="267"/>
      <c r="G680" s="267"/>
      <c r="H680" s="430"/>
      <c r="I680" s="430"/>
      <c r="J680" s="431"/>
      <c r="K680" s="430"/>
      <c r="L680" s="432"/>
      <c r="M680" s="429"/>
      <c r="N680" s="429"/>
      <c r="O680" s="429"/>
      <c r="P680" s="429"/>
      <c r="Q680" s="433">
        <f t="shared" si="98"/>
        <v>0</v>
      </c>
      <c r="R680" s="433"/>
      <c r="S680" s="429"/>
      <c r="T680" s="429"/>
      <c r="U680" s="434"/>
      <c r="V680" s="429"/>
      <c r="W680" s="429"/>
      <c r="X680" s="241" t="str">
        <f t="shared" si="94"/>
        <v/>
      </c>
      <c r="Y680" s="241" t="str">
        <f t="shared" si="99"/>
        <v/>
      </c>
      <c r="Z680" s="241" t="str">
        <f t="shared" si="100"/>
        <v/>
      </c>
      <c r="AA680" s="242" t="b">
        <f t="shared" si="101"/>
        <v>0</v>
      </c>
      <c r="AB680" s="242" t="b">
        <f t="shared" si="102"/>
        <v>0</v>
      </c>
      <c r="AC680" s="267"/>
      <c r="AD680" s="265" t="str">
        <f>IF(AC680=Dropdowns!$B$44,"Emissions intensity required","")</f>
        <v/>
      </c>
      <c r="AE680" s="267"/>
      <c r="AF680" s="265" t="str">
        <f t="shared" si="95"/>
        <v/>
      </c>
      <c r="AG680" s="121" t="str">
        <f t="shared" si="96"/>
        <v/>
      </c>
      <c r="AH680" s="121" t="str">
        <f t="shared" si="97"/>
        <v/>
      </c>
    </row>
    <row r="681" spans="1:34" s="99" customFormat="1" x14ac:dyDescent="0.45">
      <c r="A681" s="429"/>
      <c r="B681" s="429"/>
      <c r="C681" s="429"/>
      <c r="D681" s="429"/>
      <c r="E681" s="429"/>
      <c r="F681" s="267"/>
      <c r="G681" s="267"/>
      <c r="H681" s="430"/>
      <c r="I681" s="430"/>
      <c r="J681" s="431"/>
      <c r="K681" s="430"/>
      <c r="L681" s="432"/>
      <c r="M681" s="429"/>
      <c r="N681" s="429"/>
      <c r="O681" s="429"/>
      <c r="P681" s="429"/>
      <c r="Q681" s="433">
        <f t="shared" si="98"/>
        <v>0</v>
      </c>
      <c r="R681" s="433"/>
      <c r="S681" s="429"/>
      <c r="T681" s="429"/>
      <c r="U681" s="434"/>
      <c r="V681" s="429"/>
      <c r="W681" s="429"/>
      <c r="X681" s="241" t="str">
        <f t="shared" si="94"/>
        <v/>
      </c>
      <c r="Y681" s="241" t="str">
        <f t="shared" si="99"/>
        <v/>
      </c>
      <c r="Z681" s="241" t="str">
        <f t="shared" si="100"/>
        <v/>
      </c>
      <c r="AA681" s="242" t="b">
        <f t="shared" si="101"/>
        <v>0</v>
      </c>
      <c r="AB681" s="242" t="b">
        <f t="shared" si="102"/>
        <v>0</v>
      </c>
      <c r="AC681" s="267"/>
      <c r="AD681" s="265" t="str">
        <f>IF(AC681=Dropdowns!$B$44,"Emissions intensity required","")</f>
        <v/>
      </c>
      <c r="AE681" s="267"/>
      <c r="AF681" s="265" t="str">
        <f t="shared" si="95"/>
        <v/>
      </c>
      <c r="AG681" s="121" t="str">
        <f t="shared" si="96"/>
        <v/>
      </c>
      <c r="AH681" s="121" t="str">
        <f t="shared" si="97"/>
        <v/>
      </c>
    </row>
    <row r="682" spans="1:34" s="99" customFormat="1" x14ac:dyDescent="0.45">
      <c r="A682" s="429"/>
      <c r="B682" s="429"/>
      <c r="C682" s="429"/>
      <c r="D682" s="429"/>
      <c r="E682" s="429"/>
      <c r="F682" s="267"/>
      <c r="G682" s="267"/>
      <c r="H682" s="430"/>
      <c r="I682" s="430"/>
      <c r="J682" s="431"/>
      <c r="K682" s="430"/>
      <c r="L682" s="432"/>
      <c r="M682" s="429"/>
      <c r="N682" s="429"/>
      <c r="O682" s="429"/>
      <c r="P682" s="429"/>
      <c r="Q682" s="433">
        <f t="shared" si="98"/>
        <v>0</v>
      </c>
      <c r="R682" s="433"/>
      <c r="S682" s="429"/>
      <c r="T682" s="429"/>
      <c r="U682" s="434"/>
      <c r="V682" s="429"/>
      <c r="W682" s="429"/>
      <c r="X682" s="241" t="str">
        <f t="shared" si="94"/>
        <v/>
      </c>
      <c r="Y682" s="241" t="str">
        <f t="shared" si="99"/>
        <v/>
      </c>
      <c r="Z682" s="241" t="str">
        <f t="shared" si="100"/>
        <v/>
      </c>
      <c r="AA682" s="242" t="b">
        <f t="shared" si="101"/>
        <v>0</v>
      </c>
      <c r="AB682" s="242" t="b">
        <f t="shared" si="102"/>
        <v>0</v>
      </c>
      <c r="AC682" s="267"/>
      <c r="AD682" s="265" t="str">
        <f>IF(AC682=Dropdowns!$B$44,"Emissions intensity required","")</f>
        <v/>
      </c>
      <c r="AE682" s="267"/>
      <c r="AF682" s="265" t="str">
        <f t="shared" si="95"/>
        <v/>
      </c>
      <c r="AG682" s="121" t="str">
        <f t="shared" si="96"/>
        <v/>
      </c>
      <c r="AH682" s="121" t="str">
        <f t="shared" si="97"/>
        <v/>
      </c>
    </row>
    <row r="683" spans="1:34" s="99" customFormat="1" x14ac:dyDescent="0.45">
      <c r="A683" s="429"/>
      <c r="B683" s="429"/>
      <c r="C683" s="429"/>
      <c r="D683" s="429"/>
      <c r="E683" s="429"/>
      <c r="F683" s="267"/>
      <c r="G683" s="267"/>
      <c r="H683" s="430"/>
      <c r="I683" s="430"/>
      <c r="J683" s="431"/>
      <c r="K683" s="430"/>
      <c r="L683" s="432"/>
      <c r="M683" s="429"/>
      <c r="N683" s="429"/>
      <c r="O683" s="429"/>
      <c r="P683" s="429"/>
      <c r="Q683" s="433">
        <f t="shared" si="98"/>
        <v>0</v>
      </c>
      <c r="R683" s="433"/>
      <c r="S683" s="429"/>
      <c r="T683" s="429"/>
      <c r="U683" s="434"/>
      <c r="V683" s="429"/>
      <c r="W683" s="429"/>
      <c r="X683" s="241" t="str">
        <f t="shared" si="94"/>
        <v/>
      </c>
      <c r="Y683" s="241" t="str">
        <f t="shared" si="99"/>
        <v/>
      </c>
      <c r="Z683" s="241" t="str">
        <f t="shared" si="100"/>
        <v/>
      </c>
      <c r="AA683" s="242" t="b">
        <f t="shared" si="101"/>
        <v>0</v>
      </c>
      <c r="AB683" s="242" t="b">
        <f t="shared" si="102"/>
        <v>0</v>
      </c>
      <c r="AC683" s="267"/>
      <c r="AD683" s="265" t="str">
        <f>IF(AC683=Dropdowns!$B$44,"Emissions intensity required","")</f>
        <v/>
      </c>
      <c r="AE683" s="267"/>
      <c r="AF683" s="265" t="str">
        <f t="shared" si="95"/>
        <v/>
      </c>
      <c r="AG683" s="121" t="str">
        <f t="shared" si="96"/>
        <v/>
      </c>
      <c r="AH683" s="121" t="str">
        <f t="shared" si="97"/>
        <v/>
      </c>
    </row>
    <row r="684" spans="1:34" s="99" customFormat="1" x14ac:dyDescent="0.45">
      <c r="A684" s="429"/>
      <c r="B684" s="429"/>
      <c r="C684" s="429"/>
      <c r="D684" s="429"/>
      <c r="E684" s="429"/>
      <c r="F684" s="267"/>
      <c r="G684" s="267"/>
      <c r="H684" s="430"/>
      <c r="I684" s="430"/>
      <c r="J684" s="431"/>
      <c r="K684" s="430"/>
      <c r="L684" s="432"/>
      <c r="M684" s="429"/>
      <c r="N684" s="429"/>
      <c r="O684" s="429"/>
      <c r="P684" s="429"/>
      <c r="Q684" s="433">
        <f t="shared" si="98"/>
        <v>0</v>
      </c>
      <c r="R684" s="433"/>
      <c r="S684" s="429"/>
      <c r="T684" s="429"/>
      <c r="U684" s="434"/>
      <c r="V684" s="429"/>
      <c r="W684" s="429"/>
      <c r="X684" s="241" t="str">
        <f t="shared" si="94"/>
        <v/>
      </c>
      <c r="Y684" s="241" t="str">
        <f t="shared" si="99"/>
        <v/>
      </c>
      <c r="Z684" s="241" t="str">
        <f t="shared" si="100"/>
        <v/>
      </c>
      <c r="AA684" s="242" t="b">
        <f t="shared" si="101"/>
        <v>0</v>
      </c>
      <c r="AB684" s="242" t="b">
        <f t="shared" si="102"/>
        <v>0</v>
      </c>
      <c r="AC684" s="267"/>
      <c r="AD684" s="265" t="str">
        <f>IF(AC684=Dropdowns!$B$44,"Emissions intensity required","")</f>
        <v/>
      </c>
      <c r="AE684" s="267"/>
      <c r="AF684" s="265" t="str">
        <f t="shared" si="95"/>
        <v/>
      </c>
      <c r="AG684" s="121" t="str">
        <f t="shared" si="96"/>
        <v/>
      </c>
      <c r="AH684" s="121" t="str">
        <f t="shared" si="97"/>
        <v/>
      </c>
    </row>
    <row r="685" spans="1:34" s="99" customFormat="1" x14ac:dyDescent="0.45">
      <c r="A685" s="429"/>
      <c r="B685" s="429"/>
      <c r="C685" s="429"/>
      <c r="D685" s="429"/>
      <c r="E685" s="429"/>
      <c r="F685" s="267"/>
      <c r="G685" s="267"/>
      <c r="H685" s="430"/>
      <c r="I685" s="430"/>
      <c r="J685" s="431"/>
      <c r="K685" s="430"/>
      <c r="L685" s="432"/>
      <c r="M685" s="429"/>
      <c r="N685" s="429"/>
      <c r="O685" s="429"/>
      <c r="P685" s="429"/>
      <c r="Q685" s="433">
        <f t="shared" si="98"/>
        <v>0</v>
      </c>
      <c r="R685" s="433"/>
      <c r="S685" s="429"/>
      <c r="T685" s="429"/>
      <c r="U685" s="434"/>
      <c r="V685" s="429"/>
      <c r="W685" s="429"/>
      <c r="X685" s="241" t="str">
        <f t="shared" si="94"/>
        <v/>
      </c>
      <c r="Y685" s="241" t="str">
        <f t="shared" si="99"/>
        <v/>
      </c>
      <c r="Z685" s="241" t="str">
        <f t="shared" si="100"/>
        <v/>
      </c>
      <c r="AA685" s="242" t="b">
        <f t="shared" si="101"/>
        <v>0</v>
      </c>
      <c r="AB685" s="242" t="b">
        <f t="shared" si="102"/>
        <v>0</v>
      </c>
      <c r="AC685" s="267"/>
      <c r="AD685" s="265" t="str">
        <f>IF(AC685=Dropdowns!$B$44,"Emissions intensity required","")</f>
        <v/>
      </c>
      <c r="AE685" s="267"/>
      <c r="AF685" s="265" t="str">
        <f t="shared" si="95"/>
        <v/>
      </c>
      <c r="AG685" s="121" t="str">
        <f t="shared" si="96"/>
        <v/>
      </c>
      <c r="AH685" s="121" t="str">
        <f t="shared" si="97"/>
        <v/>
      </c>
    </row>
    <row r="686" spans="1:34" s="99" customFormat="1" x14ac:dyDescent="0.45">
      <c r="A686" s="429"/>
      <c r="B686" s="429"/>
      <c r="C686" s="429"/>
      <c r="D686" s="429"/>
      <c r="E686" s="429"/>
      <c r="F686" s="267"/>
      <c r="G686" s="267"/>
      <c r="H686" s="430"/>
      <c r="I686" s="430"/>
      <c r="J686" s="431"/>
      <c r="K686" s="430"/>
      <c r="L686" s="432"/>
      <c r="M686" s="429"/>
      <c r="N686" s="429"/>
      <c r="O686" s="429"/>
      <c r="P686" s="429"/>
      <c r="Q686" s="433">
        <f t="shared" si="98"/>
        <v>0</v>
      </c>
      <c r="R686" s="433"/>
      <c r="S686" s="429"/>
      <c r="T686" s="429"/>
      <c r="U686" s="434"/>
      <c r="V686" s="429"/>
      <c r="W686" s="429"/>
      <c r="X686" s="241" t="str">
        <f t="shared" si="94"/>
        <v/>
      </c>
      <c r="Y686" s="241" t="str">
        <f t="shared" si="99"/>
        <v/>
      </c>
      <c r="Z686" s="241" t="str">
        <f t="shared" si="100"/>
        <v/>
      </c>
      <c r="AA686" s="242" t="b">
        <f t="shared" si="101"/>
        <v>0</v>
      </c>
      <c r="AB686" s="242" t="b">
        <f t="shared" si="102"/>
        <v>0</v>
      </c>
      <c r="AC686" s="267"/>
      <c r="AD686" s="265" t="str">
        <f>IF(AC686=Dropdowns!$B$44,"Emissions intensity required","")</f>
        <v/>
      </c>
      <c r="AE686" s="267"/>
      <c r="AF686" s="265" t="str">
        <f t="shared" si="95"/>
        <v/>
      </c>
      <c r="AG686" s="121" t="str">
        <f t="shared" si="96"/>
        <v/>
      </c>
      <c r="AH686" s="121" t="str">
        <f t="shared" si="97"/>
        <v/>
      </c>
    </row>
    <row r="687" spans="1:34" s="99" customFormat="1" x14ac:dyDescent="0.45">
      <c r="A687" s="429"/>
      <c r="B687" s="429"/>
      <c r="C687" s="429"/>
      <c r="D687" s="429"/>
      <c r="E687" s="429"/>
      <c r="F687" s="267"/>
      <c r="G687" s="267"/>
      <c r="H687" s="430"/>
      <c r="I687" s="430"/>
      <c r="J687" s="431"/>
      <c r="K687" s="430"/>
      <c r="L687" s="432"/>
      <c r="M687" s="429"/>
      <c r="N687" s="429"/>
      <c r="O687" s="429"/>
      <c r="P687" s="429"/>
      <c r="Q687" s="433">
        <f t="shared" si="98"/>
        <v>0</v>
      </c>
      <c r="R687" s="433"/>
      <c r="S687" s="429"/>
      <c r="T687" s="429"/>
      <c r="U687" s="434"/>
      <c r="V687" s="429"/>
      <c r="W687" s="429"/>
      <c r="X687" s="241" t="str">
        <f t="shared" si="94"/>
        <v/>
      </c>
      <c r="Y687" s="241" t="str">
        <f t="shared" si="99"/>
        <v/>
      </c>
      <c r="Z687" s="241" t="str">
        <f t="shared" si="100"/>
        <v/>
      </c>
      <c r="AA687" s="242" t="b">
        <f t="shared" si="101"/>
        <v>0</v>
      </c>
      <c r="AB687" s="242" t="b">
        <f t="shared" si="102"/>
        <v>0</v>
      </c>
      <c r="AC687" s="267"/>
      <c r="AD687" s="265" t="str">
        <f>IF(AC687=Dropdowns!$B$44,"Emissions intensity required","")</f>
        <v/>
      </c>
      <c r="AE687" s="267"/>
      <c r="AF687" s="265" t="str">
        <f t="shared" si="95"/>
        <v/>
      </c>
      <c r="AG687" s="121" t="str">
        <f t="shared" si="96"/>
        <v/>
      </c>
      <c r="AH687" s="121" t="str">
        <f t="shared" si="97"/>
        <v/>
      </c>
    </row>
    <row r="688" spans="1:34" s="99" customFormat="1" x14ac:dyDescent="0.45">
      <c r="A688" s="429"/>
      <c r="B688" s="429"/>
      <c r="C688" s="429"/>
      <c r="D688" s="429"/>
      <c r="E688" s="429"/>
      <c r="F688" s="267"/>
      <c r="G688" s="267"/>
      <c r="H688" s="430"/>
      <c r="I688" s="430"/>
      <c r="J688" s="431"/>
      <c r="K688" s="430"/>
      <c r="L688" s="432"/>
      <c r="M688" s="429"/>
      <c r="N688" s="429"/>
      <c r="O688" s="429"/>
      <c r="P688" s="429"/>
      <c r="Q688" s="433">
        <f t="shared" si="98"/>
        <v>0</v>
      </c>
      <c r="R688" s="433"/>
      <c r="S688" s="429"/>
      <c r="T688" s="429"/>
      <c r="U688" s="434"/>
      <c r="V688" s="429"/>
      <c r="W688" s="429"/>
      <c r="X688" s="241" t="str">
        <f t="shared" si="94"/>
        <v/>
      </c>
      <c r="Y688" s="241" t="str">
        <f t="shared" si="99"/>
        <v/>
      </c>
      <c r="Z688" s="241" t="str">
        <f t="shared" si="100"/>
        <v/>
      </c>
      <c r="AA688" s="242" t="b">
        <f t="shared" si="101"/>
        <v>0</v>
      </c>
      <c r="AB688" s="242" t="b">
        <f t="shared" si="102"/>
        <v>0</v>
      </c>
      <c r="AC688" s="267"/>
      <c r="AD688" s="265" t="str">
        <f>IF(AC688=Dropdowns!$B$44,"Emissions intensity required","")</f>
        <v/>
      </c>
      <c r="AE688" s="267"/>
      <c r="AF688" s="265" t="str">
        <f t="shared" si="95"/>
        <v/>
      </c>
      <c r="AG688" s="121" t="str">
        <f t="shared" si="96"/>
        <v/>
      </c>
      <c r="AH688" s="121" t="str">
        <f t="shared" si="97"/>
        <v/>
      </c>
    </row>
    <row r="689" spans="1:34" s="99" customFormat="1" x14ac:dyDescent="0.45">
      <c r="A689" s="429"/>
      <c r="B689" s="429"/>
      <c r="C689" s="429"/>
      <c r="D689" s="429"/>
      <c r="E689" s="429"/>
      <c r="F689" s="267"/>
      <c r="G689" s="267"/>
      <c r="H689" s="430"/>
      <c r="I689" s="430"/>
      <c r="J689" s="431"/>
      <c r="K689" s="430"/>
      <c r="L689" s="432"/>
      <c r="M689" s="429"/>
      <c r="N689" s="429"/>
      <c r="O689" s="429"/>
      <c r="P689" s="429"/>
      <c r="Q689" s="433">
        <f t="shared" si="98"/>
        <v>0</v>
      </c>
      <c r="R689" s="433"/>
      <c r="S689" s="429"/>
      <c r="T689" s="429"/>
      <c r="U689" s="434"/>
      <c r="V689" s="429"/>
      <c r="W689" s="429"/>
      <c r="X689" s="241" t="str">
        <f t="shared" si="94"/>
        <v/>
      </c>
      <c r="Y689" s="241" t="str">
        <f t="shared" si="99"/>
        <v/>
      </c>
      <c r="Z689" s="241" t="str">
        <f t="shared" si="100"/>
        <v/>
      </c>
      <c r="AA689" s="242" t="b">
        <f t="shared" si="101"/>
        <v>0</v>
      </c>
      <c r="AB689" s="242" t="b">
        <f t="shared" si="102"/>
        <v>0</v>
      </c>
      <c r="AC689" s="267"/>
      <c r="AD689" s="265" t="str">
        <f>IF(AC689=Dropdowns!$B$44,"Emissions intensity required","")</f>
        <v/>
      </c>
      <c r="AE689" s="267"/>
      <c r="AF689" s="265" t="str">
        <f t="shared" si="95"/>
        <v/>
      </c>
      <c r="AG689" s="121" t="str">
        <f t="shared" si="96"/>
        <v/>
      </c>
      <c r="AH689" s="121" t="str">
        <f t="shared" si="97"/>
        <v/>
      </c>
    </row>
    <row r="690" spans="1:34" s="99" customFormat="1" x14ac:dyDescent="0.45">
      <c r="A690" s="429"/>
      <c r="B690" s="429"/>
      <c r="C690" s="429"/>
      <c r="D690" s="429"/>
      <c r="E690" s="429"/>
      <c r="F690" s="267"/>
      <c r="G690" s="267"/>
      <c r="H690" s="430"/>
      <c r="I690" s="430"/>
      <c r="J690" s="431"/>
      <c r="K690" s="430"/>
      <c r="L690" s="432"/>
      <c r="M690" s="429"/>
      <c r="N690" s="429"/>
      <c r="O690" s="429"/>
      <c r="P690" s="429"/>
      <c r="Q690" s="433">
        <f t="shared" si="98"/>
        <v>0</v>
      </c>
      <c r="R690" s="433"/>
      <c r="S690" s="429"/>
      <c r="T690" s="429"/>
      <c r="U690" s="434"/>
      <c r="V690" s="429"/>
      <c r="W690" s="429"/>
      <c r="X690" s="241" t="str">
        <f t="shared" si="94"/>
        <v/>
      </c>
      <c r="Y690" s="241" t="str">
        <f t="shared" si="99"/>
        <v/>
      </c>
      <c r="Z690" s="241" t="str">
        <f t="shared" si="100"/>
        <v/>
      </c>
      <c r="AA690" s="242" t="b">
        <f t="shared" si="101"/>
        <v>0</v>
      </c>
      <c r="AB690" s="242" t="b">
        <f t="shared" si="102"/>
        <v>0</v>
      </c>
      <c r="AC690" s="267"/>
      <c r="AD690" s="265" t="str">
        <f>IF(AC690=Dropdowns!$B$44,"Emissions intensity required","")</f>
        <v/>
      </c>
      <c r="AE690" s="267"/>
      <c r="AF690" s="265" t="str">
        <f t="shared" si="95"/>
        <v/>
      </c>
      <c r="AG690" s="121" t="str">
        <f t="shared" si="96"/>
        <v/>
      </c>
      <c r="AH690" s="121" t="str">
        <f t="shared" si="97"/>
        <v/>
      </c>
    </row>
    <row r="691" spans="1:34" s="99" customFormat="1" x14ac:dyDescent="0.45">
      <c r="A691" s="429"/>
      <c r="B691" s="429"/>
      <c r="C691" s="429"/>
      <c r="D691" s="429"/>
      <c r="E691" s="429"/>
      <c r="F691" s="267"/>
      <c r="G691" s="267"/>
      <c r="H691" s="430"/>
      <c r="I691" s="430"/>
      <c r="J691" s="431"/>
      <c r="K691" s="430"/>
      <c r="L691" s="432"/>
      <c r="M691" s="429"/>
      <c r="N691" s="429"/>
      <c r="O691" s="429"/>
      <c r="P691" s="429"/>
      <c r="Q691" s="433">
        <f t="shared" si="98"/>
        <v>0</v>
      </c>
      <c r="R691" s="433"/>
      <c r="S691" s="429"/>
      <c r="T691" s="429"/>
      <c r="U691" s="434"/>
      <c r="V691" s="429"/>
      <c r="W691" s="429"/>
      <c r="X691" s="241" t="str">
        <f t="shared" si="94"/>
        <v/>
      </c>
      <c r="Y691" s="241" t="str">
        <f t="shared" si="99"/>
        <v/>
      </c>
      <c r="Z691" s="241" t="str">
        <f t="shared" si="100"/>
        <v/>
      </c>
      <c r="AA691" s="242" t="b">
        <f t="shared" si="101"/>
        <v>0</v>
      </c>
      <c r="AB691" s="242" t="b">
        <f t="shared" si="102"/>
        <v>0</v>
      </c>
      <c r="AC691" s="267"/>
      <c r="AD691" s="265" t="str">
        <f>IF(AC691=Dropdowns!$B$44,"Emissions intensity required","")</f>
        <v/>
      </c>
      <c r="AE691" s="267"/>
      <c r="AF691" s="265" t="str">
        <f t="shared" si="95"/>
        <v/>
      </c>
      <c r="AG691" s="121" t="str">
        <f t="shared" si="96"/>
        <v/>
      </c>
      <c r="AH691" s="121" t="str">
        <f t="shared" si="97"/>
        <v/>
      </c>
    </row>
    <row r="692" spans="1:34" s="99" customFormat="1" x14ac:dyDescent="0.45">
      <c r="A692" s="429"/>
      <c r="B692" s="429"/>
      <c r="C692" s="429"/>
      <c r="D692" s="429"/>
      <c r="E692" s="429"/>
      <c r="F692" s="267"/>
      <c r="G692" s="267"/>
      <c r="H692" s="430"/>
      <c r="I692" s="430"/>
      <c r="J692" s="431"/>
      <c r="K692" s="430"/>
      <c r="L692" s="432"/>
      <c r="M692" s="429"/>
      <c r="N692" s="429"/>
      <c r="O692" s="429"/>
      <c r="P692" s="429"/>
      <c r="Q692" s="433">
        <f t="shared" si="98"/>
        <v>0</v>
      </c>
      <c r="R692" s="433"/>
      <c r="S692" s="429"/>
      <c r="T692" s="429"/>
      <c r="U692" s="434"/>
      <c r="V692" s="429"/>
      <c r="W692" s="429"/>
      <c r="X692" s="241" t="str">
        <f t="shared" si="94"/>
        <v/>
      </c>
      <c r="Y692" s="241" t="str">
        <f t="shared" si="99"/>
        <v/>
      </c>
      <c r="Z692" s="241" t="str">
        <f t="shared" si="100"/>
        <v/>
      </c>
      <c r="AA692" s="242" t="b">
        <f t="shared" si="101"/>
        <v>0</v>
      </c>
      <c r="AB692" s="242" t="b">
        <f t="shared" si="102"/>
        <v>0</v>
      </c>
      <c r="AC692" s="267"/>
      <c r="AD692" s="265" t="str">
        <f>IF(AC692=Dropdowns!$B$44,"Emissions intensity required","")</f>
        <v/>
      </c>
      <c r="AE692" s="267"/>
      <c r="AF692" s="265" t="str">
        <f t="shared" si="95"/>
        <v/>
      </c>
      <c r="AG692" s="121" t="str">
        <f t="shared" si="96"/>
        <v/>
      </c>
      <c r="AH692" s="121" t="str">
        <f t="shared" si="97"/>
        <v/>
      </c>
    </row>
    <row r="693" spans="1:34" s="99" customFormat="1" x14ac:dyDescent="0.45">
      <c r="A693" s="429"/>
      <c r="B693" s="429"/>
      <c r="C693" s="429"/>
      <c r="D693" s="429"/>
      <c r="E693" s="429"/>
      <c r="F693" s="267"/>
      <c r="G693" s="267"/>
      <c r="H693" s="430"/>
      <c r="I693" s="430"/>
      <c r="J693" s="431"/>
      <c r="K693" s="430"/>
      <c r="L693" s="432"/>
      <c r="M693" s="429"/>
      <c r="N693" s="429"/>
      <c r="O693" s="429"/>
      <c r="P693" s="429"/>
      <c r="Q693" s="433">
        <f t="shared" si="98"/>
        <v>0</v>
      </c>
      <c r="R693" s="433"/>
      <c r="S693" s="429"/>
      <c r="T693" s="429"/>
      <c r="U693" s="434"/>
      <c r="V693" s="429"/>
      <c r="W693" s="429"/>
      <c r="X693" s="241" t="str">
        <f t="shared" si="94"/>
        <v/>
      </c>
      <c r="Y693" s="241" t="str">
        <f t="shared" si="99"/>
        <v/>
      </c>
      <c r="Z693" s="241" t="str">
        <f t="shared" si="100"/>
        <v/>
      </c>
      <c r="AA693" s="242" t="b">
        <f t="shared" si="101"/>
        <v>0</v>
      </c>
      <c r="AB693" s="242" t="b">
        <f t="shared" si="102"/>
        <v>0</v>
      </c>
      <c r="AC693" s="267"/>
      <c r="AD693" s="265" t="str">
        <f>IF(AC693=Dropdowns!$B$44,"Emissions intensity required","")</f>
        <v/>
      </c>
      <c r="AE693" s="267"/>
      <c r="AF693" s="265" t="str">
        <f t="shared" si="95"/>
        <v/>
      </c>
      <c r="AG693" s="121" t="str">
        <f t="shared" si="96"/>
        <v/>
      </c>
      <c r="AH693" s="121" t="str">
        <f t="shared" si="97"/>
        <v/>
      </c>
    </row>
    <row r="694" spans="1:34" s="99" customFormat="1" x14ac:dyDescent="0.45">
      <c r="A694" s="429"/>
      <c r="B694" s="429"/>
      <c r="C694" s="429"/>
      <c r="D694" s="429"/>
      <c r="E694" s="429"/>
      <c r="F694" s="267"/>
      <c r="G694" s="267"/>
      <c r="H694" s="430"/>
      <c r="I694" s="430"/>
      <c r="J694" s="431"/>
      <c r="K694" s="430"/>
      <c r="L694" s="432"/>
      <c r="M694" s="429"/>
      <c r="N694" s="429"/>
      <c r="O694" s="429"/>
      <c r="P694" s="429"/>
      <c r="Q694" s="433">
        <f t="shared" si="98"/>
        <v>0</v>
      </c>
      <c r="R694" s="433"/>
      <c r="S694" s="429"/>
      <c r="T694" s="429"/>
      <c r="U694" s="434"/>
      <c r="V694" s="429"/>
      <c r="W694" s="429"/>
      <c r="X694" s="241" t="str">
        <f t="shared" si="94"/>
        <v/>
      </c>
      <c r="Y694" s="241" t="str">
        <f t="shared" si="99"/>
        <v/>
      </c>
      <c r="Z694" s="241" t="str">
        <f t="shared" si="100"/>
        <v/>
      </c>
      <c r="AA694" s="242" t="b">
        <f t="shared" si="101"/>
        <v>0</v>
      </c>
      <c r="AB694" s="242" t="b">
        <f t="shared" si="102"/>
        <v>0</v>
      </c>
      <c r="AC694" s="267"/>
      <c r="AD694" s="265" t="str">
        <f>IF(AC694=Dropdowns!$B$44,"Emissions intensity required","")</f>
        <v/>
      </c>
      <c r="AE694" s="267"/>
      <c r="AF694" s="265" t="str">
        <f t="shared" si="95"/>
        <v/>
      </c>
      <c r="AG694" s="121" t="str">
        <f t="shared" si="96"/>
        <v/>
      </c>
      <c r="AH694" s="121" t="str">
        <f t="shared" si="97"/>
        <v/>
      </c>
    </row>
    <row r="695" spans="1:34" s="99" customFormat="1" x14ac:dyDescent="0.45">
      <c r="A695" s="429"/>
      <c r="B695" s="429"/>
      <c r="C695" s="429"/>
      <c r="D695" s="429"/>
      <c r="E695" s="429"/>
      <c r="F695" s="267"/>
      <c r="G695" s="267"/>
      <c r="H695" s="430"/>
      <c r="I695" s="430"/>
      <c r="J695" s="431"/>
      <c r="K695" s="430"/>
      <c r="L695" s="432"/>
      <c r="M695" s="429"/>
      <c r="N695" s="429"/>
      <c r="O695" s="429"/>
      <c r="P695" s="429"/>
      <c r="Q695" s="433">
        <f t="shared" si="98"/>
        <v>0</v>
      </c>
      <c r="R695" s="433"/>
      <c r="S695" s="429"/>
      <c r="T695" s="429"/>
      <c r="U695" s="434"/>
      <c r="V695" s="429"/>
      <c r="W695" s="429"/>
      <c r="X695" s="241" t="str">
        <f t="shared" si="94"/>
        <v/>
      </c>
      <c r="Y695" s="241" t="str">
        <f t="shared" si="99"/>
        <v/>
      </c>
      <c r="Z695" s="241" t="str">
        <f t="shared" si="100"/>
        <v/>
      </c>
      <c r="AA695" s="242" t="b">
        <f t="shared" si="101"/>
        <v>0</v>
      </c>
      <c r="AB695" s="242" t="b">
        <f t="shared" si="102"/>
        <v>0</v>
      </c>
      <c r="AC695" s="267"/>
      <c r="AD695" s="265" t="str">
        <f>IF(AC695=Dropdowns!$B$44,"Emissions intensity required","")</f>
        <v/>
      </c>
      <c r="AE695" s="267"/>
      <c r="AF695" s="265" t="str">
        <f t="shared" si="95"/>
        <v/>
      </c>
      <c r="AG695" s="121" t="str">
        <f t="shared" si="96"/>
        <v/>
      </c>
      <c r="AH695" s="121" t="str">
        <f t="shared" si="97"/>
        <v/>
      </c>
    </row>
    <row r="696" spans="1:34" s="99" customFormat="1" x14ac:dyDescent="0.45">
      <c r="A696" s="429"/>
      <c r="B696" s="429"/>
      <c r="C696" s="429"/>
      <c r="D696" s="429"/>
      <c r="E696" s="429"/>
      <c r="F696" s="267"/>
      <c r="G696" s="267"/>
      <c r="H696" s="430"/>
      <c r="I696" s="430"/>
      <c r="J696" s="431"/>
      <c r="K696" s="430"/>
      <c r="L696" s="432"/>
      <c r="M696" s="429"/>
      <c r="N696" s="429"/>
      <c r="O696" s="429"/>
      <c r="P696" s="429"/>
      <c r="Q696" s="433">
        <f t="shared" si="98"/>
        <v>0</v>
      </c>
      <c r="R696" s="433"/>
      <c r="S696" s="429"/>
      <c r="T696" s="429"/>
      <c r="U696" s="434"/>
      <c r="V696" s="429"/>
      <c r="W696" s="429"/>
      <c r="X696" s="241" t="str">
        <f t="shared" si="94"/>
        <v/>
      </c>
      <c r="Y696" s="241" t="str">
        <f t="shared" si="99"/>
        <v/>
      </c>
      <c r="Z696" s="241" t="str">
        <f t="shared" si="100"/>
        <v/>
      </c>
      <c r="AA696" s="242" t="b">
        <f t="shared" si="101"/>
        <v>0</v>
      </c>
      <c r="AB696" s="242" t="b">
        <f t="shared" si="102"/>
        <v>0</v>
      </c>
      <c r="AC696" s="267"/>
      <c r="AD696" s="265" t="str">
        <f>IF(AC696=Dropdowns!$B$44,"Emissions intensity required","")</f>
        <v/>
      </c>
      <c r="AE696" s="267"/>
      <c r="AF696" s="265" t="str">
        <f t="shared" si="95"/>
        <v/>
      </c>
      <c r="AG696" s="121" t="str">
        <f t="shared" si="96"/>
        <v/>
      </c>
      <c r="AH696" s="121" t="str">
        <f t="shared" si="97"/>
        <v/>
      </c>
    </row>
    <row r="697" spans="1:34" s="99" customFormat="1" x14ac:dyDescent="0.45">
      <c r="A697" s="429"/>
      <c r="B697" s="429"/>
      <c r="C697" s="429"/>
      <c r="D697" s="429"/>
      <c r="E697" s="429"/>
      <c r="F697" s="267"/>
      <c r="G697" s="267"/>
      <c r="H697" s="430"/>
      <c r="I697" s="430"/>
      <c r="J697" s="431"/>
      <c r="K697" s="430"/>
      <c r="L697" s="432"/>
      <c r="M697" s="429"/>
      <c r="N697" s="429"/>
      <c r="O697" s="429"/>
      <c r="P697" s="429"/>
      <c r="Q697" s="433">
        <f t="shared" si="98"/>
        <v>0</v>
      </c>
      <c r="R697" s="433"/>
      <c r="S697" s="429"/>
      <c r="T697" s="429"/>
      <c r="U697" s="434"/>
      <c r="V697" s="429"/>
      <c r="W697" s="429"/>
      <c r="X697" s="241" t="str">
        <f t="shared" si="94"/>
        <v/>
      </c>
      <c r="Y697" s="241" t="str">
        <f t="shared" si="99"/>
        <v/>
      </c>
      <c r="Z697" s="241" t="str">
        <f t="shared" si="100"/>
        <v/>
      </c>
      <c r="AA697" s="242" t="b">
        <f t="shared" si="101"/>
        <v>0</v>
      </c>
      <c r="AB697" s="242" t="b">
        <f t="shared" si="102"/>
        <v>0</v>
      </c>
      <c r="AC697" s="267"/>
      <c r="AD697" s="265" t="str">
        <f>IF(AC697=Dropdowns!$B$44,"Emissions intensity required","")</f>
        <v/>
      </c>
      <c r="AE697" s="267"/>
      <c r="AF697" s="265" t="str">
        <f t="shared" si="95"/>
        <v/>
      </c>
      <c r="AG697" s="121" t="str">
        <f t="shared" si="96"/>
        <v/>
      </c>
      <c r="AH697" s="121" t="str">
        <f t="shared" si="97"/>
        <v/>
      </c>
    </row>
    <row r="698" spans="1:34" s="99" customFormat="1" x14ac:dyDescent="0.45">
      <c r="A698" s="429"/>
      <c r="B698" s="429"/>
      <c r="C698" s="429"/>
      <c r="D698" s="429"/>
      <c r="E698" s="429"/>
      <c r="F698" s="267"/>
      <c r="G698" s="267"/>
      <c r="H698" s="430"/>
      <c r="I698" s="430"/>
      <c r="J698" s="431"/>
      <c r="K698" s="430"/>
      <c r="L698" s="432"/>
      <c r="M698" s="429"/>
      <c r="N698" s="429"/>
      <c r="O698" s="429"/>
      <c r="P698" s="429"/>
      <c r="Q698" s="433">
        <f t="shared" si="98"/>
        <v>0</v>
      </c>
      <c r="R698" s="433"/>
      <c r="S698" s="429"/>
      <c r="T698" s="429"/>
      <c r="U698" s="434"/>
      <c r="V698" s="429"/>
      <c r="W698" s="429"/>
      <c r="X698" s="241" t="str">
        <f t="shared" si="94"/>
        <v/>
      </c>
      <c r="Y698" s="241" t="str">
        <f t="shared" si="99"/>
        <v/>
      </c>
      <c r="Z698" s="241" t="str">
        <f t="shared" si="100"/>
        <v/>
      </c>
      <c r="AA698" s="242" t="b">
        <f t="shared" si="101"/>
        <v>0</v>
      </c>
      <c r="AB698" s="242" t="b">
        <f t="shared" si="102"/>
        <v>0</v>
      </c>
      <c r="AC698" s="267"/>
      <c r="AD698" s="265" t="str">
        <f>IF(AC698=Dropdowns!$B$44,"Emissions intensity required","")</f>
        <v/>
      </c>
      <c r="AE698" s="267"/>
      <c r="AF698" s="265" t="str">
        <f t="shared" si="95"/>
        <v/>
      </c>
      <c r="AG698" s="121" t="str">
        <f t="shared" si="96"/>
        <v/>
      </c>
      <c r="AH698" s="121" t="str">
        <f t="shared" si="97"/>
        <v/>
      </c>
    </row>
    <row r="699" spans="1:34" s="99" customFormat="1" x14ac:dyDescent="0.45">
      <c r="A699" s="429"/>
      <c r="B699" s="429"/>
      <c r="C699" s="429"/>
      <c r="D699" s="429"/>
      <c r="E699" s="429"/>
      <c r="F699" s="267"/>
      <c r="G699" s="267"/>
      <c r="H699" s="430"/>
      <c r="I699" s="430"/>
      <c r="J699" s="431"/>
      <c r="K699" s="430"/>
      <c r="L699" s="432"/>
      <c r="M699" s="429"/>
      <c r="N699" s="429"/>
      <c r="O699" s="429"/>
      <c r="P699" s="429"/>
      <c r="Q699" s="433">
        <f t="shared" si="98"/>
        <v>0</v>
      </c>
      <c r="R699" s="433"/>
      <c r="S699" s="429"/>
      <c r="T699" s="429"/>
      <c r="U699" s="434"/>
      <c r="V699" s="429"/>
      <c r="W699" s="429"/>
      <c r="X699" s="241" t="str">
        <f t="shared" si="94"/>
        <v/>
      </c>
      <c r="Y699" s="241" t="str">
        <f t="shared" si="99"/>
        <v/>
      </c>
      <c r="Z699" s="241" t="str">
        <f t="shared" si="100"/>
        <v/>
      </c>
      <c r="AA699" s="242" t="b">
        <f t="shared" si="101"/>
        <v>0</v>
      </c>
      <c r="AB699" s="242" t="b">
        <f t="shared" si="102"/>
        <v>0</v>
      </c>
      <c r="AC699" s="267"/>
      <c r="AD699" s="265" t="str">
        <f>IF(AC699=Dropdowns!$B$44,"Emissions intensity required","")</f>
        <v/>
      </c>
      <c r="AE699" s="267"/>
      <c r="AF699" s="265" t="str">
        <f t="shared" si="95"/>
        <v/>
      </c>
      <c r="AG699" s="121" t="str">
        <f t="shared" si="96"/>
        <v/>
      </c>
      <c r="AH699" s="121" t="str">
        <f t="shared" si="97"/>
        <v/>
      </c>
    </row>
    <row r="700" spans="1:34" s="99" customFormat="1" x14ac:dyDescent="0.45">
      <c r="A700" s="429"/>
      <c r="B700" s="429"/>
      <c r="C700" s="429"/>
      <c r="D700" s="429"/>
      <c r="E700" s="429"/>
      <c r="F700" s="267"/>
      <c r="G700" s="267"/>
      <c r="H700" s="430"/>
      <c r="I700" s="430"/>
      <c r="J700" s="431"/>
      <c r="K700" s="430"/>
      <c r="L700" s="432"/>
      <c r="M700" s="429"/>
      <c r="N700" s="429"/>
      <c r="O700" s="429"/>
      <c r="P700" s="429"/>
      <c r="Q700" s="433">
        <f t="shared" si="98"/>
        <v>0</v>
      </c>
      <c r="R700" s="433"/>
      <c r="S700" s="429"/>
      <c r="T700" s="429"/>
      <c r="U700" s="434"/>
      <c r="V700" s="429"/>
      <c r="W700" s="429"/>
      <c r="X700" s="241" t="str">
        <f t="shared" si="94"/>
        <v/>
      </c>
      <c r="Y700" s="241" t="str">
        <f t="shared" si="99"/>
        <v/>
      </c>
      <c r="Z700" s="241" t="str">
        <f t="shared" si="100"/>
        <v/>
      </c>
      <c r="AA700" s="242" t="b">
        <f t="shared" si="101"/>
        <v>0</v>
      </c>
      <c r="AB700" s="242" t="b">
        <f t="shared" si="102"/>
        <v>0</v>
      </c>
      <c r="AC700" s="267"/>
      <c r="AD700" s="265" t="str">
        <f>IF(AC700=Dropdowns!$B$44,"Emissions intensity required","")</f>
        <v/>
      </c>
      <c r="AE700" s="267"/>
      <c r="AF700" s="265" t="str">
        <f t="shared" si="95"/>
        <v/>
      </c>
      <c r="AG700" s="121" t="str">
        <f t="shared" si="96"/>
        <v/>
      </c>
      <c r="AH700" s="121" t="str">
        <f t="shared" si="97"/>
        <v/>
      </c>
    </row>
    <row r="701" spans="1:34" s="99" customFormat="1" x14ac:dyDescent="0.45">
      <c r="A701" s="429"/>
      <c r="B701" s="429"/>
      <c r="C701" s="429"/>
      <c r="D701" s="429"/>
      <c r="E701" s="429"/>
      <c r="F701" s="267"/>
      <c r="G701" s="267"/>
      <c r="H701" s="430"/>
      <c r="I701" s="430"/>
      <c r="J701" s="431"/>
      <c r="K701" s="430"/>
      <c r="L701" s="432"/>
      <c r="M701" s="429"/>
      <c r="N701" s="429"/>
      <c r="O701" s="429"/>
      <c r="P701" s="429"/>
      <c r="Q701" s="433">
        <f t="shared" si="98"/>
        <v>0</v>
      </c>
      <c r="R701" s="433"/>
      <c r="S701" s="429"/>
      <c r="T701" s="429"/>
      <c r="U701" s="434"/>
      <c r="V701" s="429"/>
      <c r="W701" s="429"/>
      <c r="X701" s="241" t="str">
        <f t="shared" si="94"/>
        <v/>
      </c>
      <c r="Y701" s="241" t="str">
        <f t="shared" si="99"/>
        <v/>
      </c>
      <c r="Z701" s="241" t="str">
        <f t="shared" si="100"/>
        <v/>
      </c>
      <c r="AA701" s="242" t="b">
        <f t="shared" si="101"/>
        <v>0</v>
      </c>
      <c r="AB701" s="242" t="b">
        <f t="shared" si="102"/>
        <v>0</v>
      </c>
      <c r="AC701" s="267"/>
      <c r="AD701" s="265" t="str">
        <f>IF(AC701=Dropdowns!$B$44,"Emissions intensity required","")</f>
        <v/>
      </c>
      <c r="AE701" s="267"/>
      <c r="AF701" s="265" t="str">
        <f t="shared" si="95"/>
        <v/>
      </c>
      <c r="AG701" s="121" t="str">
        <f t="shared" si="96"/>
        <v/>
      </c>
      <c r="AH701" s="121" t="str">
        <f t="shared" si="97"/>
        <v/>
      </c>
    </row>
    <row r="702" spans="1:34" s="99" customFormat="1" x14ac:dyDescent="0.45">
      <c r="A702" s="429"/>
      <c r="B702" s="429"/>
      <c r="C702" s="429"/>
      <c r="D702" s="429"/>
      <c r="E702" s="429"/>
      <c r="F702" s="267"/>
      <c r="G702" s="267"/>
      <c r="H702" s="430"/>
      <c r="I702" s="430"/>
      <c r="J702" s="431"/>
      <c r="K702" s="430"/>
      <c r="L702" s="432"/>
      <c r="M702" s="429"/>
      <c r="N702" s="429"/>
      <c r="O702" s="429"/>
      <c r="P702" s="429"/>
      <c r="Q702" s="433">
        <f t="shared" si="98"/>
        <v>0</v>
      </c>
      <c r="R702" s="433"/>
      <c r="S702" s="429"/>
      <c r="T702" s="429"/>
      <c r="U702" s="434"/>
      <c r="V702" s="429"/>
      <c r="W702" s="429"/>
      <c r="X702" s="241" t="str">
        <f t="shared" si="94"/>
        <v/>
      </c>
      <c r="Y702" s="241" t="str">
        <f t="shared" si="99"/>
        <v/>
      </c>
      <c r="Z702" s="241" t="str">
        <f t="shared" si="100"/>
        <v/>
      </c>
      <c r="AA702" s="242" t="b">
        <f t="shared" si="101"/>
        <v>0</v>
      </c>
      <c r="AB702" s="242" t="b">
        <f t="shared" si="102"/>
        <v>0</v>
      </c>
      <c r="AC702" s="267"/>
      <c r="AD702" s="265" t="str">
        <f>IF(AC702=Dropdowns!$B$44,"Emissions intensity required","")</f>
        <v/>
      </c>
      <c r="AE702" s="267"/>
      <c r="AF702" s="265" t="str">
        <f t="shared" si="95"/>
        <v/>
      </c>
      <c r="AG702" s="121" t="str">
        <f t="shared" si="96"/>
        <v/>
      </c>
      <c r="AH702" s="121" t="str">
        <f t="shared" si="97"/>
        <v/>
      </c>
    </row>
    <row r="703" spans="1:34" s="99" customFormat="1" x14ac:dyDescent="0.45">
      <c r="A703" s="429"/>
      <c r="B703" s="429"/>
      <c r="C703" s="429"/>
      <c r="D703" s="429"/>
      <c r="E703" s="429"/>
      <c r="F703" s="267"/>
      <c r="G703" s="267"/>
      <c r="H703" s="430"/>
      <c r="I703" s="430"/>
      <c r="J703" s="431"/>
      <c r="K703" s="430"/>
      <c r="L703" s="432"/>
      <c r="M703" s="429"/>
      <c r="N703" s="429"/>
      <c r="O703" s="429"/>
      <c r="P703" s="429"/>
      <c r="Q703" s="433">
        <f t="shared" si="98"/>
        <v>0</v>
      </c>
      <c r="R703" s="433"/>
      <c r="S703" s="429"/>
      <c r="T703" s="429"/>
      <c r="U703" s="434"/>
      <c r="V703" s="429"/>
      <c r="W703" s="429"/>
      <c r="X703" s="241" t="str">
        <f t="shared" si="94"/>
        <v/>
      </c>
      <c r="Y703" s="241" t="str">
        <f t="shared" si="99"/>
        <v/>
      </c>
      <c r="Z703" s="241" t="str">
        <f t="shared" si="100"/>
        <v/>
      </c>
      <c r="AA703" s="242" t="b">
        <f t="shared" si="101"/>
        <v>0</v>
      </c>
      <c r="AB703" s="242" t="b">
        <f t="shared" si="102"/>
        <v>0</v>
      </c>
      <c r="AC703" s="267"/>
      <c r="AD703" s="265" t="str">
        <f>IF(AC703=Dropdowns!$B$44,"Emissions intensity required","")</f>
        <v/>
      </c>
      <c r="AE703" s="267"/>
      <c r="AF703" s="265" t="str">
        <f t="shared" si="95"/>
        <v/>
      </c>
      <c r="AG703" s="121" t="str">
        <f t="shared" si="96"/>
        <v/>
      </c>
      <c r="AH703" s="121" t="str">
        <f t="shared" si="97"/>
        <v/>
      </c>
    </row>
    <row r="704" spans="1:34" s="99" customFormat="1" x14ac:dyDescent="0.45">
      <c r="A704" s="429"/>
      <c r="B704" s="429"/>
      <c r="C704" s="429"/>
      <c r="D704" s="429"/>
      <c r="E704" s="429"/>
      <c r="F704" s="267"/>
      <c r="G704" s="267"/>
      <c r="H704" s="430"/>
      <c r="I704" s="430"/>
      <c r="J704" s="431"/>
      <c r="K704" s="430"/>
      <c r="L704" s="432"/>
      <c r="M704" s="429"/>
      <c r="N704" s="429"/>
      <c r="O704" s="429"/>
      <c r="P704" s="429"/>
      <c r="Q704" s="433">
        <f t="shared" si="98"/>
        <v>0</v>
      </c>
      <c r="R704" s="433"/>
      <c r="S704" s="429"/>
      <c r="T704" s="429"/>
      <c r="U704" s="434"/>
      <c r="V704" s="429"/>
      <c r="W704" s="429"/>
      <c r="X704" s="241" t="str">
        <f t="shared" si="94"/>
        <v/>
      </c>
      <c r="Y704" s="241" t="str">
        <f t="shared" si="99"/>
        <v/>
      </c>
      <c r="Z704" s="241" t="str">
        <f t="shared" si="100"/>
        <v/>
      </c>
      <c r="AA704" s="242" t="b">
        <f t="shared" si="101"/>
        <v>0</v>
      </c>
      <c r="AB704" s="242" t="b">
        <f t="shared" si="102"/>
        <v>0</v>
      </c>
      <c r="AC704" s="267"/>
      <c r="AD704" s="265" t="str">
        <f>IF(AC704=Dropdowns!$B$44,"Emissions intensity required","")</f>
        <v/>
      </c>
      <c r="AE704" s="267"/>
      <c r="AF704" s="265" t="str">
        <f t="shared" si="95"/>
        <v/>
      </c>
      <c r="AG704" s="121" t="str">
        <f t="shared" si="96"/>
        <v/>
      </c>
      <c r="AH704" s="121" t="str">
        <f t="shared" si="97"/>
        <v/>
      </c>
    </row>
    <row r="705" spans="1:34" s="99" customFormat="1" x14ac:dyDescent="0.45">
      <c r="A705" s="429"/>
      <c r="B705" s="429"/>
      <c r="C705" s="429"/>
      <c r="D705" s="429"/>
      <c r="E705" s="429"/>
      <c r="F705" s="267"/>
      <c r="G705" s="267"/>
      <c r="H705" s="430"/>
      <c r="I705" s="430"/>
      <c r="J705" s="431"/>
      <c r="K705" s="430"/>
      <c r="L705" s="432"/>
      <c r="M705" s="429"/>
      <c r="N705" s="429"/>
      <c r="O705" s="429"/>
      <c r="P705" s="429"/>
      <c r="Q705" s="433">
        <f t="shared" si="98"/>
        <v>0</v>
      </c>
      <c r="R705" s="433"/>
      <c r="S705" s="429"/>
      <c r="T705" s="429"/>
      <c r="U705" s="434"/>
      <c r="V705" s="429"/>
      <c r="W705" s="429"/>
      <c r="X705" s="241" t="str">
        <f t="shared" si="94"/>
        <v/>
      </c>
      <c r="Y705" s="241" t="str">
        <f t="shared" si="99"/>
        <v/>
      </c>
      <c r="Z705" s="241" t="str">
        <f t="shared" si="100"/>
        <v/>
      </c>
      <c r="AA705" s="242" t="b">
        <f t="shared" si="101"/>
        <v>0</v>
      </c>
      <c r="AB705" s="242" t="b">
        <f t="shared" si="102"/>
        <v>0</v>
      </c>
      <c r="AC705" s="267"/>
      <c r="AD705" s="265" t="str">
        <f>IF(AC705=Dropdowns!$B$44,"Emissions intensity required","")</f>
        <v/>
      </c>
      <c r="AE705" s="267"/>
      <c r="AF705" s="265" t="str">
        <f t="shared" si="95"/>
        <v/>
      </c>
      <c r="AG705" s="121" t="str">
        <f t="shared" si="96"/>
        <v/>
      </c>
      <c r="AH705" s="121" t="str">
        <f t="shared" si="97"/>
        <v/>
      </c>
    </row>
    <row r="706" spans="1:34" s="99" customFormat="1" x14ac:dyDescent="0.45">
      <c r="A706" s="429"/>
      <c r="B706" s="429"/>
      <c r="C706" s="429"/>
      <c r="D706" s="429"/>
      <c r="E706" s="429"/>
      <c r="F706" s="267"/>
      <c r="G706" s="267"/>
      <c r="H706" s="430"/>
      <c r="I706" s="430"/>
      <c r="J706" s="431"/>
      <c r="K706" s="430"/>
      <c r="L706" s="432"/>
      <c r="M706" s="429"/>
      <c r="N706" s="429"/>
      <c r="O706" s="429"/>
      <c r="P706" s="429"/>
      <c r="Q706" s="433">
        <f t="shared" si="98"/>
        <v>0</v>
      </c>
      <c r="R706" s="433"/>
      <c r="S706" s="429"/>
      <c r="T706" s="429"/>
      <c r="U706" s="434"/>
      <c r="V706" s="429"/>
      <c r="W706" s="429"/>
      <c r="X706" s="241" t="str">
        <f t="shared" si="94"/>
        <v/>
      </c>
      <c r="Y706" s="241" t="str">
        <f t="shared" si="99"/>
        <v/>
      </c>
      <c r="Z706" s="241" t="str">
        <f t="shared" si="100"/>
        <v/>
      </c>
      <c r="AA706" s="242" t="b">
        <f t="shared" si="101"/>
        <v>0</v>
      </c>
      <c r="AB706" s="242" t="b">
        <f t="shared" si="102"/>
        <v>0</v>
      </c>
      <c r="AC706" s="267"/>
      <c r="AD706" s="265" t="str">
        <f>IF(AC706=Dropdowns!$B$44,"Emissions intensity required","")</f>
        <v/>
      </c>
      <c r="AE706" s="267"/>
      <c r="AF706" s="265" t="str">
        <f t="shared" si="95"/>
        <v/>
      </c>
      <c r="AG706" s="121" t="str">
        <f t="shared" si="96"/>
        <v/>
      </c>
      <c r="AH706" s="121" t="str">
        <f t="shared" si="97"/>
        <v/>
      </c>
    </row>
    <row r="707" spans="1:34" s="99" customFormat="1" x14ac:dyDescent="0.45">
      <c r="A707" s="429"/>
      <c r="B707" s="429"/>
      <c r="C707" s="429"/>
      <c r="D707" s="429"/>
      <c r="E707" s="429"/>
      <c r="F707" s="267"/>
      <c r="G707" s="267"/>
      <c r="H707" s="430"/>
      <c r="I707" s="430"/>
      <c r="J707" s="431"/>
      <c r="K707" s="430"/>
      <c r="L707" s="432"/>
      <c r="M707" s="429"/>
      <c r="N707" s="429"/>
      <c r="O707" s="429"/>
      <c r="P707" s="429"/>
      <c r="Q707" s="433">
        <f t="shared" si="98"/>
        <v>0</v>
      </c>
      <c r="R707" s="433"/>
      <c r="S707" s="429"/>
      <c r="T707" s="429"/>
      <c r="U707" s="434"/>
      <c r="V707" s="429"/>
      <c r="W707" s="429"/>
      <c r="X707" s="241" t="str">
        <f t="shared" si="94"/>
        <v/>
      </c>
      <c r="Y707" s="241" t="str">
        <f t="shared" si="99"/>
        <v/>
      </c>
      <c r="Z707" s="241" t="str">
        <f t="shared" si="100"/>
        <v/>
      </c>
      <c r="AA707" s="242" t="b">
        <f t="shared" si="101"/>
        <v>0</v>
      </c>
      <c r="AB707" s="242" t="b">
        <f t="shared" si="102"/>
        <v>0</v>
      </c>
      <c r="AC707" s="267"/>
      <c r="AD707" s="265" t="str">
        <f>IF(AC707=Dropdowns!$B$44,"Emissions intensity required","")</f>
        <v/>
      </c>
      <c r="AE707" s="267"/>
      <c r="AF707" s="265" t="str">
        <f t="shared" si="95"/>
        <v/>
      </c>
      <c r="AG707" s="121" t="str">
        <f t="shared" si="96"/>
        <v/>
      </c>
      <c r="AH707" s="121" t="str">
        <f t="shared" si="97"/>
        <v/>
      </c>
    </row>
    <row r="708" spans="1:34" s="99" customFormat="1" x14ac:dyDescent="0.45">
      <c r="A708" s="429"/>
      <c r="B708" s="429"/>
      <c r="C708" s="429"/>
      <c r="D708" s="429"/>
      <c r="E708" s="429"/>
      <c r="F708" s="267"/>
      <c r="G708" s="267"/>
      <c r="H708" s="430"/>
      <c r="I708" s="430"/>
      <c r="J708" s="431"/>
      <c r="K708" s="430"/>
      <c r="L708" s="432"/>
      <c r="M708" s="429"/>
      <c r="N708" s="429"/>
      <c r="O708" s="429"/>
      <c r="P708" s="429"/>
      <c r="Q708" s="433">
        <f t="shared" si="98"/>
        <v>0</v>
      </c>
      <c r="R708" s="433"/>
      <c r="S708" s="429"/>
      <c r="T708" s="429"/>
      <c r="U708" s="434"/>
      <c r="V708" s="429"/>
      <c r="W708" s="429"/>
      <c r="X708" s="241" t="str">
        <f t="shared" si="94"/>
        <v/>
      </c>
      <c r="Y708" s="241" t="str">
        <f t="shared" si="99"/>
        <v/>
      </c>
      <c r="Z708" s="241" t="str">
        <f t="shared" si="100"/>
        <v/>
      </c>
      <c r="AA708" s="242" t="b">
        <f t="shared" si="101"/>
        <v>0</v>
      </c>
      <c r="AB708" s="242" t="b">
        <f t="shared" si="102"/>
        <v>0</v>
      </c>
      <c r="AC708" s="267"/>
      <c r="AD708" s="265" t="str">
        <f>IF(AC708=Dropdowns!$B$44,"Emissions intensity required","")</f>
        <v/>
      </c>
      <c r="AE708" s="267"/>
      <c r="AF708" s="265" t="str">
        <f t="shared" si="95"/>
        <v/>
      </c>
      <c r="AG708" s="121" t="str">
        <f t="shared" si="96"/>
        <v/>
      </c>
      <c r="AH708" s="121" t="str">
        <f t="shared" si="97"/>
        <v/>
      </c>
    </row>
    <row r="709" spans="1:34" s="99" customFormat="1" x14ac:dyDescent="0.45">
      <c r="A709" s="429"/>
      <c r="B709" s="429"/>
      <c r="C709" s="429"/>
      <c r="D709" s="429"/>
      <c r="E709" s="429"/>
      <c r="F709" s="267"/>
      <c r="G709" s="267"/>
      <c r="H709" s="430"/>
      <c r="I709" s="430"/>
      <c r="J709" s="431"/>
      <c r="K709" s="430"/>
      <c r="L709" s="432"/>
      <c r="M709" s="429"/>
      <c r="N709" s="429"/>
      <c r="O709" s="429"/>
      <c r="P709" s="429"/>
      <c r="Q709" s="433">
        <f t="shared" si="98"/>
        <v>0</v>
      </c>
      <c r="R709" s="433"/>
      <c r="S709" s="429"/>
      <c r="T709" s="429"/>
      <c r="U709" s="434"/>
      <c r="V709" s="429"/>
      <c r="W709" s="429"/>
      <c r="X709" s="241" t="str">
        <f t="shared" si="94"/>
        <v/>
      </c>
      <c r="Y709" s="241" t="str">
        <f t="shared" si="99"/>
        <v/>
      </c>
      <c r="Z709" s="241" t="str">
        <f t="shared" si="100"/>
        <v/>
      </c>
      <c r="AA709" s="242" t="b">
        <f t="shared" si="101"/>
        <v>0</v>
      </c>
      <c r="AB709" s="242" t="b">
        <f t="shared" si="102"/>
        <v>0</v>
      </c>
      <c r="AC709" s="267"/>
      <c r="AD709" s="265" t="str">
        <f>IF(AC709=Dropdowns!$B$44,"Emissions intensity required","")</f>
        <v/>
      </c>
      <c r="AE709" s="267"/>
      <c r="AF709" s="265" t="str">
        <f t="shared" si="95"/>
        <v/>
      </c>
      <c r="AG709" s="121" t="str">
        <f t="shared" si="96"/>
        <v/>
      </c>
      <c r="AH709" s="121" t="str">
        <f t="shared" si="97"/>
        <v/>
      </c>
    </row>
    <row r="710" spans="1:34" s="99" customFormat="1" x14ac:dyDescent="0.45">
      <c r="A710" s="429"/>
      <c r="B710" s="429"/>
      <c r="C710" s="429"/>
      <c r="D710" s="429"/>
      <c r="E710" s="429"/>
      <c r="F710" s="267"/>
      <c r="G710" s="267"/>
      <c r="H710" s="430"/>
      <c r="I710" s="430"/>
      <c r="J710" s="431"/>
      <c r="K710" s="430"/>
      <c r="L710" s="432"/>
      <c r="M710" s="429"/>
      <c r="N710" s="429"/>
      <c r="O710" s="429"/>
      <c r="P710" s="429"/>
      <c r="Q710" s="433">
        <f t="shared" si="98"/>
        <v>0</v>
      </c>
      <c r="R710" s="433"/>
      <c r="S710" s="429"/>
      <c r="T710" s="429"/>
      <c r="U710" s="434"/>
      <c r="V710" s="429"/>
      <c r="W710" s="429"/>
      <c r="X710" s="241" t="str">
        <f t="shared" si="94"/>
        <v/>
      </c>
      <c r="Y710" s="241" t="str">
        <f t="shared" si="99"/>
        <v/>
      </c>
      <c r="Z710" s="241" t="str">
        <f t="shared" si="100"/>
        <v/>
      </c>
      <c r="AA710" s="242" t="b">
        <f t="shared" si="101"/>
        <v>0</v>
      </c>
      <c r="AB710" s="242" t="b">
        <f t="shared" si="102"/>
        <v>0</v>
      </c>
      <c r="AC710" s="267"/>
      <c r="AD710" s="265" t="str">
        <f>IF(AC710=Dropdowns!$B$44,"Emissions intensity required","")</f>
        <v/>
      </c>
      <c r="AE710" s="267"/>
      <c r="AF710" s="265" t="str">
        <f t="shared" si="95"/>
        <v/>
      </c>
      <c r="AG710" s="121" t="str">
        <f t="shared" si="96"/>
        <v/>
      </c>
      <c r="AH710" s="121" t="str">
        <f t="shared" si="97"/>
        <v/>
      </c>
    </row>
    <row r="711" spans="1:34" s="99" customFormat="1" x14ac:dyDescent="0.45">
      <c r="A711" s="429"/>
      <c r="B711" s="429"/>
      <c r="C711" s="429"/>
      <c r="D711" s="429"/>
      <c r="E711" s="429"/>
      <c r="F711" s="267"/>
      <c r="G711" s="267"/>
      <c r="H711" s="430"/>
      <c r="I711" s="430"/>
      <c r="J711" s="431"/>
      <c r="K711" s="430"/>
      <c r="L711" s="432"/>
      <c r="M711" s="429"/>
      <c r="N711" s="429"/>
      <c r="O711" s="429"/>
      <c r="P711" s="429"/>
      <c r="Q711" s="433">
        <f t="shared" si="98"/>
        <v>0</v>
      </c>
      <c r="R711" s="433"/>
      <c r="S711" s="429"/>
      <c r="T711" s="429"/>
      <c r="U711" s="434"/>
      <c r="V711" s="429"/>
      <c r="W711" s="429"/>
      <c r="X711" s="241" t="str">
        <f t="shared" si="94"/>
        <v/>
      </c>
      <c r="Y711" s="241" t="str">
        <f t="shared" si="99"/>
        <v/>
      </c>
      <c r="Z711" s="241" t="str">
        <f t="shared" si="100"/>
        <v/>
      </c>
      <c r="AA711" s="242" t="b">
        <f t="shared" si="101"/>
        <v>0</v>
      </c>
      <c r="AB711" s="242" t="b">
        <f t="shared" si="102"/>
        <v>0</v>
      </c>
      <c r="AC711" s="267"/>
      <c r="AD711" s="265" t="str">
        <f>IF(AC711=Dropdowns!$B$44,"Emissions intensity required","")</f>
        <v/>
      </c>
      <c r="AE711" s="267"/>
      <c r="AF711" s="265" t="str">
        <f t="shared" si="95"/>
        <v/>
      </c>
      <c r="AG711" s="121" t="str">
        <f t="shared" si="96"/>
        <v/>
      </c>
      <c r="AH711" s="121" t="str">
        <f t="shared" si="97"/>
        <v/>
      </c>
    </row>
    <row r="712" spans="1:34" s="99" customFormat="1" x14ac:dyDescent="0.45">
      <c r="A712" s="429"/>
      <c r="B712" s="429"/>
      <c r="C712" s="429"/>
      <c r="D712" s="429"/>
      <c r="E712" s="429"/>
      <c r="F712" s="267"/>
      <c r="G712" s="267"/>
      <c r="H712" s="430"/>
      <c r="I712" s="430"/>
      <c r="J712" s="431"/>
      <c r="K712" s="430"/>
      <c r="L712" s="432"/>
      <c r="M712" s="429"/>
      <c r="N712" s="429"/>
      <c r="O712" s="429"/>
      <c r="P712" s="429"/>
      <c r="Q712" s="433">
        <f t="shared" si="98"/>
        <v>0</v>
      </c>
      <c r="R712" s="433"/>
      <c r="S712" s="429"/>
      <c r="T712" s="429"/>
      <c r="U712" s="434"/>
      <c r="V712" s="429"/>
      <c r="W712" s="429"/>
      <c r="X712" s="241" t="str">
        <f t="shared" si="94"/>
        <v/>
      </c>
      <c r="Y712" s="241" t="str">
        <f t="shared" si="99"/>
        <v/>
      </c>
      <c r="Z712" s="241" t="str">
        <f t="shared" si="100"/>
        <v/>
      </c>
      <c r="AA712" s="242" t="b">
        <f t="shared" si="101"/>
        <v>0</v>
      </c>
      <c r="AB712" s="242" t="b">
        <f t="shared" si="102"/>
        <v>0</v>
      </c>
      <c r="AC712" s="267"/>
      <c r="AD712" s="265" t="str">
        <f>IF(AC712=Dropdowns!$B$44,"Emissions intensity required","")</f>
        <v/>
      </c>
      <c r="AE712" s="267"/>
      <c r="AF712" s="265" t="str">
        <f t="shared" si="95"/>
        <v/>
      </c>
      <c r="AG712" s="121" t="str">
        <f t="shared" si="96"/>
        <v/>
      </c>
      <c r="AH712" s="121" t="str">
        <f t="shared" si="97"/>
        <v/>
      </c>
    </row>
    <row r="713" spans="1:34" s="99" customFormat="1" x14ac:dyDescent="0.45">
      <c r="A713" s="429"/>
      <c r="B713" s="429"/>
      <c r="C713" s="429"/>
      <c r="D713" s="429"/>
      <c r="E713" s="429"/>
      <c r="F713" s="267"/>
      <c r="G713" s="267"/>
      <c r="H713" s="430"/>
      <c r="I713" s="430"/>
      <c r="J713" s="431"/>
      <c r="K713" s="430"/>
      <c r="L713" s="432"/>
      <c r="M713" s="429"/>
      <c r="N713" s="429"/>
      <c r="O713" s="429"/>
      <c r="P713" s="429"/>
      <c r="Q713" s="433">
        <f t="shared" si="98"/>
        <v>0</v>
      </c>
      <c r="R713" s="433"/>
      <c r="S713" s="429"/>
      <c r="T713" s="429"/>
      <c r="U713" s="434"/>
      <c r="V713" s="429"/>
      <c r="W713" s="429"/>
      <c r="X713" s="241" t="str">
        <f t="shared" si="94"/>
        <v/>
      </c>
      <c r="Y713" s="241" t="str">
        <f t="shared" si="99"/>
        <v/>
      </c>
      <c r="Z713" s="241" t="str">
        <f t="shared" si="100"/>
        <v/>
      </c>
      <c r="AA713" s="242" t="b">
        <f t="shared" si="101"/>
        <v>0</v>
      </c>
      <c r="AB713" s="242" t="b">
        <f t="shared" si="102"/>
        <v>0</v>
      </c>
      <c r="AC713" s="267"/>
      <c r="AD713" s="265" t="str">
        <f>IF(AC713=Dropdowns!$B$44,"Emissions intensity required","")</f>
        <v/>
      </c>
      <c r="AE713" s="267"/>
      <c r="AF713" s="265" t="str">
        <f t="shared" si="95"/>
        <v/>
      </c>
      <c r="AG713" s="121" t="str">
        <f t="shared" si="96"/>
        <v/>
      </c>
      <c r="AH713" s="121" t="str">
        <f t="shared" si="97"/>
        <v/>
      </c>
    </row>
    <row r="714" spans="1:34" s="99" customFormat="1" x14ac:dyDescent="0.45">
      <c r="A714" s="429"/>
      <c r="B714" s="429"/>
      <c r="C714" s="429"/>
      <c r="D714" s="429"/>
      <c r="E714" s="429"/>
      <c r="F714" s="267"/>
      <c r="G714" s="267"/>
      <c r="H714" s="430"/>
      <c r="I714" s="430"/>
      <c r="J714" s="431"/>
      <c r="K714" s="430"/>
      <c r="L714" s="432"/>
      <c r="M714" s="429"/>
      <c r="N714" s="429"/>
      <c r="O714" s="429"/>
      <c r="P714" s="429"/>
      <c r="Q714" s="433">
        <f t="shared" si="98"/>
        <v>0</v>
      </c>
      <c r="R714" s="433"/>
      <c r="S714" s="429"/>
      <c r="T714" s="429"/>
      <c r="U714" s="434"/>
      <c r="V714" s="429"/>
      <c r="W714" s="429"/>
      <c r="X714" s="241" t="str">
        <f t="shared" si="94"/>
        <v/>
      </c>
      <c r="Y714" s="241" t="str">
        <f t="shared" si="99"/>
        <v/>
      </c>
      <c r="Z714" s="241" t="str">
        <f t="shared" si="100"/>
        <v/>
      </c>
      <c r="AA714" s="242" t="b">
        <f t="shared" si="101"/>
        <v>0</v>
      </c>
      <c r="AB714" s="242" t="b">
        <f t="shared" si="102"/>
        <v>0</v>
      </c>
      <c r="AC714" s="267"/>
      <c r="AD714" s="265" t="str">
        <f>IF(AC714=Dropdowns!$B$44,"Emissions intensity required","")</f>
        <v/>
      </c>
      <c r="AE714" s="267"/>
      <c r="AF714" s="265" t="str">
        <f t="shared" si="95"/>
        <v/>
      </c>
      <c r="AG714" s="121" t="str">
        <f t="shared" si="96"/>
        <v/>
      </c>
      <c r="AH714" s="121" t="str">
        <f t="shared" si="97"/>
        <v/>
      </c>
    </row>
    <row r="715" spans="1:34" s="99" customFormat="1" x14ac:dyDescent="0.45">
      <c r="A715" s="429"/>
      <c r="B715" s="429"/>
      <c r="C715" s="429"/>
      <c r="D715" s="429"/>
      <c r="E715" s="429"/>
      <c r="F715" s="267"/>
      <c r="G715" s="267"/>
      <c r="H715" s="430"/>
      <c r="I715" s="430"/>
      <c r="J715" s="431"/>
      <c r="K715" s="430"/>
      <c r="L715" s="432"/>
      <c r="M715" s="429"/>
      <c r="N715" s="429"/>
      <c r="O715" s="429"/>
      <c r="P715" s="429"/>
      <c r="Q715" s="433">
        <f t="shared" si="98"/>
        <v>0</v>
      </c>
      <c r="R715" s="433"/>
      <c r="S715" s="429"/>
      <c r="T715" s="429"/>
      <c r="U715" s="434"/>
      <c r="V715" s="429"/>
      <c r="W715" s="429"/>
      <c r="X715" s="241" t="str">
        <f t="shared" si="94"/>
        <v/>
      </c>
      <c r="Y715" s="241" t="str">
        <f t="shared" si="99"/>
        <v/>
      </c>
      <c r="Z715" s="241" t="str">
        <f t="shared" si="100"/>
        <v/>
      </c>
      <c r="AA715" s="242" t="b">
        <f t="shared" si="101"/>
        <v>0</v>
      </c>
      <c r="AB715" s="242" t="b">
        <f t="shared" si="102"/>
        <v>0</v>
      </c>
      <c r="AC715" s="267"/>
      <c r="AD715" s="265" t="str">
        <f>IF(AC715=Dropdowns!$B$44,"Emissions intensity required","")</f>
        <v/>
      </c>
      <c r="AE715" s="267"/>
      <c r="AF715" s="265" t="str">
        <f t="shared" si="95"/>
        <v/>
      </c>
      <c r="AG715" s="121" t="str">
        <f t="shared" si="96"/>
        <v/>
      </c>
      <c r="AH715" s="121" t="str">
        <f t="shared" si="97"/>
        <v/>
      </c>
    </row>
    <row r="716" spans="1:34" s="99" customFormat="1" x14ac:dyDescent="0.45">
      <c r="A716" s="429"/>
      <c r="B716" s="429"/>
      <c r="C716" s="429"/>
      <c r="D716" s="429"/>
      <c r="E716" s="429"/>
      <c r="F716" s="267"/>
      <c r="G716" s="267"/>
      <c r="H716" s="430"/>
      <c r="I716" s="430"/>
      <c r="J716" s="431"/>
      <c r="K716" s="430"/>
      <c r="L716" s="432"/>
      <c r="M716" s="429"/>
      <c r="N716" s="429"/>
      <c r="O716" s="429"/>
      <c r="P716" s="429"/>
      <c r="Q716" s="433">
        <f t="shared" si="98"/>
        <v>0</v>
      </c>
      <c r="R716" s="433"/>
      <c r="S716" s="429"/>
      <c r="T716" s="429"/>
      <c r="U716" s="434"/>
      <c r="V716" s="429"/>
      <c r="W716" s="429"/>
      <c r="X716" s="241" t="str">
        <f t="shared" si="94"/>
        <v/>
      </c>
      <c r="Y716" s="241" t="str">
        <f t="shared" si="99"/>
        <v/>
      </c>
      <c r="Z716" s="241" t="str">
        <f t="shared" si="100"/>
        <v/>
      </c>
      <c r="AA716" s="242" t="b">
        <f t="shared" si="101"/>
        <v>0</v>
      </c>
      <c r="AB716" s="242" t="b">
        <f t="shared" si="102"/>
        <v>0</v>
      </c>
      <c r="AC716" s="267"/>
      <c r="AD716" s="265" t="str">
        <f>IF(AC716=Dropdowns!$B$44,"Emissions intensity required","")</f>
        <v/>
      </c>
      <c r="AE716" s="267"/>
      <c r="AF716" s="265" t="str">
        <f t="shared" si="95"/>
        <v/>
      </c>
      <c r="AG716" s="121" t="str">
        <f t="shared" si="96"/>
        <v/>
      </c>
      <c r="AH716" s="121" t="str">
        <f t="shared" si="97"/>
        <v/>
      </c>
    </row>
    <row r="717" spans="1:34" s="99" customFormat="1" x14ac:dyDescent="0.45">
      <c r="A717" s="429"/>
      <c r="B717" s="429"/>
      <c r="C717" s="429"/>
      <c r="D717" s="429"/>
      <c r="E717" s="429"/>
      <c r="F717" s="267"/>
      <c r="G717" s="267"/>
      <c r="H717" s="430"/>
      <c r="I717" s="430"/>
      <c r="J717" s="431"/>
      <c r="K717" s="430"/>
      <c r="L717" s="432"/>
      <c r="M717" s="429"/>
      <c r="N717" s="429"/>
      <c r="O717" s="429"/>
      <c r="P717" s="429"/>
      <c r="Q717" s="433">
        <f t="shared" si="98"/>
        <v>0</v>
      </c>
      <c r="R717" s="433"/>
      <c r="S717" s="429"/>
      <c r="T717" s="429"/>
      <c r="U717" s="434"/>
      <c r="V717" s="429"/>
      <c r="W717" s="429"/>
      <c r="X717" s="241" t="str">
        <f t="shared" si="94"/>
        <v/>
      </c>
      <c r="Y717" s="241" t="str">
        <f t="shared" si="99"/>
        <v/>
      </c>
      <c r="Z717" s="241" t="str">
        <f t="shared" si="100"/>
        <v/>
      </c>
      <c r="AA717" s="242" t="b">
        <f t="shared" si="101"/>
        <v>0</v>
      </c>
      <c r="AB717" s="242" t="b">
        <f t="shared" si="102"/>
        <v>0</v>
      </c>
      <c r="AC717" s="267"/>
      <c r="AD717" s="265" t="str">
        <f>IF(AC717=Dropdowns!$B$44,"Emissions intensity required","")</f>
        <v/>
      </c>
      <c r="AE717" s="267"/>
      <c r="AF717" s="265" t="str">
        <f t="shared" si="95"/>
        <v/>
      </c>
      <c r="AG717" s="121" t="str">
        <f t="shared" si="96"/>
        <v/>
      </c>
      <c r="AH717" s="121" t="str">
        <f t="shared" si="97"/>
        <v/>
      </c>
    </row>
    <row r="718" spans="1:34" s="99" customFormat="1" x14ac:dyDescent="0.45">
      <c r="A718" s="429"/>
      <c r="B718" s="429"/>
      <c r="C718" s="429"/>
      <c r="D718" s="429"/>
      <c r="E718" s="429"/>
      <c r="F718" s="267"/>
      <c r="G718" s="267"/>
      <c r="H718" s="430"/>
      <c r="I718" s="430"/>
      <c r="J718" s="431"/>
      <c r="K718" s="430"/>
      <c r="L718" s="432"/>
      <c r="M718" s="429"/>
      <c r="N718" s="429"/>
      <c r="O718" s="429"/>
      <c r="P718" s="429"/>
      <c r="Q718" s="433">
        <f t="shared" si="98"/>
        <v>0</v>
      </c>
      <c r="R718" s="433"/>
      <c r="S718" s="429"/>
      <c r="T718" s="429"/>
      <c r="U718" s="434"/>
      <c r="V718" s="429"/>
      <c r="W718" s="429"/>
      <c r="X718" s="241" t="str">
        <f t="shared" si="94"/>
        <v/>
      </c>
      <c r="Y718" s="241" t="str">
        <f t="shared" si="99"/>
        <v/>
      </c>
      <c r="Z718" s="241" t="str">
        <f t="shared" si="100"/>
        <v/>
      </c>
      <c r="AA718" s="242" t="b">
        <f t="shared" si="101"/>
        <v>0</v>
      </c>
      <c r="AB718" s="242" t="b">
        <f t="shared" si="102"/>
        <v>0</v>
      </c>
      <c r="AC718" s="267"/>
      <c r="AD718" s="265" t="str">
        <f>IF(AC718=Dropdowns!$B$44,"Emissions intensity required","")</f>
        <v/>
      </c>
      <c r="AE718" s="267"/>
      <c r="AF718" s="265" t="str">
        <f t="shared" si="95"/>
        <v/>
      </c>
      <c r="AG718" s="121" t="str">
        <f t="shared" si="96"/>
        <v/>
      </c>
      <c r="AH718" s="121" t="str">
        <f t="shared" si="97"/>
        <v/>
      </c>
    </row>
    <row r="719" spans="1:34" s="99" customFormat="1" x14ac:dyDescent="0.45">
      <c r="A719" s="429"/>
      <c r="B719" s="429"/>
      <c r="C719" s="429"/>
      <c r="D719" s="429"/>
      <c r="E719" s="429"/>
      <c r="F719" s="267"/>
      <c r="G719" s="267"/>
      <c r="H719" s="430"/>
      <c r="I719" s="430"/>
      <c r="J719" s="431"/>
      <c r="K719" s="430"/>
      <c r="L719" s="432"/>
      <c r="M719" s="429"/>
      <c r="N719" s="429"/>
      <c r="O719" s="429"/>
      <c r="P719" s="429"/>
      <c r="Q719" s="433">
        <f t="shared" si="98"/>
        <v>0</v>
      </c>
      <c r="R719" s="433"/>
      <c r="S719" s="429"/>
      <c r="T719" s="429"/>
      <c r="U719" s="434"/>
      <c r="V719" s="429"/>
      <c r="W719" s="429"/>
      <c r="X719" s="241" t="str">
        <f t="shared" ref="X719:X782" si="103">IF(G719="","",(VLOOKUP(G719,GHGFActors, 3,)*(IF(K719="",I719,K719))/1000))</f>
        <v/>
      </c>
      <c r="Y719" s="241" t="str">
        <f t="shared" si="99"/>
        <v/>
      </c>
      <c r="Z719" s="241" t="str">
        <f t="shared" si="100"/>
        <v/>
      </c>
      <c r="AA719" s="242" t="b">
        <f t="shared" si="101"/>
        <v>0</v>
      </c>
      <c r="AB719" s="242" t="b">
        <f t="shared" si="102"/>
        <v>0</v>
      </c>
      <c r="AC719" s="267"/>
      <c r="AD719" s="265" t="str">
        <f>IF(AC719=Dropdowns!$B$44,"Emissions intensity required","")</f>
        <v/>
      </c>
      <c r="AE719" s="267"/>
      <c r="AF719" s="265" t="str">
        <f t="shared" ref="AF719:AF782" si="104">IF(AC719="Replace with EV",(AE719*H719)/1000000,"")</f>
        <v/>
      </c>
      <c r="AG719" s="121" t="str">
        <f t="shared" ref="AG719:AG782" si="105">IF(AC719="remove",0,IF(AC719="Replace with EV",AE719,IF(AC719="",Y719,"")))</f>
        <v/>
      </c>
      <c r="AH719" s="121" t="str">
        <f t="shared" ref="AH719:AH782" si="106">IF(AC719="remove",0,IF(AC719="Replace with EV",AF719,IF(AC719="",X719,"")))</f>
        <v/>
      </c>
    </row>
    <row r="720" spans="1:34" s="99" customFormat="1" x14ac:dyDescent="0.45">
      <c r="A720" s="429"/>
      <c r="B720" s="429"/>
      <c r="C720" s="429"/>
      <c r="D720" s="429"/>
      <c r="E720" s="429"/>
      <c r="F720" s="267"/>
      <c r="G720" s="267"/>
      <c r="H720" s="430"/>
      <c r="I720" s="430"/>
      <c r="J720" s="431"/>
      <c r="K720" s="430"/>
      <c r="L720" s="432"/>
      <c r="M720" s="429"/>
      <c r="N720" s="429"/>
      <c r="O720" s="429"/>
      <c r="P720" s="429"/>
      <c r="Q720" s="433">
        <f t="shared" ref="Q720:Q783" si="107">H720/NETWORKDAYS("1/1/1990","31/12/1990",11)</f>
        <v>0</v>
      </c>
      <c r="R720" s="433"/>
      <c r="S720" s="429"/>
      <c r="T720" s="429"/>
      <c r="U720" s="434"/>
      <c r="V720" s="429"/>
      <c r="W720" s="429"/>
      <c r="X720" s="241" t="str">
        <f t="shared" si="103"/>
        <v/>
      </c>
      <c r="Y720" s="241" t="str">
        <f t="shared" ref="Y720:Y783" si="108">IFERROR(X720*1000000/H720,"")</f>
        <v/>
      </c>
      <c r="Z720" s="241" t="str">
        <f t="shared" ref="Z720:Z783" si="109">IF(G720="","",IF(K720="",I720/(H720/100),K720/H720))</f>
        <v/>
      </c>
      <c r="AA720" s="242" t="b">
        <f t="shared" ref="AA720:AA778" si="110">AND(Q720&lt;121,F720="passenger", O720="current",NOT(OR(S720="employee residence",S720="staff home location")))</f>
        <v>0</v>
      </c>
      <c r="AB720" s="242" t="b">
        <f t="shared" si="102"/>
        <v>0</v>
      </c>
      <c r="AC720" s="267"/>
      <c r="AD720" s="265" t="str">
        <f>IF(AC720=Dropdowns!$B$44,"Emissions intensity required","")</f>
        <v/>
      </c>
      <c r="AE720" s="267"/>
      <c r="AF720" s="265" t="str">
        <f t="shared" si="104"/>
        <v/>
      </c>
      <c r="AG720" s="121" t="str">
        <f t="shared" si="105"/>
        <v/>
      </c>
      <c r="AH720" s="121" t="str">
        <f t="shared" si="106"/>
        <v/>
      </c>
    </row>
    <row r="721" spans="1:34" s="99" customFormat="1" x14ac:dyDescent="0.45">
      <c r="A721" s="429"/>
      <c r="B721" s="429"/>
      <c r="C721" s="429"/>
      <c r="D721" s="429"/>
      <c r="E721" s="429"/>
      <c r="F721" s="267"/>
      <c r="G721" s="267"/>
      <c r="H721" s="430"/>
      <c r="I721" s="430"/>
      <c r="J721" s="431"/>
      <c r="K721" s="430"/>
      <c r="L721" s="432"/>
      <c r="M721" s="429"/>
      <c r="N721" s="429"/>
      <c r="O721" s="429"/>
      <c r="P721" s="429"/>
      <c r="Q721" s="433">
        <f t="shared" si="107"/>
        <v>0</v>
      </c>
      <c r="R721" s="433"/>
      <c r="S721" s="429"/>
      <c r="T721" s="429"/>
      <c r="U721" s="434"/>
      <c r="V721" s="429"/>
      <c r="W721" s="429"/>
      <c r="X721" s="241" t="str">
        <f t="shared" si="103"/>
        <v/>
      </c>
      <c r="Y721" s="241" t="str">
        <f t="shared" si="108"/>
        <v/>
      </c>
      <c r="Z721" s="241" t="str">
        <f t="shared" si="109"/>
        <v/>
      </c>
      <c r="AA721" s="242" t="b">
        <f t="shared" si="110"/>
        <v>0</v>
      </c>
      <c r="AB721" s="242" t="b">
        <f t="shared" si="102"/>
        <v>0</v>
      </c>
      <c r="AC721" s="267"/>
      <c r="AD721" s="265" t="str">
        <f>IF(AC721=Dropdowns!$B$44,"Emissions intensity required","")</f>
        <v/>
      </c>
      <c r="AE721" s="267"/>
      <c r="AF721" s="265" t="str">
        <f t="shared" si="104"/>
        <v/>
      </c>
      <c r="AG721" s="121" t="str">
        <f t="shared" si="105"/>
        <v/>
      </c>
      <c r="AH721" s="121" t="str">
        <f t="shared" si="106"/>
        <v/>
      </c>
    </row>
    <row r="722" spans="1:34" s="99" customFormat="1" x14ac:dyDescent="0.45">
      <c r="A722" s="429"/>
      <c r="B722" s="429"/>
      <c r="C722" s="429"/>
      <c r="D722" s="429"/>
      <c r="E722" s="429"/>
      <c r="F722" s="267"/>
      <c r="G722" s="267"/>
      <c r="H722" s="430"/>
      <c r="I722" s="430"/>
      <c r="J722" s="431"/>
      <c r="K722" s="430"/>
      <c r="L722" s="432"/>
      <c r="M722" s="429"/>
      <c r="N722" s="429"/>
      <c r="O722" s="429"/>
      <c r="P722" s="429"/>
      <c r="Q722" s="433">
        <f t="shared" si="107"/>
        <v>0</v>
      </c>
      <c r="R722" s="433"/>
      <c r="S722" s="429"/>
      <c r="T722" s="429"/>
      <c r="U722" s="434"/>
      <c r="V722" s="429"/>
      <c r="W722" s="429"/>
      <c r="X722" s="241" t="str">
        <f t="shared" si="103"/>
        <v/>
      </c>
      <c r="Y722" s="241" t="str">
        <f t="shared" si="108"/>
        <v/>
      </c>
      <c r="Z722" s="241" t="str">
        <f t="shared" si="109"/>
        <v/>
      </c>
      <c r="AA722" s="242" t="b">
        <f t="shared" si="110"/>
        <v>0</v>
      </c>
      <c r="AB722" s="242" t="b">
        <f t="shared" ref="AB722:AB778" si="111">AND(H722&lt;10000,H722&gt;0)</f>
        <v>0</v>
      </c>
      <c r="AC722" s="267"/>
      <c r="AD722" s="265" t="str">
        <f>IF(AC722=Dropdowns!$B$44,"Emissions intensity required","")</f>
        <v/>
      </c>
      <c r="AE722" s="267"/>
      <c r="AF722" s="265" t="str">
        <f t="shared" si="104"/>
        <v/>
      </c>
      <c r="AG722" s="121" t="str">
        <f t="shared" si="105"/>
        <v/>
      </c>
      <c r="AH722" s="121" t="str">
        <f t="shared" si="106"/>
        <v/>
      </c>
    </row>
    <row r="723" spans="1:34" s="99" customFormat="1" x14ac:dyDescent="0.45">
      <c r="A723" s="429"/>
      <c r="B723" s="429"/>
      <c r="C723" s="429"/>
      <c r="D723" s="429"/>
      <c r="E723" s="429"/>
      <c r="F723" s="267"/>
      <c r="G723" s="267"/>
      <c r="H723" s="430"/>
      <c r="I723" s="430"/>
      <c r="J723" s="431"/>
      <c r="K723" s="430"/>
      <c r="L723" s="432"/>
      <c r="M723" s="429"/>
      <c r="N723" s="429"/>
      <c r="O723" s="429"/>
      <c r="P723" s="429"/>
      <c r="Q723" s="433">
        <f t="shared" si="107"/>
        <v>0</v>
      </c>
      <c r="R723" s="433"/>
      <c r="S723" s="429"/>
      <c r="T723" s="429"/>
      <c r="U723" s="434"/>
      <c r="V723" s="429"/>
      <c r="W723" s="429"/>
      <c r="X723" s="241" t="str">
        <f t="shared" si="103"/>
        <v/>
      </c>
      <c r="Y723" s="241" t="str">
        <f t="shared" si="108"/>
        <v/>
      </c>
      <c r="Z723" s="241" t="str">
        <f t="shared" si="109"/>
        <v/>
      </c>
      <c r="AA723" s="242" t="b">
        <f t="shared" si="110"/>
        <v>0</v>
      </c>
      <c r="AB723" s="242" t="b">
        <f t="shared" si="111"/>
        <v>0</v>
      </c>
      <c r="AC723" s="267"/>
      <c r="AD723" s="265" t="str">
        <f>IF(AC723=Dropdowns!$B$44,"Emissions intensity required","")</f>
        <v/>
      </c>
      <c r="AE723" s="267"/>
      <c r="AF723" s="265" t="str">
        <f t="shared" si="104"/>
        <v/>
      </c>
      <c r="AG723" s="121" t="str">
        <f t="shared" si="105"/>
        <v/>
      </c>
      <c r="AH723" s="121" t="str">
        <f t="shared" si="106"/>
        <v/>
      </c>
    </row>
    <row r="724" spans="1:34" s="99" customFormat="1" x14ac:dyDescent="0.45">
      <c r="A724" s="429"/>
      <c r="B724" s="429"/>
      <c r="C724" s="429"/>
      <c r="D724" s="429"/>
      <c r="E724" s="429"/>
      <c r="F724" s="267"/>
      <c r="G724" s="267"/>
      <c r="H724" s="430"/>
      <c r="I724" s="430"/>
      <c r="J724" s="431"/>
      <c r="K724" s="430"/>
      <c r="L724" s="432"/>
      <c r="M724" s="429"/>
      <c r="N724" s="429"/>
      <c r="O724" s="429"/>
      <c r="P724" s="429"/>
      <c r="Q724" s="433">
        <f t="shared" si="107"/>
        <v>0</v>
      </c>
      <c r="R724" s="433"/>
      <c r="S724" s="429"/>
      <c r="T724" s="429"/>
      <c r="U724" s="434"/>
      <c r="V724" s="429"/>
      <c r="W724" s="429"/>
      <c r="X724" s="241" t="str">
        <f t="shared" si="103"/>
        <v/>
      </c>
      <c r="Y724" s="241" t="str">
        <f t="shared" si="108"/>
        <v/>
      </c>
      <c r="Z724" s="241" t="str">
        <f t="shared" si="109"/>
        <v/>
      </c>
      <c r="AA724" s="242" t="b">
        <f t="shared" si="110"/>
        <v>0</v>
      </c>
      <c r="AB724" s="242" t="b">
        <f t="shared" si="111"/>
        <v>0</v>
      </c>
      <c r="AC724" s="267"/>
      <c r="AD724" s="265" t="str">
        <f>IF(AC724=Dropdowns!$B$44,"Emissions intensity required","")</f>
        <v/>
      </c>
      <c r="AE724" s="267"/>
      <c r="AF724" s="265" t="str">
        <f t="shared" si="104"/>
        <v/>
      </c>
      <c r="AG724" s="121" t="str">
        <f t="shared" si="105"/>
        <v/>
      </c>
      <c r="AH724" s="121" t="str">
        <f t="shared" si="106"/>
        <v/>
      </c>
    </row>
    <row r="725" spans="1:34" s="99" customFormat="1" x14ac:dyDescent="0.45">
      <c r="A725" s="429"/>
      <c r="B725" s="429"/>
      <c r="C725" s="429"/>
      <c r="D725" s="429"/>
      <c r="E725" s="429"/>
      <c r="F725" s="267"/>
      <c r="G725" s="267"/>
      <c r="H725" s="430"/>
      <c r="I725" s="430"/>
      <c r="J725" s="431"/>
      <c r="K725" s="430"/>
      <c r="L725" s="432"/>
      <c r="M725" s="429"/>
      <c r="N725" s="429"/>
      <c r="O725" s="429"/>
      <c r="P725" s="429"/>
      <c r="Q725" s="433">
        <f t="shared" si="107"/>
        <v>0</v>
      </c>
      <c r="R725" s="433"/>
      <c r="S725" s="429"/>
      <c r="T725" s="429"/>
      <c r="U725" s="434"/>
      <c r="V725" s="429"/>
      <c r="W725" s="429"/>
      <c r="X725" s="241" t="str">
        <f t="shared" si="103"/>
        <v/>
      </c>
      <c r="Y725" s="241" t="str">
        <f t="shared" si="108"/>
        <v/>
      </c>
      <c r="Z725" s="241" t="str">
        <f t="shared" si="109"/>
        <v/>
      </c>
      <c r="AA725" s="242" t="b">
        <f t="shared" si="110"/>
        <v>0</v>
      </c>
      <c r="AB725" s="242" t="b">
        <f t="shared" si="111"/>
        <v>0</v>
      </c>
      <c r="AC725" s="267"/>
      <c r="AD725" s="265" t="str">
        <f>IF(AC725=Dropdowns!$B$44,"Emissions intensity required","")</f>
        <v/>
      </c>
      <c r="AE725" s="267"/>
      <c r="AF725" s="265" t="str">
        <f t="shared" si="104"/>
        <v/>
      </c>
      <c r="AG725" s="121" t="str">
        <f t="shared" si="105"/>
        <v/>
      </c>
      <c r="AH725" s="121" t="str">
        <f t="shared" si="106"/>
        <v/>
      </c>
    </row>
    <row r="726" spans="1:34" s="99" customFormat="1" x14ac:dyDescent="0.45">
      <c r="A726" s="429"/>
      <c r="B726" s="429"/>
      <c r="C726" s="429"/>
      <c r="D726" s="429"/>
      <c r="E726" s="429"/>
      <c r="F726" s="267"/>
      <c r="G726" s="267"/>
      <c r="H726" s="430"/>
      <c r="I726" s="430"/>
      <c r="J726" s="431"/>
      <c r="K726" s="430"/>
      <c r="L726" s="432"/>
      <c r="M726" s="429"/>
      <c r="N726" s="429"/>
      <c r="O726" s="429"/>
      <c r="P726" s="429"/>
      <c r="Q726" s="433">
        <f t="shared" si="107"/>
        <v>0</v>
      </c>
      <c r="R726" s="433"/>
      <c r="S726" s="429"/>
      <c r="T726" s="429"/>
      <c r="U726" s="434"/>
      <c r="V726" s="429"/>
      <c r="W726" s="429"/>
      <c r="X726" s="241" t="str">
        <f t="shared" si="103"/>
        <v/>
      </c>
      <c r="Y726" s="241" t="str">
        <f t="shared" si="108"/>
        <v/>
      </c>
      <c r="Z726" s="241" t="str">
        <f t="shared" si="109"/>
        <v/>
      </c>
      <c r="AA726" s="242" t="b">
        <f t="shared" si="110"/>
        <v>0</v>
      </c>
      <c r="AB726" s="242" t="b">
        <f t="shared" si="111"/>
        <v>0</v>
      </c>
      <c r="AC726" s="267"/>
      <c r="AD726" s="265" t="str">
        <f>IF(AC726=Dropdowns!$B$44,"Emissions intensity required","")</f>
        <v/>
      </c>
      <c r="AE726" s="267"/>
      <c r="AF726" s="265" t="str">
        <f t="shared" si="104"/>
        <v/>
      </c>
      <c r="AG726" s="121" t="str">
        <f t="shared" si="105"/>
        <v/>
      </c>
      <c r="AH726" s="121" t="str">
        <f t="shared" si="106"/>
        <v/>
      </c>
    </row>
    <row r="727" spans="1:34" s="99" customFormat="1" x14ac:dyDescent="0.45">
      <c r="A727" s="429"/>
      <c r="B727" s="429"/>
      <c r="C727" s="429"/>
      <c r="D727" s="429"/>
      <c r="E727" s="429"/>
      <c r="F727" s="267"/>
      <c r="G727" s="267"/>
      <c r="H727" s="430"/>
      <c r="I727" s="430"/>
      <c r="J727" s="431"/>
      <c r="K727" s="430"/>
      <c r="L727" s="432"/>
      <c r="M727" s="429"/>
      <c r="N727" s="429"/>
      <c r="O727" s="429"/>
      <c r="P727" s="429"/>
      <c r="Q727" s="433">
        <f t="shared" si="107"/>
        <v>0</v>
      </c>
      <c r="R727" s="433"/>
      <c r="S727" s="429"/>
      <c r="T727" s="429"/>
      <c r="U727" s="434"/>
      <c r="V727" s="429"/>
      <c r="W727" s="429"/>
      <c r="X727" s="241" t="str">
        <f t="shared" si="103"/>
        <v/>
      </c>
      <c r="Y727" s="241" t="str">
        <f t="shared" si="108"/>
        <v/>
      </c>
      <c r="Z727" s="241" t="str">
        <f t="shared" si="109"/>
        <v/>
      </c>
      <c r="AA727" s="242" t="b">
        <f t="shared" si="110"/>
        <v>0</v>
      </c>
      <c r="AB727" s="242" t="b">
        <f t="shared" si="111"/>
        <v>0</v>
      </c>
      <c r="AC727" s="267"/>
      <c r="AD727" s="265" t="str">
        <f>IF(AC727=Dropdowns!$B$44,"Emissions intensity required","")</f>
        <v/>
      </c>
      <c r="AE727" s="267"/>
      <c r="AF727" s="265" t="str">
        <f t="shared" si="104"/>
        <v/>
      </c>
      <c r="AG727" s="121" t="str">
        <f t="shared" si="105"/>
        <v/>
      </c>
      <c r="AH727" s="121" t="str">
        <f t="shared" si="106"/>
        <v/>
      </c>
    </row>
    <row r="728" spans="1:34" s="99" customFormat="1" x14ac:dyDescent="0.45">
      <c r="A728" s="429"/>
      <c r="B728" s="429"/>
      <c r="C728" s="429"/>
      <c r="D728" s="429"/>
      <c r="E728" s="429"/>
      <c r="F728" s="267"/>
      <c r="G728" s="267"/>
      <c r="H728" s="430"/>
      <c r="I728" s="430"/>
      <c r="J728" s="431"/>
      <c r="K728" s="430"/>
      <c r="L728" s="432"/>
      <c r="M728" s="429"/>
      <c r="N728" s="429"/>
      <c r="O728" s="429"/>
      <c r="P728" s="429"/>
      <c r="Q728" s="433">
        <f t="shared" si="107"/>
        <v>0</v>
      </c>
      <c r="R728" s="433"/>
      <c r="S728" s="429"/>
      <c r="T728" s="429"/>
      <c r="U728" s="434"/>
      <c r="V728" s="429"/>
      <c r="W728" s="429"/>
      <c r="X728" s="241" t="str">
        <f t="shared" si="103"/>
        <v/>
      </c>
      <c r="Y728" s="241" t="str">
        <f t="shared" si="108"/>
        <v/>
      </c>
      <c r="Z728" s="241" t="str">
        <f t="shared" si="109"/>
        <v/>
      </c>
      <c r="AA728" s="242" t="b">
        <f t="shared" si="110"/>
        <v>0</v>
      </c>
      <c r="AB728" s="242" t="b">
        <f t="shared" si="111"/>
        <v>0</v>
      </c>
      <c r="AC728" s="267"/>
      <c r="AD728" s="265" t="str">
        <f>IF(AC728=Dropdowns!$B$44,"Emissions intensity required","")</f>
        <v/>
      </c>
      <c r="AE728" s="267"/>
      <c r="AF728" s="265" t="str">
        <f t="shared" si="104"/>
        <v/>
      </c>
      <c r="AG728" s="121" t="str">
        <f t="shared" si="105"/>
        <v/>
      </c>
      <c r="AH728" s="121" t="str">
        <f t="shared" si="106"/>
        <v/>
      </c>
    </row>
    <row r="729" spans="1:34" s="99" customFormat="1" x14ac:dyDescent="0.45">
      <c r="A729" s="429"/>
      <c r="B729" s="429"/>
      <c r="C729" s="429"/>
      <c r="D729" s="429"/>
      <c r="E729" s="429"/>
      <c r="F729" s="267"/>
      <c r="G729" s="267"/>
      <c r="H729" s="430"/>
      <c r="I729" s="430"/>
      <c r="J729" s="431"/>
      <c r="K729" s="430"/>
      <c r="L729" s="432"/>
      <c r="M729" s="429"/>
      <c r="N729" s="429"/>
      <c r="O729" s="429"/>
      <c r="P729" s="429"/>
      <c r="Q729" s="433">
        <f t="shared" si="107"/>
        <v>0</v>
      </c>
      <c r="R729" s="433"/>
      <c r="S729" s="429"/>
      <c r="T729" s="429"/>
      <c r="U729" s="434"/>
      <c r="V729" s="429"/>
      <c r="W729" s="429"/>
      <c r="X729" s="241" t="str">
        <f t="shared" si="103"/>
        <v/>
      </c>
      <c r="Y729" s="241" t="str">
        <f t="shared" si="108"/>
        <v/>
      </c>
      <c r="Z729" s="241" t="str">
        <f t="shared" si="109"/>
        <v/>
      </c>
      <c r="AA729" s="242" t="b">
        <f t="shared" si="110"/>
        <v>0</v>
      </c>
      <c r="AB729" s="242" t="b">
        <f t="shared" si="111"/>
        <v>0</v>
      </c>
      <c r="AC729" s="267"/>
      <c r="AD729" s="265" t="str">
        <f>IF(AC729=Dropdowns!$B$44,"Emissions intensity required","")</f>
        <v/>
      </c>
      <c r="AE729" s="267"/>
      <c r="AF729" s="265" t="str">
        <f t="shared" si="104"/>
        <v/>
      </c>
      <c r="AG729" s="121" t="str">
        <f t="shared" si="105"/>
        <v/>
      </c>
      <c r="AH729" s="121" t="str">
        <f t="shared" si="106"/>
        <v/>
      </c>
    </row>
    <row r="730" spans="1:34" s="99" customFormat="1" x14ac:dyDescent="0.45">
      <c r="A730" s="429"/>
      <c r="B730" s="429"/>
      <c r="C730" s="429"/>
      <c r="D730" s="429"/>
      <c r="E730" s="429"/>
      <c r="F730" s="267"/>
      <c r="G730" s="267"/>
      <c r="H730" s="430"/>
      <c r="I730" s="430"/>
      <c r="J730" s="431"/>
      <c r="K730" s="430"/>
      <c r="L730" s="432"/>
      <c r="M730" s="429"/>
      <c r="N730" s="429"/>
      <c r="O730" s="429"/>
      <c r="P730" s="429"/>
      <c r="Q730" s="433">
        <f t="shared" si="107"/>
        <v>0</v>
      </c>
      <c r="R730" s="433"/>
      <c r="S730" s="429"/>
      <c r="T730" s="429"/>
      <c r="U730" s="434"/>
      <c r="V730" s="429"/>
      <c r="W730" s="429"/>
      <c r="X730" s="241" t="str">
        <f t="shared" si="103"/>
        <v/>
      </c>
      <c r="Y730" s="241" t="str">
        <f t="shared" si="108"/>
        <v/>
      </c>
      <c r="Z730" s="241" t="str">
        <f t="shared" si="109"/>
        <v/>
      </c>
      <c r="AA730" s="242" t="b">
        <f t="shared" si="110"/>
        <v>0</v>
      </c>
      <c r="AB730" s="242" t="b">
        <f t="shared" si="111"/>
        <v>0</v>
      </c>
      <c r="AC730" s="267"/>
      <c r="AD730" s="265" t="str">
        <f>IF(AC730=Dropdowns!$B$44,"Emissions intensity required","")</f>
        <v/>
      </c>
      <c r="AE730" s="267"/>
      <c r="AF730" s="265" t="str">
        <f t="shared" si="104"/>
        <v/>
      </c>
      <c r="AG730" s="121" t="str">
        <f t="shared" si="105"/>
        <v/>
      </c>
      <c r="AH730" s="121" t="str">
        <f t="shared" si="106"/>
        <v/>
      </c>
    </row>
    <row r="731" spans="1:34" s="99" customFormat="1" x14ac:dyDescent="0.45">
      <c r="A731" s="429"/>
      <c r="B731" s="429"/>
      <c r="C731" s="429"/>
      <c r="D731" s="429"/>
      <c r="E731" s="429"/>
      <c r="F731" s="267"/>
      <c r="G731" s="267"/>
      <c r="H731" s="430"/>
      <c r="I731" s="430"/>
      <c r="J731" s="431"/>
      <c r="K731" s="430"/>
      <c r="L731" s="432"/>
      <c r="M731" s="429"/>
      <c r="N731" s="429"/>
      <c r="O731" s="429"/>
      <c r="P731" s="429"/>
      <c r="Q731" s="433">
        <f t="shared" si="107"/>
        <v>0</v>
      </c>
      <c r="R731" s="433"/>
      <c r="S731" s="429"/>
      <c r="T731" s="429"/>
      <c r="U731" s="434"/>
      <c r="V731" s="429"/>
      <c r="W731" s="429"/>
      <c r="X731" s="241" t="str">
        <f t="shared" si="103"/>
        <v/>
      </c>
      <c r="Y731" s="241" t="str">
        <f t="shared" si="108"/>
        <v/>
      </c>
      <c r="Z731" s="241" t="str">
        <f t="shared" si="109"/>
        <v/>
      </c>
      <c r="AA731" s="242" t="b">
        <f t="shared" si="110"/>
        <v>0</v>
      </c>
      <c r="AB731" s="242" t="b">
        <f t="shared" si="111"/>
        <v>0</v>
      </c>
      <c r="AC731" s="267"/>
      <c r="AD731" s="265" t="str">
        <f>IF(AC731=Dropdowns!$B$44,"Emissions intensity required","")</f>
        <v/>
      </c>
      <c r="AE731" s="267"/>
      <c r="AF731" s="265" t="str">
        <f t="shared" si="104"/>
        <v/>
      </c>
      <c r="AG731" s="121" t="str">
        <f t="shared" si="105"/>
        <v/>
      </c>
      <c r="AH731" s="121" t="str">
        <f t="shared" si="106"/>
        <v/>
      </c>
    </row>
    <row r="732" spans="1:34" s="99" customFormat="1" x14ac:dyDescent="0.45">
      <c r="A732" s="429"/>
      <c r="B732" s="429"/>
      <c r="C732" s="429"/>
      <c r="D732" s="429"/>
      <c r="E732" s="429"/>
      <c r="F732" s="267"/>
      <c r="G732" s="267"/>
      <c r="H732" s="430"/>
      <c r="I732" s="430"/>
      <c r="J732" s="431"/>
      <c r="K732" s="430"/>
      <c r="L732" s="432"/>
      <c r="M732" s="429"/>
      <c r="N732" s="429"/>
      <c r="O732" s="429"/>
      <c r="P732" s="429"/>
      <c r="Q732" s="433">
        <f t="shared" si="107"/>
        <v>0</v>
      </c>
      <c r="R732" s="433"/>
      <c r="S732" s="429"/>
      <c r="T732" s="429"/>
      <c r="U732" s="434"/>
      <c r="V732" s="429"/>
      <c r="W732" s="429"/>
      <c r="X732" s="241" t="str">
        <f t="shared" si="103"/>
        <v/>
      </c>
      <c r="Y732" s="241" t="str">
        <f t="shared" si="108"/>
        <v/>
      </c>
      <c r="Z732" s="241" t="str">
        <f t="shared" si="109"/>
        <v/>
      </c>
      <c r="AA732" s="242" t="b">
        <f t="shared" si="110"/>
        <v>0</v>
      </c>
      <c r="AB732" s="242" t="b">
        <f t="shared" si="111"/>
        <v>0</v>
      </c>
      <c r="AC732" s="267"/>
      <c r="AD732" s="265" t="str">
        <f>IF(AC732=Dropdowns!$B$44,"Emissions intensity required","")</f>
        <v/>
      </c>
      <c r="AE732" s="267"/>
      <c r="AF732" s="265" t="str">
        <f t="shared" si="104"/>
        <v/>
      </c>
      <c r="AG732" s="121" t="str">
        <f t="shared" si="105"/>
        <v/>
      </c>
      <c r="AH732" s="121" t="str">
        <f t="shared" si="106"/>
        <v/>
      </c>
    </row>
    <row r="733" spans="1:34" s="99" customFormat="1" x14ac:dyDescent="0.45">
      <c r="A733" s="429"/>
      <c r="B733" s="429"/>
      <c r="C733" s="429"/>
      <c r="D733" s="429"/>
      <c r="E733" s="429"/>
      <c r="F733" s="267"/>
      <c r="G733" s="267"/>
      <c r="H733" s="430"/>
      <c r="I733" s="430"/>
      <c r="J733" s="431"/>
      <c r="K733" s="430"/>
      <c r="L733" s="432"/>
      <c r="M733" s="429"/>
      <c r="N733" s="429"/>
      <c r="O733" s="429"/>
      <c r="P733" s="429"/>
      <c r="Q733" s="433">
        <f t="shared" si="107"/>
        <v>0</v>
      </c>
      <c r="R733" s="433"/>
      <c r="S733" s="429"/>
      <c r="T733" s="429"/>
      <c r="U733" s="434"/>
      <c r="V733" s="429"/>
      <c r="W733" s="429"/>
      <c r="X733" s="241" t="str">
        <f t="shared" si="103"/>
        <v/>
      </c>
      <c r="Y733" s="241" t="str">
        <f t="shared" si="108"/>
        <v/>
      </c>
      <c r="Z733" s="241" t="str">
        <f t="shared" si="109"/>
        <v/>
      </c>
      <c r="AA733" s="242" t="b">
        <f t="shared" si="110"/>
        <v>0</v>
      </c>
      <c r="AB733" s="242" t="b">
        <f t="shared" si="111"/>
        <v>0</v>
      </c>
      <c r="AC733" s="267"/>
      <c r="AD733" s="265" t="str">
        <f>IF(AC733=Dropdowns!$B$44,"Emissions intensity required","")</f>
        <v/>
      </c>
      <c r="AE733" s="267"/>
      <c r="AF733" s="265" t="str">
        <f t="shared" si="104"/>
        <v/>
      </c>
      <c r="AG733" s="121" t="str">
        <f t="shared" si="105"/>
        <v/>
      </c>
      <c r="AH733" s="121" t="str">
        <f t="shared" si="106"/>
        <v/>
      </c>
    </row>
    <row r="734" spans="1:34" s="99" customFormat="1" x14ac:dyDescent="0.45">
      <c r="A734" s="429"/>
      <c r="B734" s="429"/>
      <c r="C734" s="429"/>
      <c r="D734" s="429"/>
      <c r="E734" s="429"/>
      <c r="F734" s="267"/>
      <c r="G734" s="267"/>
      <c r="H734" s="430"/>
      <c r="I734" s="430"/>
      <c r="J734" s="431"/>
      <c r="K734" s="430"/>
      <c r="L734" s="432"/>
      <c r="M734" s="429"/>
      <c r="N734" s="429"/>
      <c r="O734" s="429"/>
      <c r="P734" s="429"/>
      <c r="Q734" s="433">
        <f t="shared" si="107"/>
        <v>0</v>
      </c>
      <c r="R734" s="433"/>
      <c r="S734" s="429"/>
      <c r="T734" s="429"/>
      <c r="U734" s="434"/>
      <c r="V734" s="429"/>
      <c r="W734" s="429"/>
      <c r="X734" s="241" t="str">
        <f t="shared" si="103"/>
        <v/>
      </c>
      <c r="Y734" s="241" t="str">
        <f t="shared" si="108"/>
        <v/>
      </c>
      <c r="Z734" s="241" t="str">
        <f t="shared" si="109"/>
        <v/>
      </c>
      <c r="AA734" s="242" t="b">
        <f t="shared" si="110"/>
        <v>0</v>
      </c>
      <c r="AB734" s="242" t="b">
        <f t="shared" si="111"/>
        <v>0</v>
      </c>
      <c r="AC734" s="267"/>
      <c r="AD734" s="265" t="str">
        <f>IF(AC734=Dropdowns!$B$44,"Emissions intensity required","")</f>
        <v/>
      </c>
      <c r="AE734" s="267"/>
      <c r="AF734" s="265" t="str">
        <f t="shared" si="104"/>
        <v/>
      </c>
      <c r="AG734" s="121" t="str">
        <f t="shared" si="105"/>
        <v/>
      </c>
      <c r="AH734" s="121" t="str">
        <f t="shared" si="106"/>
        <v/>
      </c>
    </row>
    <row r="735" spans="1:34" s="99" customFormat="1" x14ac:dyDescent="0.45">
      <c r="A735" s="429"/>
      <c r="B735" s="429"/>
      <c r="C735" s="429"/>
      <c r="D735" s="429"/>
      <c r="E735" s="429"/>
      <c r="F735" s="267"/>
      <c r="G735" s="267"/>
      <c r="H735" s="430"/>
      <c r="I735" s="430"/>
      <c r="J735" s="431"/>
      <c r="K735" s="430"/>
      <c r="L735" s="432"/>
      <c r="M735" s="429"/>
      <c r="N735" s="429"/>
      <c r="O735" s="429"/>
      <c r="P735" s="429"/>
      <c r="Q735" s="433">
        <f t="shared" si="107"/>
        <v>0</v>
      </c>
      <c r="R735" s="433"/>
      <c r="S735" s="429"/>
      <c r="T735" s="429"/>
      <c r="U735" s="434"/>
      <c r="V735" s="429"/>
      <c r="W735" s="429"/>
      <c r="X735" s="241" t="str">
        <f t="shared" si="103"/>
        <v/>
      </c>
      <c r="Y735" s="241" t="str">
        <f t="shared" si="108"/>
        <v/>
      </c>
      <c r="Z735" s="241" t="str">
        <f t="shared" si="109"/>
        <v/>
      </c>
      <c r="AA735" s="242" t="b">
        <f t="shared" si="110"/>
        <v>0</v>
      </c>
      <c r="AB735" s="242" t="b">
        <f t="shared" si="111"/>
        <v>0</v>
      </c>
      <c r="AC735" s="267"/>
      <c r="AD735" s="265" t="str">
        <f>IF(AC735=Dropdowns!$B$44,"Emissions intensity required","")</f>
        <v/>
      </c>
      <c r="AE735" s="267"/>
      <c r="AF735" s="265" t="str">
        <f t="shared" si="104"/>
        <v/>
      </c>
      <c r="AG735" s="121" t="str">
        <f t="shared" si="105"/>
        <v/>
      </c>
      <c r="AH735" s="121" t="str">
        <f t="shared" si="106"/>
        <v/>
      </c>
    </row>
    <row r="736" spans="1:34" s="99" customFormat="1" x14ac:dyDescent="0.45">
      <c r="A736" s="429"/>
      <c r="B736" s="429"/>
      <c r="C736" s="429"/>
      <c r="D736" s="429"/>
      <c r="E736" s="429"/>
      <c r="F736" s="267"/>
      <c r="G736" s="267"/>
      <c r="H736" s="430"/>
      <c r="I736" s="430"/>
      <c r="J736" s="431"/>
      <c r="K736" s="430"/>
      <c r="L736" s="432"/>
      <c r="M736" s="429"/>
      <c r="N736" s="429"/>
      <c r="O736" s="429"/>
      <c r="P736" s="429"/>
      <c r="Q736" s="433">
        <f t="shared" si="107"/>
        <v>0</v>
      </c>
      <c r="R736" s="433"/>
      <c r="S736" s="429"/>
      <c r="T736" s="429"/>
      <c r="U736" s="434"/>
      <c r="V736" s="429"/>
      <c r="W736" s="429"/>
      <c r="X736" s="241" t="str">
        <f t="shared" si="103"/>
        <v/>
      </c>
      <c r="Y736" s="241" t="str">
        <f t="shared" si="108"/>
        <v/>
      </c>
      <c r="Z736" s="241" t="str">
        <f t="shared" si="109"/>
        <v/>
      </c>
      <c r="AA736" s="242" t="b">
        <f t="shared" si="110"/>
        <v>0</v>
      </c>
      <c r="AB736" s="242" t="b">
        <f t="shared" si="111"/>
        <v>0</v>
      </c>
      <c r="AC736" s="267"/>
      <c r="AD736" s="265" t="str">
        <f>IF(AC736=Dropdowns!$B$44,"Emissions intensity required","")</f>
        <v/>
      </c>
      <c r="AE736" s="267"/>
      <c r="AF736" s="265" t="str">
        <f t="shared" si="104"/>
        <v/>
      </c>
      <c r="AG736" s="121" t="str">
        <f t="shared" si="105"/>
        <v/>
      </c>
      <c r="AH736" s="121" t="str">
        <f t="shared" si="106"/>
        <v/>
      </c>
    </row>
    <row r="737" spans="1:34" s="99" customFormat="1" x14ac:dyDescent="0.45">
      <c r="A737" s="429"/>
      <c r="B737" s="429"/>
      <c r="C737" s="429"/>
      <c r="D737" s="429"/>
      <c r="E737" s="429"/>
      <c r="F737" s="267"/>
      <c r="G737" s="267"/>
      <c r="H737" s="430"/>
      <c r="I737" s="430"/>
      <c r="J737" s="431"/>
      <c r="K737" s="430"/>
      <c r="L737" s="432"/>
      <c r="M737" s="429"/>
      <c r="N737" s="429"/>
      <c r="O737" s="429"/>
      <c r="P737" s="429"/>
      <c r="Q737" s="433">
        <f t="shared" si="107"/>
        <v>0</v>
      </c>
      <c r="R737" s="433"/>
      <c r="S737" s="429"/>
      <c r="T737" s="429"/>
      <c r="U737" s="434"/>
      <c r="V737" s="429"/>
      <c r="W737" s="429"/>
      <c r="X737" s="241" t="str">
        <f t="shared" si="103"/>
        <v/>
      </c>
      <c r="Y737" s="241" t="str">
        <f t="shared" si="108"/>
        <v/>
      </c>
      <c r="Z737" s="241" t="str">
        <f t="shared" si="109"/>
        <v/>
      </c>
      <c r="AA737" s="242" t="b">
        <f t="shared" si="110"/>
        <v>0</v>
      </c>
      <c r="AB737" s="242" t="b">
        <f t="shared" si="111"/>
        <v>0</v>
      </c>
      <c r="AC737" s="267"/>
      <c r="AD737" s="265" t="str">
        <f>IF(AC737=Dropdowns!$B$44,"Emissions intensity required","")</f>
        <v/>
      </c>
      <c r="AE737" s="267"/>
      <c r="AF737" s="265" t="str">
        <f t="shared" si="104"/>
        <v/>
      </c>
      <c r="AG737" s="121" t="str">
        <f t="shared" si="105"/>
        <v/>
      </c>
      <c r="AH737" s="121" t="str">
        <f t="shared" si="106"/>
        <v/>
      </c>
    </row>
    <row r="738" spans="1:34" s="99" customFormat="1" x14ac:dyDescent="0.45">
      <c r="A738" s="429"/>
      <c r="B738" s="429"/>
      <c r="C738" s="429"/>
      <c r="D738" s="429"/>
      <c r="E738" s="429"/>
      <c r="F738" s="267"/>
      <c r="G738" s="267"/>
      <c r="H738" s="430"/>
      <c r="I738" s="430"/>
      <c r="J738" s="431"/>
      <c r="K738" s="430"/>
      <c r="L738" s="432"/>
      <c r="M738" s="429"/>
      <c r="N738" s="429"/>
      <c r="O738" s="429"/>
      <c r="P738" s="429"/>
      <c r="Q738" s="433">
        <f t="shared" si="107"/>
        <v>0</v>
      </c>
      <c r="R738" s="433"/>
      <c r="S738" s="429"/>
      <c r="T738" s="429"/>
      <c r="U738" s="434"/>
      <c r="V738" s="429"/>
      <c r="W738" s="429"/>
      <c r="X738" s="241" t="str">
        <f t="shared" si="103"/>
        <v/>
      </c>
      <c r="Y738" s="241" t="str">
        <f t="shared" si="108"/>
        <v/>
      </c>
      <c r="Z738" s="241" t="str">
        <f t="shared" si="109"/>
        <v/>
      </c>
      <c r="AA738" s="242" t="b">
        <f t="shared" si="110"/>
        <v>0</v>
      </c>
      <c r="AB738" s="242" t="b">
        <f t="shared" si="111"/>
        <v>0</v>
      </c>
      <c r="AC738" s="267"/>
      <c r="AD738" s="265" t="str">
        <f>IF(AC738=Dropdowns!$B$44,"Emissions intensity required","")</f>
        <v/>
      </c>
      <c r="AE738" s="267"/>
      <c r="AF738" s="265" t="str">
        <f t="shared" si="104"/>
        <v/>
      </c>
      <c r="AG738" s="121" t="str">
        <f t="shared" si="105"/>
        <v/>
      </c>
      <c r="AH738" s="121" t="str">
        <f t="shared" si="106"/>
        <v/>
      </c>
    </row>
    <row r="739" spans="1:34" s="99" customFormat="1" x14ac:dyDescent="0.45">
      <c r="A739" s="429"/>
      <c r="B739" s="429"/>
      <c r="C739" s="429"/>
      <c r="D739" s="429"/>
      <c r="E739" s="429"/>
      <c r="F739" s="267"/>
      <c r="G739" s="267"/>
      <c r="H739" s="430"/>
      <c r="I739" s="430"/>
      <c r="J739" s="431"/>
      <c r="K739" s="430"/>
      <c r="L739" s="432"/>
      <c r="M739" s="429"/>
      <c r="N739" s="429"/>
      <c r="O739" s="429"/>
      <c r="P739" s="429"/>
      <c r="Q739" s="433">
        <f t="shared" si="107"/>
        <v>0</v>
      </c>
      <c r="R739" s="433"/>
      <c r="S739" s="429"/>
      <c r="T739" s="429"/>
      <c r="U739" s="434"/>
      <c r="V739" s="429"/>
      <c r="W739" s="429"/>
      <c r="X739" s="241" t="str">
        <f t="shared" si="103"/>
        <v/>
      </c>
      <c r="Y739" s="241" t="str">
        <f t="shared" si="108"/>
        <v/>
      </c>
      <c r="Z739" s="241" t="str">
        <f t="shared" si="109"/>
        <v/>
      </c>
      <c r="AA739" s="242" t="b">
        <f t="shared" si="110"/>
        <v>0</v>
      </c>
      <c r="AB739" s="242" t="b">
        <f t="shared" si="111"/>
        <v>0</v>
      </c>
      <c r="AC739" s="267"/>
      <c r="AD739" s="265" t="str">
        <f>IF(AC739=Dropdowns!$B$44,"Emissions intensity required","")</f>
        <v/>
      </c>
      <c r="AE739" s="267"/>
      <c r="AF739" s="265" t="str">
        <f t="shared" si="104"/>
        <v/>
      </c>
      <c r="AG739" s="121" t="str">
        <f t="shared" si="105"/>
        <v/>
      </c>
      <c r="AH739" s="121" t="str">
        <f t="shared" si="106"/>
        <v/>
      </c>
    </row>
    <row r="740" spans="1:34" s="99" customFormat="1" x14ac:dyDescent="0.45">
      <c r="A740" s="429"/>
      <c r="B740" s="429"/>
      <c r="C740" s="429"/>
      <c r="D740" s="429"/>
      <c r="E740" s="429"/>
      <c r="F740" s="267"/>
      <c r="G740" s="267"/>
      <c r="H740" s="430"/>
      <c r="I740" s="430"/>
      <c r="J740" s="431"/>
      <c r="K740" s="430"/>
      <c r="L740" s="432"/>
      <c r="M740" s="429"/>
      <c r="N740" s="429"/>
      <c r="O740" s="429"/>
      <c r="P740" s="429"/>
      <c r="Q740" s="433">
        <f t="shared" si="107"/>
        <v>0</v>
      </c>
      <c r="R740" s="433"/>
      <c r="S740" s="429"/>
      <c r="T740" s="429"/>
      <c r="U740" s="434"/>
      <c r="V740" s="429"/>
      <c r="W740" s="429"/>
      <c r="X740" s="241" t="str">
        <f t="shared" si="103"/>
        <v/>
      </c>
      <c r="Y740" s="241" t="str">
        <f t="shared" si="108"/>
        <v/>
      </c>
      <c r="Z740" s="241" t="str">
        <f t="shared" si="109"/>
        <v/>
      </c>
      <c r="AA740" s="242" t="b">
        <f t="shared" si="110"/>
        <v>0</v>
      </c>
      <c r="AB740" s="242" t="b">
        <f t="shared" si="111"/>
        <v>0</v>
      </c>
      <c r="AC740" s="267"/>
      <c r="AD740" s="265" t="str">
        <f>IF(AC740=Dropdowns!$B$44,"Emissions intensity required","")</f>
        <v/>
      </c>
      <c r="AE740" s="267"/>
      <c r="AF740" s="265" t="str">
        <f t="shared" si="104"/>
        <v/>
      </c>
      <c r="AG740" s="121" t="str">
        <f t="shared" si="105"/>
        <v/>
      </c>
      <c r="AH740" s="121" t="str">
        <f t="shared" si="106"/>
        <v/>
      </c>
    </row>
    <row r="741" spans="1:34" s="99" customFormat="1" x14ac:dyDescent="0.45">
      <c r="A741" s="429"/>
      <c r="B741" s="429"/>
      <c r="C741" s="429"/>
      <c r="D741" s="429"/>
      <c r="E741" s="429"/>
      <c r="F741" s="267"/>
      <c r="G741" s="267"/>
      <c r="H741" s="430"/>
      <c r="I741" s="430"/>
      <c r="J741" s="431"/>
      <c r="K741" s="430"/>
      <c r="L741" s="432"/>
      <c r="M741" s="429"/>
      <c r="N741" s="429"/>
      <c r="O741" s="429"/>
      <c r="P741" s="429"/>
      <c r="Q741" s="433">
        <f t="shared" si="107"/>
        <v>0</v>
      </c>
      <c r="R741" s="433"/>
      <c r="S741" s="429"/>
      <c r="T741" s="429"/>
      <c r="U741" s="434"/>
      <c r="V741" s="429"/>
      <c r="W741" s="429"/>
      <c r="X741" s="241" t="str">
        <f t="shared" si="103"/>
        <v/>
      </c>
      <c r="Y741" s="241" t="str">
        <f t="shared" si="108"/>
        <v/>
      </c>
      <c r="Z741" s="241" t="str">
        <f t="shared" si="109"/>
        <v/>
      </c>
      <c r="AA741" s="242" t="b">
        <f t="shared" si="110"/>
        <v>0</v>
      </c>
      <c r="AB741" s="242" t="b">
        <f t="shared" si="111"/>
        <v>0</v>
      </c>
      <c r="AC741" s="267"/>
      <c r="AD741" s="265" t="str">
        <f>IF(AC741=Dropdowns!$B$44,"Emissions intensity required","")</f>
        <v/>
      </c>
      <c r="AE741" s="267"/>
      <c r="AF741" s="265" t="str">
        <f t="shared" si="104"/>
        <v/>
      </c>
      <c r="AG741" s="121" t="str">
        <f t="shared" si="105"/>
        <v/>
      </c>
      <c r="AH741" s="121" t="str">
        <f t="shared" si="106"/>
        <v/>
      </c>
    </row>
    <row r="742" spans="1:34" s="99" customFormat="1" x14ac:dyDescent="0.45">
      <c r="A742" s="429"/>
      <c r="B742" s="429"/>
      <c r="C742" s="429"/>
      <c r="D742" s="429"/>
      <c r="E742" s="429"/>
      <c r="F742" s="267"/>
      <c r="G742" s="267"/>
      <c r="H742" s="430"/>
      <c r="I742" s="430"/>
      <c r="J742" s="431"/>
      <c r="K742" s="430"/>
      <c r="L742" s="432"/>
      <c r="M742" s="429"/>
      <c r="N742" s="429"/>
      <c r="O742" s="429"/>
      <c r="P742" s="429"/>
      <c r="Q742" s="433">
        <f t="shared" si="107"/>
        <v>0</v>
      </c>
      <c r="R742" s="433"/>
      <c r="S742" s="429"/>
      <c r="T742" s="429"/>
      <c r="U742" s="434"/>
      <c r="V742" s="429"/>
      <c r="W742" s="429"/>
      <c r="X742" s="241" t="str">
        <f t="shared" si="103"/>
        <v/>
      </c>
      <c r="Y742" s="241" t="str">
        <f t="shared" si="108"/>
        <v/>
      </c>
      <c r="Z742" s="241" t="str">
        <f t="shared" si="109"/>
        <v/>
      </c>
      <c r="AA742" s="242" t="b">
        <f t="shared" si="110"/>
        <v>0</v>
      </c>
      <c r="AB742" s="242" t="b">
        <f t="shared" si="111"/>
        <v>0</v>
      </c>
      <c r="AC742" s="267"/>
      <c r="AD742" s="265" t="str">
        <f>IF(AC742=Dropdowns!$B$44,"Emissions intensity required","")</f>
        <v/>
      </c>
      <c r="AE742" s="267"/>
      <c r="AF742" s="265" t="str">
        <f t="shared" si="104"/>
        <v/>
      </c>
      <c r="AG742" s="121" t="str">
        <f t="shared" si="105"/>
        <v/>
      </c>
      <c r="AH742" s="121" t="str">
        <f t="shared" si="106"/>
        <v/>
      </c>
    </row>
    <row r="743" spans="1:34" s="99" customFormat="1" x14ac:dyDescent="0.45">
      <c r="A743" s="429"/>
      <c r="B743" s="429"/>
      <c r="C743" s="429"/>
      <c r="D743" s="429"/>
      <c r="E743" s="429"/>
      <c r="F743" s="267"/>
      <c r="G743" s="267"/>
      <c r="H743" s="430"/>
      <c r="I743" s="430"/>
      <c r="J743" s="431"/>
      <c r="K743" s="430"/>
      <c r="L743" s="432"/>
      <c r="M743" s="429"/>
      <c r="N743" s="429"/>
      <c r="O743" s="429"/>
      <c r="P743" s="429"/>
      <c r="Q743" s="433">
        <f t="shared" si="107"/>
        <v>0</v>
      </c>
      <c r="R743" s="433"/>
      <c r="S743" s="429"/>
      <c r="T743" s="429"/>
      <c r="U743" s="434"/>
      <c r="V743" s="429"/>
      <c r="W743" s="429"/>
      <c r="X743" s="241" t="str">
        <f t="shared" si="103"/>
        <v/>
      </c>
      <c r="Y743" s="241" t="str">
        <f t="shared" si="108"/>
        <v/>
      </c>
      <c r="Z743" s="241" t="str">
        <f t="shared" si="109"/>
        <v/>
      </c>
      <c r="AA743" s="242" t="b">
        <f t="shared" si="110"/>
        <v>0</v>
      </c>
      <c r="AB743" s="242" t="b">
        <f t="shared" si="111"/>
        <v>0</v>
      </c>
      <c r="AC743" s="267"/>
      <c r="AD743" s="265" t="str">
        <f>IF(AC743=Dropdowns!$B$44,"Emissions intensity required","")</f>
        <v/>
      </c>
      <c r="AE743" s="267"/>
      <c r="AF743" s="265" t="str">
        <f t="shared" si="104"/>
        <v/>
      </c>
      <c r="AG743" s="121" t="str">
        <f t="shared" si="105"/>
        <v/>
      </c>
      <c r="AH743" s="121" t="str">
        <f t="shared" si="106"/>
        <v/>
      </c>
    </row>
    <row r="744" spans="1:34" s="99" customFormat="1" x14ac:dyDescent="0.45">
      <c r="A744" s="429"/>
      <c r="B744" s="429"/>
      <c r="C744" s="429"/>
      <c r="D744" s="429"/>
      <c r="E744" s="429"/>
      <c r="F744" s="267"/>
      <c r="G744" s="267"/>
      <c r="H744" s="430"/>
      <c r="I744" s="430"/>
      <c r="J744" s="431"/>
      <c r="K744" s="430"/>
      <c r="L744" s="432"/>
      <c r="M744" s="429"/>
      <c r="N744" s="429"/>
      <c r="O744" s="429"/>
      <c r="P744" s="429"/>
      <c r="Q744" s="433">
        <f t="shared" si="107"/>
        <v>0</v>
      </c>
      <c r="R744" s="433"/>
      <c r="S744" s="429"/>
      <c r="T744" s="429"/>
      <c r="U744" s="434"/>
      <c r="V744" s="429"/>
      <c r="W744" s="429"/>
      <c r="X744" s="241" t="str">
        <f t="shared" si="103"/>
        <v/>
      </c>
      <c r="Y744" s="241" t="str">
        <f t="shared" si="108"/>
        <v/>
      </c>
      <c r="Z744" s="241" t="str">
        <f t="shared" si="109"/>
        <v/>
      </c>
      <c r="AA744" s="242" t="b">
        <f t="shared" si="110"/>
        <v>0</v>
      </c>
      <c r="AB744" s="242" t="b">
        <f t="shared" si="111"/>
        <v>0</v>
      </c>
      <c r="AC744" s="267"/>
      <c r="AD744" s="265" t="str">
        <f>IF(AC744=Dropdowns!$B$44,"Emissions intensity required","")</f>
        <v/>
      </c>
      <c r="AE744" s="267"/>
      <c r="AF744" s="265" t="str">
        <f t="shared" si="104"/>
        <v/>
      </c>
      <c r="AG744" s="121" t="str">
        <f t="shared" si="105"/>
        <v/>
      </c>
      <c r="AH744" s="121" t="str">
        <f t="shared" si="106"/>
        <v/>
      </c>
    </row>
    <row r="745" spans="1:34" s="99" customFormat="1" x14ac:dyDescent="0.45">
      <c r="A745" s="429"/>
      <c r="B745" s="429"/>
      <c r="C745" s="429"/>
      <c r="D745" s="429"/>
      <c r="E745" s="429"/>
      <c r="F745" s="267"/>
      <c r="G745" s="267"/>
      <c r="H745" s="430"/>
      <c r="I745" s="430"/>
      <c r="J745" s="431"/>
      <c r="K745" s="430"/>
      <c r="L745" s="432"/>
      <c r="M745" s="429"/>
      <c r="N745" s="429"/>
      <c r="O745" s="429"/>
      <c r="P745" s="429"/>
      <c r="Q745" s="433">
        <f t="shared" si="107"/>
        <v>0</v>
      </c>
      <c r="R745" s="433"/>
      <c r="S745" s="429"/>
      <c r="T745" s="429"/>
      <c r="U745" s="434"/>
      <c r="V745" s="429"/>
      <c r="W745" s="429"/>
      <c r="X745" s="241" t="str">
        <f t="shared" si="103"/>
        <v/>
      </c>
      <c r="Y745" s="241" t="str">
        <f t="shared" si="108"/>
        <v/>
      </c>
      <c r="Z745" s="241" t="str">
        <f t="shared" si="109"/>
        <v/>
      </c>
      <c r="AA745" s="242" t="b">
        <f t="shared" si="110"/>
        <v>0</v>
      </c>
      <c r="AB745" s="242" t="b">
        <f t="shared" si="111"/>
        <v>0</v>
      </c>
      <c r="AC745" s="267"/>
      <c r="AD745" s="265" t="str">
        <f>IF(AC745=Dropdowns!$B$44,"Emissions intensity required","")</f>
        <v/>
      </c>
      <c r="AE745" s="267"/>
      <c r="AF745" s="265" t="str">
        <f t="shared" si="104"/>
        <v/>
      </c>
      <c r="AG745" s="121" t="str">
        <f t="shared" si="105"/>
        <v/>
      </c>
      <c r="AH745" s="121" t="str">
        <f t="shared" si="106"/>
        <v/>
      </c>
    </row>
    <row r="746" spans="1:34" s="99" customFormat="1" x14ac:dyDescent="0.45">
      <c r="A746" s="429"/>
      <c r="B746" s="429"/>
      <c r="C746" s="429"/>
      <c r="D746" s="429"/>
      <c r="E746" s="429"/>
      <c r="F746" s="267"/>
      <c r="G746" s="267"/>
      <c r="H746" s="430"/>
      <c r="I746" s="430"/>
      <c r="J746" s="431"/>
      <c r="K746" s="430"/>
      <c r="L746" s="432"/>
      <c r="M746" s="429"/>
      <c r="N746" s="429"/>
      <c r="O746" s="429"/>
      <c r="P746" s="429"/>
      <c r="Q746" s="433">
        <f t="shared" si="107"/>
        <v>0</v>
      </c>
      <c r="R746" s="433"/>
      <c r="S746" s="429"/>
      <c r="T746" s="429"/>
      <c r="U746" s="434"/>
      <c r="V746" s="429"/>
      <c r="W746" s="429"/>
      <c r="X746" s="241" t="str">
        <f t="shared" si="103"/>
        <v/>
      </c>
      <c r="Y746" s="241" t="str">
        <f t="shared" si="108"/>
        <v/>
      </c>
      <c r="Z746" s="241" t="str">
        <f t="shared" si="109"/>
        <v/>
      </c>
      <c r="AA746" s="242" t="b">
        <f t="shared" si="110"/>
        <v>0</v>
      </c>
      <c r="AB746" s="242" t="b">
        <f t="shared" si="111"/>
        <v>0</v>
      </c>
      <c r="AC746" s="267"/>
      <c r="AD746" s="265" t="str">
        <f>IF(AC746=Dropdowns!$B$44,"Emissions intensity required","")</f>
        <v/>
      </c>
      <c r="AE746" s="267"/>
      <c r="AF746" s="265" t="str">
        <f t="shared" si="104"/>
        <v/>
      </c>
      <c r="AG746" s="121" t="str">
        <f t="shared" si="105"/>
        <v/>
      </c>
      <c r="AH746" s="121" t="str">
        <f t="shared" si="106"/>
        <v/>
      </c>
    </row>
    <row r="747" spans="1:34" s="99" customFormat="1" x14ac:dyDescent="0.45">
      <c r="A747" s="429"/>
      <c r="B747" s="429"/>
      <c r="C747" s="429"/>
      <c r="D747" s="429"/>
      <c r="E747" s="429"/>
      <c r="F747" s="267"/>
      <c r="G747" s="267"/>
      <c r="H747" s="430"/>
      <c r="I747" s="430"/>
      <c r="J747" s="431"/>
      <c r="K747" s="430"/>
      <c r="L747" s="432"/>
      <c r="M747" s="429"/>
      <c r="N747" s="429"/>
      <c r="O747" s="429"/>
      <c r="P747" s="429"/>
      <c r="Q747" s="433">
        <f t="shared" si="107"/>
        <v>0</v>
      </c>
      <c r="R747" s="433"/>
      <c r="S747" s="429"/>
      <c r="T747" s="429"/>
      <c r="U747" s="434"/>
      <c r="V747" s="429"/>
      <c r="W747" s="429"/>
      <c r="X747" s="241" t="str">
        <f t="shared" si="103"/>
        <v/>
      </c>
      <c r="Y747" s="241" t="str">
        <f t="shared" si="108"/>
        <v/>
      </c>
      <c r="Z747" s="241" t="str">
        <f t="shared" si="109"/>
        <v/>
      </c>
      <c r="AA747" s="242" t="b">
        <f t="shared" si="110"/>
        <v>0</v>
      </c>
      <c r="AB747" s="242" t="b">
        <f t="shared" si="111"/>
        <v>0</v>
      </c>
      <c r="AC747" s="267"/>
      <c r="AD747" s="265" t="str">
        <f>IF(AC747=Dropdowns!$B$44,"Emissions intensity required","")</f>
        <v/>
      </c>
      <c r="AE747" s="267"/>
      <c r="AF747" s="265" t="str">
        <f t="shared" si="104"/>
        <v/>
      </c>
      <c r="AG747" s="121" t="str">
        <f t="shared" si="105"/>
        <v/>
      </c>
      <c r="AH747" s="121" t="str">
        <f t="shared" si="106"/>
        <v/>
      </c>
    </row>
    <row r="748" spans="1:34" s="99" customFormat="1" x14ac:dyDescent="0.45">
      <c r="A748" s="429"/>
      <c r="B748" s="429"/>
      <c r="C748" s="429"/>
      <c r="D748" s="429"/>
      <c r="E748" s="429"/>
      <c r="F748" s="267"/>
      <c r="G748" s="267"/>
      <c r="H748" s="430"/>
      <c r="I748" s="430"/>
      <c r="J748" s="431"/>
      <c r="K748" s="430"/>
      <c r="L748" s="432"/>
      <c r="M748" s="429"/>
      <c r="N748" s="429"/>
      <c r="O748" s="429"/>
      <c r="P748" s="429"/>
      <c r="Q748" s="433">
        <f t="shared" si="107"/>
        <v>0</v>
      </c>
      <c r="R748" s="433"/>
      <c r="S748" s="429"/>
      <c r="T748" s="429"/>
      <c r="U748" s="434"/>
      <c r="V748" s="429"/>
      <c r="W748" s="429"/>
      <c r="X748" s="241" t="str">
        <f t="shared" si="103"/>
        <v/>
      </c>
      <c r="Y748" s="241" t="str">
        <f t="shared" si="108"/>
        <v/>
      </c>
      <c r="Z748" s="241" t="str">
        <f t="shared" si="109"/>
        <v/>
      </c>
      <c r="AA748" s="242" t="b">
        <f t="shared" si="110"/>
        <v>0</v>
      </c>
      <c r="AB748" s="242" t="b">
        <f t="shared" si="111"/>
        <v>0</v>
      </c>
      <c r="AC748" s="267"/>
      <c r="AD748" s="265" t="str">
        <f>IF(AC748=Dropdowns!$B$44,"Emissions intensity required","")</f>
        <v/>
      </c>
      <c r="AE748" s="267"/>
      <c r="AF748" s="265" t="str">
        <f t="shared" si="104"/>
        <v/>
      </c>
      <c r="AG748" s="121" t="str">
        <f t="shared" si="105"/>
        <v/>
      </c>
      <c r="AH748" s="121" t="str">
        <f t="shared" si="106"/>
        <v/>
      </c>
    </row>
    <row r="749" spans="1:34" s="99" customFormat="1" x14ac:dyDescent="0.45">
      <c r="A749" s="429"/>
      <c r="B749" s="429"/>
      <c r="C749" s="429"/>
      <c r="D749" s="429"/>
      <c r="E749" s="429"/>
      <c r="F749" s="267"/>
      <c r="G749" s="267"/>
      <c r="H749" s="430"/>
      <c r="I749" s="430"/>
      <c r="J749" s="431"/>
      <c r="K749" s="430"/>
      <c r="L749" s="432"/>
      <c r="M749" s="429"/>
      <c r="N749" s="429"/>
      <c r="O749" s="429"/>
      <c r="P749" s="429"/>
      <c r="Q749" s="433">
        <f t="shared" si="107"/>
        <v>0</v>
      </c>
      <c r="R749" s="433"/>
      <c r="S749" s="429"/>
      <c r="T749" s="429"/>
      <c r="U749" s="434"/>
      <c r="V749" s="429"/>
      <c r="W749" s="429"/>
      <c r="X749" s="241" t="str">
        <f t="shared" si="103"/>
        <v/>
      </c>
      <c r="Y749" s="241" t="str">
        <f t="shared" si="108"/>
        <v/>
      </c>
      <c r="Z749" s="241" t="str">
        <f t="shared" si="109"/>
        <v/>
      </c>
      <c r="AA749" s="242" t="b">
        <f t="shared" si="110"/>
        <v>0</v>
      </c>
      <c r="AB749" s="242" t="b">
        <f t="shared" si="111"/>
        <v>0</v>
      </c>
      <c r="AC749" s="267"/>
      <c r="AD749" s="265" t="str">
        <f>IF(AC749=Dropdowns!$B$44,"Emissions intensity required","")</f>
        <v/>
      </c>
      <c r="AE749" s="267"/>
      <c r="AF749" s="265" t="str">
        <f t="shared" si="104"/>
        <v/>
      </c>
      <c r="AG749" s="121" t="str">
        <f t="shared" si="105"/>
        <v/>
      </c>
      <c r="AH749" s="121" t="str">
        <f t="shared" si="106"/>
        <v/>
      </c>
    </row>
    <row r="750" spans="1:34" s="99" customFormat="1" x14ac:dyDescent="0.45">
      <c r="A750" s="429"/>
      <c r="B750" s="429"/>
      <c r="C750" s="429"/>
      <c r="D750" s="429"/>
      <c r="E750" s="429"/>
      <c r="F750" s="267"/>
      <c r="G750" s="267"/>
      <c r="H750" s="430"/>
      <c r="I750" s="430"/>
      <c r="J750" s="431"/>
      <c r="K750" s="430"/>
      <c r="L750" s="432"/>
      <c r="M750" s="429"/>
      <c r="N750" s="429"/>
      <c r="O750" s="429"/>
      <c r="P750" s="429"/>
      <c r="Q750" s="433">
        <f t="shared" si="107"/>
        <v>0</v>
      </c>
      <c r="R750" s="433"/>
      <c r="S750" s="429"/>
      <c r="T750" s="429"/>
      <c r="U750" s="434"/>
      <c r="V750" s="429"/>
      <c r="W750" s="429"/>
      <c r="X750" s="241" t="str">
        <f t="shared" si="103"/>
        <v/>
      </c>
      <c r="Y750" s="241" t="str">
        <f t="shared" si="108"/>
        <v/>
      </c>
      <c r="Z750" s="241" t="str">
        <f t="shared" si="109"/>
        <v/>
      </c>
      <c r="AA750" s="242" t="b">
        <f t="shared" si="110"/>
        <v>0</v>
      </c>
      <c r="AB750" s="242" t="b">
        <f t="shared" si="111"/>
        <v>0</v>
      </c>
      <c r="AC750" s="267"/>
      <c r="AD750" s="265" t="str">
        <f>IF(AC750=Dropdowns!$B$44,"Emissions intensity required","")</f>
        <v/>
      </c>
      <c r="AE750" s="267"/>
      <c r="AF750" s="265" t="str">
        <f t="shared" si="104"/>
        <v/>
      </c>
      <c r="AG750" s="121" t="str">
        <f t="shared" si="105"/>
        <v/>
      </c>
      <c r="AH750" s="121" t="str">
        <f t="shared" si="106"/>
        <v/>
      </c>
    </row>
    <row r="751" spans="1:34" s="99" customFormat="1" x14ac:dyDescent="0.45">
      <c r="A751" s="429"/>
      <c r="B751" s="429"/>
      <c r="C751" s="429"/>
      <c r="D751" s="429"/>
      <c r="E751" s="429"/>
      <c r="F751" s="267"/>
      <c r="G751" s="267"/>
      <c r="H751" s="430"/>
      <c r="I751" s="430"/>
      <c r="J751" s="431"/>
      <c r="K751" s="430"/>
      <c r="L751" s="432"/>
      <c r="M751" s="429"/>
      <c r="N751" s="429"/>
      <c r="O751" s="429"/>
      <c r="P751" s="429"/>
      <c r="Q751" s="433">
        <f t="shared" si="107"/>
        <v>0</v>
      </c>
      <c r="R751" s="433"/>
      <c r="S751" s="429"/>
      <c r="T751" s="429"/>
      <c r="U751" s="434"/>
      <c r="V751" s="429"/>
      <c r="W751" s="429"/>
      <c r="X751" s="241" t="str">
        <f t="shared" si="103"/>
        <v/>
      </c>
      <c r="Y751" s="241" t="str">
        <f t="shared" si="108"/>
        <v/>
      </c>
      <c r="Z751" s="241" t="str">
        <f t="shared" si="109"/>
        <v/>
      </c>
      <c r="AA751" s="242" t="b">
        <f t="shared" si="110"/>
        <v>0</v>
      </c>
      <c r="AB751" s="242" t="b">
        <f t="shared" si="111"/>
        <v>0</v>
      </c>
      <c r="AC751" s="267"/>
      <c r="AD751" s="265" t="str">
        <f>IF(AC751=Dropdowns!$B$44,"Emissions intensity required","")</f>
        <v/>
      </c>
      <c r="AE751" s="267"/>
      <c r="AF751" s="265" t="str">
        <f t="shared" si="104"/>
        <v/>
      </c>
      <c r="AG751" s="121" t="str">
        <f t="shared" si="105"/>
        <v/>
      </c>
      <c r="AH751" s="121" t="str">
        <f t="shared" si="106"/>
        <v/>
      </c>
    </row>
    <row r="752" spans="1:34" s="99" customFormat="1" x14ac:dyDescent="0.45">
      <c r="A752" s="429"/>
      <c r="B752" s="429"/>
      <c r="C752" s="429"/>
      <c r="D752" s="429"/>
      <c r="E752" s="429"/>
      <c r="F752" s="267"/>
      <c r="G752" s="267"/>
      <c r="H752" s="430"/>
      <c r="I752" s="430"/>
      <c r="J752" s="431"/>
      <c r="K752" s="430"/>
      <c r="L752" s="432"/>
      <c r="M752" s="429"/>
      <c r="N752" s="429"/>
      <c r="O752" s="429"/>
      <c r="P752" s="429"/>
      <c r="Q752" s="433">
        <f t="shared" si="107"/>
        <v>0</v>
      </c>
      <c r="R752" s="433"/>
      <c r="S752" s="429"/>
      <c r="T752" s="429"/>
      <c r="U752" s="434"/>
      <c r="V752" s="429"/>
      <c r="W752" s="429"/>
      <c r="X752" s="241" t="str">
        <f t="shared" si="103"/>
        <v/>
      </c>
      <c r="Y752" s="241" t="str">
        <f t="shared" si="108"/>
        <v/>
      </c>
      <c r="Z752" s="241" t="str">
        <f t="shared" si="109"/>
        <v/>
      </c>
      <c r="AA752" s="242" t="b">
        <f t="shared" si="110"/>
        <v>0</v>
      </c>
      <c r="AB752" s="242" t="b">
        <f t="shared" si="111"/>
        <v>0</v>
      </c>
      <c r="AC752" s="267"/>
      <c r="AD752" s="265" t="str">
        <f>IF(AC752=Dropdowns!$B$44,"Emissions intensity required","")</f>
        <v/>
      </c>
      <c r="AE752" s="267"/>
      <c r="AF752" s="265" t="str">
        <f t="shared" si="104"/>
        <v/>
      </c>
      <c r="AG752" s="121" t="str">
        <f t="shared" si="105"/>
        <v/>
      </c>
      <c r="AH752" s="121" t="str">
        <f t="shared" si="106"/>
        <v/>
      </c>
    </row>
    <row r="753" spans="1:34" s="99" customFormat="1" x14ac:dyDescent="0.45">
      <c r="A753" s="429"/>
      <c r="B753" s="429"/>
      <c r="C753" s="429"/>
      <c r="D753" s="429"/>
      <c r="E753" s="429"/>
      <c r="F753" s="267"/>
      <c r="G753" s="267"/>
      <c r="H753" s="430"/>
      <c r="I753" s="430"/>
      <c r="J753" s="431"/>
      <c r="K753" s="430"/>
      <c r="L753" s="432"/>
      <c r="M753" s="429"/>
      <c r="N753" s="429"/>
      <c r="O753" s="429"/>
      <c r="P753" s="429"/>
      <c r="Q753" s="433">
        <f t="shared" si="107"/>
        <v>0</v>
      </c>
      <c r="R753" s="433"/>
      <c r="S753" s="429"/>
      <c r="T753" s="429"/>
      <c r="U753" s="434"/>
      <c r="V753" s="429"/>
      <c r="W753" s="429"/>
      <c r="X753" s="241" t="str">
        <f t="shared" si="103"/>
        <v/>
      </c>
      <c r="Y753" s="241" t="str">
        <f t="shared" si="108"/>
        <v/>
      </c>
      <c r="Z753" s="241" t="str">
        <f t="shared" si="109"/>
        <v/>
      </c>
      <c r="AA753" s="242" t="b">
        <f t="shared" si="110"/>
        <v>0</v>
      </c>
      <c r="AB753" s="242" t="b">
        <f t="shared" si="111"/>
        <v>0</v>
      </c>
      <c r="AC753" s="267"/>
      <c r="AD753" s="265" t="str">
        <f>IF(AC753=Dropdowns!$B$44,"Emissions intensity required","")</f>
        <v/>
      </c>
      <c r="AE753" s="267"/>
      <c r="AF753" s="265" t="str">
        <f t="shared" si="104"/>
        <v/>
      </c>
      <c r="AG753" s="121" t="str">
        <f t="shared" si="105"/>
        <v/>
      </c>
      <c r="AH753" s="121" t="str">
        <f t="shared" si="106"/>
        <v/>
      </c>
    </row>
    <row r="754" spans="1:34" s="99" customFormat="1" x14ac:dyDescent="0.45">
      <c r="A754" s="429"/>
      <c r="B754" s="429"/>
      <c r="C754" s="429"/>
      <c r="D754" s="429"/>
      <c r="E754" s="429"/>
      <c r="F754" s="267"/>
      <c r="G754" s="267"/>
      <c r="H754" s="430"/>
      <c r="I754" s="430"/>
      <c r="J754" s="431"/>
      <c r="K754" s="430"/>
      <c r="L754" s="432"/>
      <c r="M754" s="429"/>
      <c r="N754" s="429"/>
      <c r="O754" s="429"/>
      <c r="P754" s="429"/>
      <c r="Q754" s="433">
        <f t="shared" si="107"/>
        <v>0</v>
      </c>
      <c r="R754" s="433"/>
      <c r="S754" s="429"/>
      <c r="T754" s="429"/>
      <c r="U754" s="434"/>
      <c r="V754" s="429"/>
      <c r="W754" s="429"/>
      <c r="X754" s="241" t="str">
        <f t="shared" si="103"/>
        <v/>
      </c>
      <c r="Y754" s="241" t="str">
        <f t="shared" si="108"/>
        <v/>
      </c>
      <c r="Z754" s="241" t="str">
        <f t="shared" si="109"/>
        <v/>
      </c>
      <c r="AA754" s="242" t="b">
        <f t="shared" si="110"/>
        <v>0</v>
      </c>
      <c r="AB754" s="242" t="b">
        <f t="shared" si="111"/>
        <v>0</v>
      </c>
      <c r="AC754" s="267"/>
      <c r="AD754" s="265" t="str">
        <f>IF(AC754=Dropdowns!$B$44,"Emissions intensity required","")</f>
        <v/>
      </c>
      <c r="AE754" s="267"/>
      <c r="AF754" s="265" t="str">
        <f t="shared" si="104"/>
        <v/>
      </c>
      <c r="AG754" s="121" t="str">
        <f t="shared" si="105"/>
        <v/>
      </c>
      <c r="AH754" s="121" t="str">
        <f t="shared" si="106"/>
        <v/>
      </c>
    </row>
    <row r="755" spans="1:34" s="99" customFormat="1" x14ac:dyDescent="0.45">
      <c r="A755" s="429"/>
      <c r="B755" s="429"/>
      <c r="C755" s="429"/>
      <c r="D755" s="429"/>
      <c r="E755" s="429"/>
      <c r="F755" s="267"/>
      <c r="G755" s="267"/>
      <c r="H755" s="430"/>
      <c r="I755" s="430"/>
      <c r="J755" s="431"/>
      <c r="K755" s="430"/>
      <c r="L755" s="432"/>
      <c r="M755" s="429"/>
      <c r="N755" s="429"/>
      <c r="O755" s="429"/>
      <c r="P755" s="429"/>
      <c r="Q755" s="433">
        <f t="shared" si="107"/>
        <v>0</v>
      </c>
      <c r="R755" s="433"/>
      <c r="S755" s="429"/>
      <c r="T755" s="429"/>
      <c r="U755" s="434"/>
      <c r="V755" s="429"/>
      <c r="W755" s="429"/>
      <c r="X755" s="241" t="str">
        <f t="shared" si="103"/>
        <v/>
      </c>
      <c r="Y755" s="241" t="str">
        <f t="shared" si="108"/>
        <v/>
      </c>
      <c r="Z755" s="241" t="str">
        <f t="shared" si="109"/>
        <v/>
      </c>
      <c r="AA755" s="242" t="b">
        <f t="shared" si="110"/>
        <v>0</v>
      </c>
      <c r="AB755" s="242" t="b">
        <f t="shared" si="111"/>
        <v>0</v>
      </c>
      <c r="AC755" s="267"/>
      <c r="AD755" s="265" t="str">
        <f>IF(AC755=Dropdowns!$B$44,"Emissions intensity required","")</f>
        <v/>
      </c>
      <c r="AE755" s="267"/>
      <c r="AF755" s="265" t="str">
        <f t="shared" si="104"/>
        <v/>
      </c>
      <c r="AG755" s="121" t="str">
        <f t="shared" si="105"/>
        <v/>
      </c>
      <c r="AH755" s="121" t="str">
        <f t="shared" si="106"/>
        <v/>
      </c>
    </row>
    <row r="756" spans="1:34" s="99" customFormat="1" x14ac:dyDescent="0.45">
      <c r="A756" s="429"/>
      <c r="B756" s="429"/>
      <c r="C756" s="429"/>
      <c r="D756" s="429"/>
      <c r="E756" s="429"/>
      <c r="F756" s="267"/>
      <c r="G756" s="267"/>
      <c r="H756" s="430"/>
      <c r="I756" s="430"/>
      <c r="J756" s="431"/>
      <c r="K756" s="430"/>
      <c r="L756" s="432"/>
      <c r="M756" s="429"/>
      <c r="N756" s="429"/>
      <c r="O756" s="429"/>
      <c r="P756" s="429"/>
      <c r="Q756" s="433">
        <f t="shared" si="107"/>
        <v>0</v>
      </c>
      <c r="R756" s="433"/>
      <c r="S756" s="429"/>
      <c r="T756" s="429"/>
      <c r="U756" s="434"/>
      <c r="V756" s="429"/>
      <c r="W756" s="429"/>
      <c r="X756" s="241" t="str">
        <f t="shared" si="103"/>
        <v/>
      </c>
      <c r="Y756" s="241" t="str">
        <f t="shared" si="108"/>
        <v/>
      </c>
      <c r="Z756" s="241" t="str">
        <f t="shared" si="109"/>
        <v/>
      </c>
      <c r="AA756" s="242" t="b">
        <f t="shared" si="110"/>
        <v>0</v>
      </c>
      <c r="AB756" s="242" t="b">
        <f t="shared" si="111"/>
        <v>0</v>
      </c>
      <c r="AC756" s="267"/>
      <c r="AD756" s="265" t="str">
        <f>IF(AC756=Dropdowns!$B$44,"Emissions intensity required","")</f>
        <v/>
      </c>
      <c r="AE756" s="267"/>
      <c r="AF756" s="265" t="str">
        <f t="shared" si="104"/>
        <v/>
      </c>
      <c r="AG756" s="121" t="str">
        <f t="shared" si="105"/>
        <v/>
      </c>
      <c r="AH756" s="121" t="str">
        <f t="shared" si="106"/>
        <v/>
      </c>
    </row>
    <row r="757" spans="1:34" s="99" customFormat="1" x14ac:dyDescent="0.45">
      <c r="A757" s="429"/>
      <c r="B757" s="429"/>
      <c r="C757" s="429"/>
      <c r="D757" s="429"/>
      <c r="E757" s="429"/>
      <c r="F757" s="267"/>
      <c r="G757" s="267"/>
      <c r="H757" s="430"/>
      <c r="I757" s="430"/>
      <c r="J757" s="431"/>
      <c r="K757" s="430"/>
      <c r="L757" s="432"/>
      <c r="M757" s="429"/>
      <c r="N757" s="429"/>
      <c r="O757" s="429"/>
      <c r="P757" s="429"/>
      <c r="Q757" s="433">
        <f t="shared" si="107"/>
        <v>0</v>
      </c>
      <c r="R757" s="433"/>
      <c r="S757" s="429"/>
      <c r="T757" s="429"/>
      <c r="U757" s="434"/>
      <c r="V757" s="429"/>
      <c r="W757" s="429"/>
      <c r="X757" s="241" t="str">
        <f t="shared" si="103"/>
        <v/>
      </c>
      <c r="Y757" s="241" t="str">
        <f t="shared" si="108"/>
        <v/>
      </c>
      <c r="Z757" s="241" t="str">
        <f t="shared" si="109"/>
        <v/>
      </c>
      <c r="AA757" s="242" t="b">
        <f t="shared" si="110"/>
        <v>0</v>
      </c>
      <c r="AB757" s="242" t="b">
        <f t="shared" si="111"/>
        <v>0</v>
      </c>
      <c r="AC757" s="267"/>
      <c r="AD757" s="265" t="str">
        <f>IF(AC757=Dropdowns!$B$44,"Emissions intensity required","")</f>
        <v/>
      </c>
      <c r="AE757" s="267"/>
      <c r="AF757" s="265" t="str">
        <f t="shared" si="104"/>
        <v/>
      </c>
      <c r="AG757" s="121" t="str">
        <f t="shared" si="105"/>
        <v/>
      </c>
      <c r="AH757" s="121" t="str">
        <f t="shared" si="106"/>
        <v/>
      </c>
    </row>
    <row r="758" spans="1:34" s="99" customFormat="1" x14ac:dyDescent="0.45">
      <c r="A758" s="429"/>
      <c r="B758" s="429"/>
      <c r="C758" s="429"/>
      <c r="D758" s="429"/>
      <c r="E758" s="429"/>
      <c r="F758" s="267"/>
      <c r="G758" s="267"/>
      <c r="H758" s="430"/>
      <c r="I758" s="430"/>
      <c r="J758" s="431"/>
      <c r="K758" s="430"/>
      <c r="L758" s="432"/>
      <c r="M758" s="429"/>
      <c r="N758" s="429"/>
      <c r="O758" s="429"/>
      <c r="P758" s="429"/>
      <c r="Q758" s="433">
        <f t="shared" si="107"/>
        <v>0</v>
      </c>
      <c r="R758" s="433"/>
      <c r="S758" s="429"/>
      <c r="T758" s="429"/>
      <c r="U758" s="434"/>
      <c r="V758" s="429"/>
      <c r="W758" s="429"/>
      <c r="X758" s="241" t="str">
        <f t="shared" si="103"/>
        <v/>
      </c>
      <c r="Y758" s="241" t="str">
        <f t="shared" si="108"/>
        <v/>
      </c>
      <c r="Z758" s="241" t="str">
        <f t="shared" si="109"/>
        <v/>
      </c>
      <c r="AA758" s="242" t="b">
        <f t="shared" si="110"/>
        <v>0</v>
      </c>
      <c r="AB758" s="242" t="b">
        <f t="shared" si="111"/>
        <v>0</v>
      </c>
      <c r="AC758" s="267"/>
      <c r="AD758" s="265" t="str">
        <f>IF(AC758=Dropdowns!$B$44,"Emissions intensity required","")</f>
        <v/>
      </c>
      <c r="AE758" s="267"/>
      <c r="AF758" s="265" t="str">
        <f t="shared" si="104"/>
        <v/>
      </c>
      <c r="AG758" s="121" t="str">
        <f t="shared" si="105"/>
        <v/>
      </c>
      <c r="AH758" s="121" t="str">
        <f t="shared" si="106"/>
        <v/>
      </c>
    </row>
    <row r="759" spans="1:34" s="99" customFormat="1" x14ac:dyDescent="0.45">
      <c r="A759" s="429"/>
      <c r="B759" s="429"/>
      <c r="C759" s="429"/>
      <c r="D759" s="429"/>
      <c r="E759" s="429"/>
      <c r="F759" s="267"/>
      <c r="G759" s="267"/>
      <c r="H759" s="430"/>
      <c r="I759" s="430"/>
      <c r="J759" s="431"/>
      <c r="K759" s="430"/>
      <c r="L759" s="432"/>
      <c r="M759" s="429"/>
      <c r="N759" s="429"/>
      <c r="O759" s="429"/>
      <c r="P759" s="429"/>
      <c r="Q759" s="433">
        <f t="shared" si="107"/>
        <v>0</v>
      </c>
      <c r="R759" s="433"/>
      <c r="S759" s="429"/>
      <c r="T759" s="429"/>
      <c r="U759" s="434"/>
      <c r="V759" s="429"/>
      <c r="W759" s="429"/>
      <c r="X759" s="241" t="str">
        <f t="shared" si="103"/>
        <v/>
      </c>
      <c r="Y759" s="241" t="str">
        <f t="shared" si="108"/>
        <v/>
      </c>
      <c r="Z759" s="241" t="str">
        <f t="shared" si="109"/>
        <v/>
      </c>
      <c r="AA759" s="242" t="b">
        <f t="shared" si="110"/>
        <v>0</v>
      </c>
      <c r="AB759" s="242" t="b">
        <f t="shared" si="111"/>
        <v>0</v>
      </c>
      <c r="AC759" s="267"/>
      <c r="AD759" s="265" t="str">
        <f>IF(AC759=Dropdowns!$B$44,"Emissions intensity required","")</f>
        <v/>
      </c>
      <c r="AE759" s="267"/>
      <c r="AF759" s="265" t="str">
        <f t="shared" si="104"/>
        <v/>
      </c>
      <c r="AG759" s="121" t="str">
        <f t="shared" si="105"/>
        <v/>
      </c>
      <c r="AH759" s="121" t="str">
        <f t="shared" si="106"/>
        <v/>
      </c>
    </row>
    <row r="760" spans="1:34" s="99" customFormat="1" x14ac:dyDescent="0.45">
      <c r="A760" s="429"/>
      <c r="B760" s="429"/>
      <c r="C760" s="429"/>
      <c r="D760" s="429"/>
      <c r="E760" s="429"/>
      <c r="F760" s="267"/>
      <c r="G760" s="267"/>
      <c r="H760" s="430"/>
      <c r="I760" s="430"/>
      <c r="J760" s="431"/>
      <c r="K760" s="430"/>
      <c r="L760" s="432"/>
      <c r="M760" s="429"/>
      <c r="N760" s="429"/>
      <c r="O760" s="429"/>
      <c r="P760" s="429"/>
      <c r="Q760" s="433">
        <f t="shared" si="107"/>
        <v>0</v>
      </c>
      <c r="R760" s="433"/>
      <c r="S760" s="429"/>
      <c r="T760" s="429"/>
      <c r="U760" s="434"/>
      <c r="V760" s="429"/>
      <c r="W760" s="429"/>
      <c r="X760" s="241" t="str">
        <f t="shared" si="103"/>
        <v/>
      </c>
      <c r="Y760" s="241" t="str">
        <f t="shared" si="108"/>
        <v/>
      </c>
      <c r="Z760" s="241" t="str">
        <f t="shared" si="109"/>
        <v/>
      </c>
      <c r="AA760" s="242" t="b">
        <f t="shared" si="110"/>
        <v>0</v>
      </c>
      <c r="AB760" s="242" t="b">
        <f t="shared" si="111"/>
        <v>0</v>
      </c>
      <c r="AC760" s="267"/>
      <c r="AD760" s="265" t="str">
        <f>IF(AC760=Dropdowns!$B$44,"Emissions intensity required","")</f>
        <v/>
      </c>
      <c r="AE760" s="267"/>
      <c r="AF760" s="265" t="str">
        <f t="shared" si="104"/>
        <v/>
      </c>
      <c r="AG760" s="121" t="str">
        <f t="shared" si="105"/>
        <v/>
      </c>
      <c r="AH760" s="121" t="str">
        <f t="shared" si="106"/>
        <v/>
      </c>
    </row>
    <row r="761" spans="1:34" s="99" customFormat="1" x14ac:dyDescent="0.45">
      <c r="A761" s="429"/>
      <c r="B761" s="429"/>
      <c r="C761" s="429"/>
      <c r="D761" s="429"/>
      <c r="E761" s="429"/>
      <c r="F761" s="267"/>
      <c r="G761" s="267"/>
      <c r="H761" s="430"/>
      <c r="I761" s="430"/>
      <c r="J761" s="431"/>
      <c r="K761" s="430"/>
      <c r="L761" s="432"/>
      <c r="M761" s="429"/>
      <c r="N761" s="429"/>
      <c r="O761" s="429"/>
      <c r="P761" s="429"/>
      <c r="Q761" s="433">
        <f t="shared" si="107"/>
        <v>0</v>
      </c>
      <c r="R761" s="433"/>
      <c r="S761" s="429"/>
      <c r="T761" s="429"/>
      <c r="U761" s="434"/>
      <c r="V761" s="429"/>
      <c r="W761" s="429"/>
      <c r="X761" s="241" t="str">
        <f t="shared" si="103"/>
        <v/>
      </c>
      <c r="Y761" s="241" t="str">
        <f t="shared" si="108"/>
        <v/>
      </c>
      <c r="Z761" s="241" t="str">
        <f t="shared" si="109"/>
        <v/>
      </c>
      <c r="AA761" s="242" t="b">
        <f t="shared" si="110"/>
        <v>0</v>
      </c>
      <c r="AB761" s="242" t="b">
        <f t="shared" si="111"/>
        <v>0</v>
      </c>
      <c r="AC761" s="267"/>
      <c r="AD761" s="265" t="str">
        <f>IF(AC761=Dropdowns!$B$44,"Emissions intensity required","")</f>
        <v/>
      </c>
      <c r="AE761" s="267"/>
      <c r="AF761" s="265" t="str">
        <f t="shared" si="104"/>
        <v/>
      </c>
      <c r="AG761" s="121" t="str">
        <f t="shared" si="105"/>
        <v/>
      </c>
      <c r="AH761" s="121" t="str">
        <f t="shared" si="106"/>
        <v/>
      </c>
    </row>
    <row r="762" spans="1:34" s="99" customFormat="1" x14ac:dyDescent="0.45">
      <c r="A762" s="429"/>
      <c r="B762" s="429"/>
      <c r="C762" s="429"/>
      <c r="D762" s="429"/>
      <c r="E762" s="429"/>
      <c r="F762" s="267"/>
      <c r="G762" s="267"/>
      <c r="H762" s="430"/>
      <c r="I762" s="430"/>
      <c r="J762" s="431"/>
      <c r="K762" s="430"/>
      <c r="L762" s="432"/>
      <c r="M762" s="429"/>
      <c r="N762" s="429"/>
      <c r="O762" s="429"/>
      <c r="P762" s="429"/>
      <c r="Q762" s="433">
        <f t="shared" si="107"/>
        <v>0</v>
      </c>
      <c r="R762" s="433"/>
      <c r="S762" s="429"/>
      <c r="T762" s="429"/>
      <c r="U762" s="434"/>
      <c r="V762" s="429"/>
      <c r="W762" s="429"/>
      <c r="X762" s="241" t="str">
        <f t="shared" si="103"/>
        <v/>
      </c>
      <c r="Y762" s="241" t="str">
        <f t="shared" si="108"/>
        <v/>
      </c>
      <c r="Z762" s="241" t="str">
        <f t="shared" si="109"/>
        <v/>
      </c>
      <c r="AA762" s="242" t="b">
        <f t="shared" si="110"/>
        <v>0</v>
      </c>
      <c r="AB762" s="242" t="b">
        <f t="shared" si="111"/>
        <v>0</v>
      </c>
      <c r="AC762" s="267"/>
      <c r="AD762" s="265" t="str">
        <f>IF(AC762=Dropdowns!$B$44,"Emissions intensity required","")</f>
        <v/>
      </c>
      <c r="AE762" s="267"/>
      <c r="AF762" s="265" t="str">
        <f t="shared" si="104"/>
        <v/>
      </c>
      <c r="AG762" s="121" t="str">
        <f t="shared" si="105"/>
        <v/>
      </c>
      <c r="AH762" s="121" t="str">
        <f t="shared" si="106"/>
        <v/>
      </c>
    </row>
    <row r="763" spans="1:34" s="99" customFormat="1" x14ac:dyDescent="0.45">
      <c r="A763" s="429"/>
      <c r="B763" s="429"/>
      <c r="C763" s="429"/>
      <c r="D763" s="429"/>
      <c r="E763" s="429"/>
      <c r="F763" s="267"/>
      <c r="G763" s="267"/>
      <c r="H763" s="430"/>
      <c r="I763" s="430"/>
      <c r="J763" s="431"/>
      <c r="K763" s="430"/>
      <c r="L763" s="432"/>
      <c r="M763" s="429"/>
      <c r="N763" s="429"/>
      <c r="O763" s="429"/>
      <c r="P763" s="429"/>
      <c r="Q763" s="433">
        <f t="shared" si="107"/>
        <v>0</v>
      </c>
      <c r="R763" s="433"/>
      <c r="S763" s="429"/>
      <c r="T763" s="429"/>
      <c r="U763" s="434"/>
      <c r="V763" s="429"/>
      <c r="W763" s="429"/>
      <c r="X763" s="241" t="str">
        <f t="shared" si="103"/>
        <v/>
      </c>
      <c r="Y763" s="241" t="str">
        <f t="shared" si="108"/>
        <v/>
      </c>
      <c r="Z763" s="241" t="str">
        <f t="shared" si="109"/>
        <v/>
      </c>
      <c r="AA763" s="242" t="b">
        <f t="shared" si="110"/>
        <v>0</v>
      </c>
      <c r="AB763" s="242" t="b">
        <f t="shared" si="111"/>
        <v>0</v>
      </c>
      <c r="AC763" s="267"/>
      <c r="AD763" s="265" t="str">
        <f>IF(AC763=Dropdowns!$B$44,"Emissions intensity required","")</f>
        <v/>
      </c>
      <c r="AE763" s="267"/>
      <c r="AF763" s="265" t="str">
        <f t="shared" si="104"/>
        <v/>
      </c>
      <c r="AG763" s="121" t="str">
        <f t="shared" si="105"/>
        <v/>
      </c>
      <c r="AH763" s="121" t="str">
        <f t="shared" si="106"/>
        <v/>
      </c>
    </row>
    <row r="764" spans="1:34" s="99" customFormat="1" x14ac:dyDescent="0.45">
      <c r="A764" s="429"/>
      <c r="B764" s="429"/>
      <c r="C764" s="429"/>
      <c r="D764" s="429"/>
      <c r="E764" s="429"/>
      <c r="F764" s="267"/>
      <c r="G764" s="267"/>
      <c r="H764" s="430"/>
      <c r="I764" s="430"/>
      <c r="J764" s="431"/>
      <c r="K764" s="430"/>
      <c r="L764" s="432"/>
      <c r="M764" s="429"/>
      <c r="N764" s="429"/>
      <c r="O764" s="429"/>
      <c r="P764" s="429"/>
      <c r="Q764" s="433">
        <f t="shared" si="107"/>
        <v>0</v>
      </c>
      <c r="R764" s="433"/>
      <c r="S764" s="429"/>
      <c r="T764" s="429"/>
      <c r="U764" s="434"/>
      <c r="V764" s="429"/>
      <c r="W764" s="429"/>
      <c r="X764" s="241" t="str">
        <f t="shared" si="103"/>
        <v/>
      </c>
      <c r="Y764" s="241" t="str">
        <f t="shared" si="108"/>
        <v/>
      </c>
      <c r="Z764" s="241" t="str">
        <f t="shared" si="109"/>
        <v/>
      </c>
      <c r="AA764" s="242" t="b">
        <f t="shared" si="110"/>
        <v>0</v>
      </c>
      <c r="AB764" s="242" t="b">
        <f t="shared" si="111"/>
        <v>0</v>
      </c>
      <c r="AC764" s="267"/>
      <c r="AD764" s="265" t="str">
        <f>IF(AC764=Dropdowns!$B$44,"Emissions intensity required","")</f>
        <v/>
      </c>
      <c r="AE764" s="267"/>
      <c r="AF764" s="265" t="str">
        <f t="shared" si="104"/>
        <v/>
      </c>
      <c r="AG764" s="121" t="str">
        <f t="shared" si="105"/>
        <v/>
      </c>
      <c r="AH764" s="121" t="str">
        <f t="shared" si="106"/>
        <v/>
      </c>
    </row>
    <row r="765" spans="1:34" s="99" customFormat="1" x14ac:dyDescent="0.45">
      <c r="A765" s="429"/>
      <c r="B765" s="429"/>
      <c r="C765" s="429"/>
      <c r="D765" s="429"/>
      <c r="E765" s="429"/>
      <c r="F765" s="267"/>
      <c r="G765" s="267"/>
      <c r="H765" s="430"/>
      <c r="I765" s="430"/>
      <c r="J765" s="431"/>
      <c r="K765" s="430"/>
      <c r="L765" s="432"/>
      <c r="M765" s="429"/>
      <c r="N765" s="429"/>
      <c r="O765" s="429"/>
      <c r="P765" s="429"/>
      <c r="Q765" s="433">
        <f t="shared" si="107"/>
        <v>0</v>
      </c>
      <c r="R765" s="433"/>
      <c r="S765" s="429"/>
      <c r="T765" s="429"/>
      <c r="U765" s="434"/>
      <c r="V765" s="429"/>
      <c r="W765" s="429"/>
      <c r="X765" s="241" t="str">
        <f t="shared" si="103"/>
        <v/>
      </c>
      <c r="Y765" s="241" t="str">
        <f t="shared" si="108"/>
        <v/>
      </c>
      <c r="Z765" s="241" t="str">
        <f t="shared" si="109"/>
        <v/>
      </c>
      <c r="AA765" s="242" t="b">
        <f t="shared" si="110"/>
        <v>0</v>
      </c>
      <c r="AB765" s="242" t="b">
        <f t="shared" si="111"/>
        <v>0</v>
      </c>
      <c r="AC765" s="267"/>
      <c r="AD765" s="265" t="str">
        <f>IF(AC765=Dropdowns!$B$44,"Emissions intensity required","")</f>
        <v/>
      </c>
      <c r="AE765" s="267"/>
      <c r="AF765" s="265" t="str">
        <f t="shared" si="104"/>
        <v/>
      </c>
      <c r="AG765" s="121" t="str">
        <f t="shared" si="105"/>
        <v/>
      </c>
      <c r="AH765" s="121" t="str">
        <f t="shared" si="106"/>
        <v/>
      </c>
    </row>
    <row r="766" spans="1:34" s="99" customFormat="1" x14ac:dyDescent="0.45">
      <c r="A766" s="429"/>
      <c r="B766" s="429"/>
      <c r="C766" s="429"/>
      <c r="D766" s="429"/>
      <c r="E766" s="429"/>
      <c r="F766" s="267"/>
      <c r="G766" s="267"/>
      <c r="H766" s="430"/>
      <c r="I766" s="430"/>
      <c r="J766" s="431"/>
      <c r="K766" s="430"/>
      <c r="L766" s="432"/>
      <c r="M766" s="429"/>
      <c r="N766" s="429"/>
      <c r="O766" s="429"/>
      <c r="P766" s="429"/>
      <c r="Q766" s="433">
        <f t="shared" si="107"/>
        <v>0</v>
      </c>
      <c r="R766" s="433"/>
      <c r="S766" s="429"/>
      <c r="T766" s="429"/>
      <c r="U766" s="434"/>
      <c r="V766" s="429"/>
      <c r="W766" s="429"/>
      <c r="X766" s="241" t="str">
        <f t="shared" si="103"/>
        <v/>
      </c>
      <c r="Y766" s="241" t="str">
        <f t="shared" si="108"/>
        <v/>
      </c>
      <c r="Z766" s="241" t="str">
        <f t="shared" si="109"/>
        <v/>
      </c>
      <c r="AA766" s="242" t="b">
        <f t="shared" si="110"/>
        <v>0</v>
      </c>
      <c r="AB766" s="242" t="b">
        <f t="shared" si="111"/>
        <v>0</v>
      </c>
      <c r="AC766" s="267"/>
      <c r="AD766" s="265" t="str">
        <f>IF(AC766=Dropdowns!$B$44,"Emissions intensity required","")</f>
        <v/>
      </c>
      <c r="AE766" s="267"/>
      <c r="AF766" s="265" t="str">
        <f t="shared" si="104"/>
        <v/>
      </c>
      <c r="AG766" s="121" t="str">
        <f t="shared" si="105"/>
        <v/>
      </c>
      <c r="AH766" s="121" t="str">
        <f t="shared" si="106"/>
        <v/>
      </c>
    </row>
    <row r="767" spans="1:34" s="99" customFormat="1" x14ac:dyDescent="0.45">
      <c r="A767" s="429"/>
      <c r="B767" s="429"/>
      <c r="C767" s="429"/>
      <c r="D767" s="429"/>
      <c r="E767" s="429"/>
      <c r="F767" s="267"/>
      <c r="G767" s="267"/>
      <c r="H767" s="430"/>
      <c r="I767" s="430"/>
      <c r="J767" s="431"/>
      <c r="K767" s="430"/>
      <c r="L767" s="432"/>
      <c r="M767" s="429"/>
      <c r="N767" s="429"/>
      <c r="O767" s="429"/>
      <c r="P767" s="429"/>
      <c r="Q767" s="433">
        <f t="shared" si="107"/>
        <v>0</v>
      </c>
      <c r="R767" s="433"/>
      <c r="S767" s="429"/>
      <c r="T767" s="429"/>
      <c r="U767" s="434"/>
      <c r="V767" s="429"/>
      <c r="W767" s="429"/>
      <c r="X767" s="241" t="str">
        <f t="shared" si="103"/>
        <v/>
      </c>
      <c r="Y767" s="241" t="str">
        <f t="shared" si="108"/>
        <v/>
      </c>
      <c r="Z767" s="241" t="str">
        <f t="shared" si="109"/>
        <v/>
      </c>
      <c r="AA767" s="242" t="b">
        <f t="shared" si="110"/>
        <v>0</v>
      </c>
      <c r="AB767" s="242" t="b">
        <f t="shared" si="111"/>
        <v>0</v>
      </c>
      <c r="AC767" s="267"/>
      <c r="AD767" s="265" t="str">
        <f>IF(AC767=Dropdowns!$B$44,"Emissions intensity required","")</f>
        <v/>
      </c>
      <c r="AE767" s="267"/>
      <c r="AF767" s="265" t="str">
        <f t="shared" si="104"/>
        <v/>
      </c>
      <c r="AG767" s="121" t="str">
        <f t="shared" si="105"/>
        <v/>
      </c>
      <c r="AH767" s="121" t="str">
        <f t="shared" si="106"/>
        <v/>
      </c>
    </row>
    <row r="768" spans="1:34" s="99" customFormat="1" x14ac:dyDescent="0.45">
      <c r="A768" s="429"/>
      <c r="B768" s="429"/>
      <c r="C768" s="429"/>
      <c r="D768" s="429"/>
      <c r="E768" s="429"/>
      <c r="F768" s="267"/>
      <c r="G768" s="267"/>
      <c r="H768" s="430"/>
      <c r="I768" s="430"/>
      <c r="J768" s="431"/>
      <c r="K768" s="430"/>
      <c r="L768" s="432"/>
      <c r="M768" s="429"/>
      <c r="N768" s="429"/>
      <c r="O768" s="429"/>
      <c r="P768" s="429"/>
      <c r="Q768" s="433">
        <f t="shared" si="107"/>
        <v>0</v>
      </c>
      <c r="R768" s="433"/>
      <c r="S768" s="429"/>
      <c r="T768" s="429"/>
      <c r="U768" s="434"/>
      <c r="V768" s="429"/>
      <c r="W768" s="429"/>
      <c r="X768" s="241" t="str">
        <f t="shared" si="103"/>
        <v/>
      </c>
      <c r="Y768" s="241" t="str">
        <f t="shared" si="108"/>
        <v/>
      </c>
      <c r="Z768" s="241" t="str">
        <f t="shared" si="109"/>
        <v/>
      </c>
      <c r="AA768" s="242" t="b">
        <f t="shared" si="110"/>
        <v>0</v>
      </c>
      <c r="AB768" s="242" t="b">
        <f t="shared" si="111"/>
        <v>0</v>
      </c>
      <c r="AC768" s="267"/>
      <c r="AD768" s="265" t="str">
        <f>IF(AC768=Dropdowns!$B$44,"Emissions intensity required","")</f>
        <v/>
      </c>
      <c r="AE768" s="267"/>
      <c r="AF768" s="265" t="str">
        <f t="shared" si="104"/>
        <v/>
      </c>
      <c r="AG768" s="121" t="str">
        <f t="shared" si="105"/>
        <v/>
      </c>
      <c r="AH768" s="121" t="str">
        <f t="shared" si="106"/>
        <v/>
      </c>
    </row>
    <row r="769" spans="1:34" s="99" customFormat="1" x14ac:dyDescent="0.45">
      <c r="A769" s="429"/>
      <c r="B769" s="429"/>
      <c r="C769" s="429"/>
      <c r="D769" s="429"/>
      <c r="E769" s="429"/>
      <c r="F769" s="267"/>
      <c r="G769" s="267"/>
      <c r="H769" s="430"/>
      <c r="I769" s="430"/>
      <c r="J769" s="431"/>
      <c r="K769" s="430"/>
      <c r="L769" s="432"/>
      <c r="M769" s="429"/>
      <c r="N769" s="429"/>
      <c r="O769" s="429"/>
      <c r="P769" s="429"/>
      <c r="Q769" s="433">
        <f t="shared" si="107"/>
        <v>0</v>
      </c>
      <c r="R769" s="433"/>
      <c r="S769" s="429"/>
      <c r="T769" s="429"/>
      <c r="U769" s="434"/>
      <c r="V769" s="429"/>
      <c r="W769" s="429"/>
      <c r="X769" s="241" t="str">
        <f t="shared" si="103"/>
        <v/>
      </c>
      <c r="Y769" s="241" t="str">
        <f t="shared" si="108"/>
        <v/>
      </c>
      <c r="Z769" s="241" t="str">
        <f t="shared" si="109"/>
        <v/>
      </c>
      <c r="AA769" s="242" t="b">
        <f t="shared" si="110"/>
        <v>0</v>
      </c>
      <c r="AB769" s="242" t="b">
        <f t="shared" si="111"/>
        <v>0</v>
      </c>
      <c r="AC769" s="267"/>
      <c r="AD769" s="265" t="str">
        <f>IF(AC769=Dropdowns!$B$44,"Emissions intensity required","")</f>
        <v/>
      </c>
      <c r="AE769" s="267"/>
      <c r="AF769" s="265" t="str">
        <f t="shared" si="104"/>
        <v/>
      </c>
      <c r="AG769" s="121" t="str">
        <f t="shared" si="105"/>
        <v/>
      </c>
      <c r="AH769" s="121" t="str">
        <f t="shared" si="106"/>
        <v/>
      </c>
    </row>
    <row r="770" spans="1:34" s="99" customFormat="1" x14ac:dyDescent="0.45">
      <c r="A770" s="429"/>
      <c r="B770" s="429"/>
      <c r="C770" s="429"/>
      <c r="D770" s="429"/>
      <c r="E770" s="429"/>
      <c r="F770" s="267"/>
      <c r="G770" s="267"/>
      <c r="H770" s="430"/>
      <c r="I770" s="430"/>
      <c r="J770" s="431"/>
      <c r="K770" s="430"/>
      <c r="L770" s="432"/>
      <c r="M770" s="429"/>
      <c r="N770" s="429"/>
      <c r="O770" s="429"/>
      <c r="P770" s="429"/>
      <c r="Q770" s="433">
        <f t="shared" si="107"/>
        <v>0</v>
      </c>
      <c r="R770" s="433"/>
      <c r="S770" s="429"/>
      <c r="T770" s="429"/>
      <c r="U770" s="434"/>
      <c r="V770" s="429"/>
      <c r="W770" s="429"/>
      <c r="X770" s="241" t="str">
        <f t="shared" si="103"/>
        <v/>
      </c>
      <c r="Y770" s="241" t="str">
        <f t="shared" si="108"/>
        <v/>
      </c>
      <c r="Z770" s="241" t="str">
        <f t="shared" si="109"/>
        <v/>
      </c>
      <c r="AA770" s="242" t="b">
        <f t="shared" si="110"/>
        <v>0</v>
      </c>
      <c r="AB770" s="242" t="b">
        <f t="shared" si="111"/>
        <v>0</v>
      </c>
      <c r="AC770" s="267"/>
      <c r="AD770" s="265" t="str">
        <f>IF(AC770=Dropdowns!$B$44,"Emissions intensity required","")</f>
        <v/>
      </c>
      <c r="AE770" s="267"/>
      <c r="AF770" s="265" t="str">
        <f t="shared" si="104"/>
        <v/>
      </c>
      <c r="AG770" s="121" t="str">
        <f t="shared" si="105"/>
        <v/>
      </c>
      <c r="AH770" s="121" t="str">
        <f t="shared" si="106"/>
        <v/>
      </c>
    </row>
    <row r="771" spans="1:34" s="99" customFormat="1" x14ac:dyDescent="0.45">
      <c r="A771" s="429"/>
      <c r="B771" s="429"/>
      <c r="C771" s="429"/>
      <c r="D771" s="429"/>
      <c r="E771" s="429"/>
      <c r="F771" s="267"/>
      <c r="G771" s="267"/>
      <c r="H771" s="430"/>
      <c r="I771" s="430"/>
      <c r="J771" s="431"/>
      <c r="K771" s="430"/>
      <c r="L771" s="432"/>
      <c r="M771" s="429"/>
      <c r="N771" s="429"/>
      <c r="O771" s="429"/>
      <c r="P771" s="429"/>
      <c r="Q771" s="433">
        <f t="shared" si="107"/>
        <v>0</v>
      </c>
      <c r="R771" s="433"/>
      <c r="S771" s="429"/>
      <c r="T771" s="429"/>
      <c r="U771" s="434"/>
      <c r="V771" s="429"/>
      <c r="W771" s="429"/>
      <c r="X771" s="241" t="str">
        <f t="shared" si="103"/>
        <v/>
      </c>
      <c r="Y771" s="241" t="str">
        <f t="shared" si="108"/>
        <v/>
      </c>
      <c r="Z771" s="241" t="str">
        <f t="shared" si="109"/>
        <v/>
      </c>
      <c r="AA771" s="242" t="b">
        <f t="shared" si="110"/>
        <v>0</v>
      </c>
      <c r="AB771" s="242" t="b">
        <f t="shared" si="111"/>
        <v>0</v>
      </c>
      <c r="AC771" s="267"/>
      <c r="AD771" s="265" t="str">
        <f>IF(AC771=Dropdowns!$B$44,"Emissions intensity required","")</f>
        <v/>
      </c>
      <c r="AE771" s="267"/>
      <c r="AF771" s="265" t="str">
        <f t="shared" si="104"/>
        <v/>
      </c>
      <c r="AG771" s="121" t="str">
        <f t="shared" si="105"/>
        <v/>
      </c>
      <c r="AH771" s="121" t="str">
        <f t="shared" si="106"/>
        <v/>
      </c>
    </row>
    <row r="772" spans="1:34" s="99" customFormat="1" x14ac:dyDescent="0.45">
      <c r="A772" s="429"/>
      <c r="B772" s="429"/>
      <c r="C772" s="429"/>
      <c r="D772" s="429"/>
      <c r="E772" s="429"/>
      <c r="F772" s="267"/>
      <c r="G772" s="267"/>
      <c r="H772" s="430"/>
      <c r="I772" s="430"/>
      <c r="J772" s="431"/>
      <c r="K772" s="430"/>
      <c r="L772" s="432"/>
      <c r="M772" s="429"/>
      <c r="N772" s="429"/>
      <c r="O772" s="429"/>
      <c r="P772" s="429"/>
      <c r="Q772" s="433">
        <f t="shared" si="107"/>
        <v>0</v>
      </c>
      <c r="R772" s="433"/>
      <c r="S772" s="429"/>
      <c r="T772" s="429"/>
      <c r="U772" s="434"/>
      <c r="V772" s="429"/>
      <c r="W772" s="429"/>
      <c r="X772" s="241" t="str">
        <f t="shared" si="103"/>
        <v/>
      </c>
      <c r="Y772" s="241" t="str">
        <f t="shared" si="108"/>
        <v/>
      </c>
      <c r="Z772" s="241" t="str">
        <f t="shared" si="109"/>
        <v/>
      </c>
      <c r="AA772" s="242" t="b">
        <f t="shared" si="110"/>
        <v>0</v>
      </c>
      <c r="AB772" s="242" t="b">
        <f t="shared" si="111"/>
        <v>0</v>
      </c>
      <c r="AC772" s="267"/>
      <c r="AD772" s="265" t="str">
        <f>IF(AC772=Dropdowns!$B$44,"Emissions intensity required","")</f>
        <v/>
      </c>
      <c r="AE772" s="267"/>
      <c r="AF772" s="265" t="str">
        <f t="shared" si="104"/>
        <v/>
      </c>
      <c r="AG772" s="121" t="str">
        <f t="shared" si="105"/>
        <v/>
      </c>
      <c r="AH772" s="121" t="str">
        <f t="shared" si="106"/>
        <v/>
      </c>
    </row>
    <row r="773" spans="1:34" s="99" customFormat="1" x14ac:dyDescent="0.45">
      <c r="A773" s="429"/>
      <c r="B773" s="429"/>
      <c r="C773" s="429"/>
      <c r="D773" s="429"/>
      <c r="E773" s="429"/>
      <c r="F773" s="267"/>
      <c r="G773" s="267"/>
      <c r="H773" s="430"/>
      <c r="I773" s="430"/>
      <c r="J773" s="431"/>
      <c r="K773" s="430"/>
      <c r="L773" s="432"/>
      <c r="M773" s="429"/>
      <c r="N773" s="429"/>
      <c r="O773" s="429"/>
      <c r="P773" s="429"/>
      <c r="Q773" s="433">
        <f t="shared" si="107"/>
        <v>0</v>
      </c>
      <c r="R773" s="433"/>
      <c r="S773" s="429"/>
      <c r="T773" s="429"/>
      <c r="U773" s="434"/>
      <c r="V773" s="429"/>
      <c r="W773" s="429"/>
      <c r="X773" s="241" t="str">
        <f t="shared" si="103"/>
        <v/>
      </c>
      <c r="Y773" s="241" t="str">
        <f t="shared" si="108"/>
        <v/>
      </c>
      <c r="Z773" s="241" t="str">
        <f t="shared" si="109"/>
        <v/>
      </c>
      <c r="AA773" s="242" t="b">
        <f t="shared" si="110"/>
        <v>0</v>
      </c>
      <c r="AB773" s="242" t="b">
        <f t="shared" si="111"/>
        <v>0</v>
      </c>
      <c r="AC773" s="267"/>
      <c r="AD773" s="265" t="str">
        <f>IF(AC773=Dropdowns!$B$44,"Emissions intensity required","")</f>
        <v/>
      </c>
      <c r="AE773" s="267"/>
      <c r="AF773" s="265" t="str">
        <f t="shared" si="104"/>
        <v/>
      </c>
      <c r="AG773" s="121" t="str">
        <f t="shared" si="105"/>
        <v/>
      </c>
      <c r="AH773" s="121" t="str">
        <f t="shared" si="106"/>
        <v/>
      </c>
    </row>
    <row r="774" spans="1:34" s="99" customFormat="1" x14ac:dyDescent="0.45">
      <c r="A774" s="429"/>
      <c r="B774" s="429"/>
      <c r="C774" s="429"/>
      <c r="D774" s="429"/>
      <c r="E774" s="429"/>
      <c r="F774" s="267"/>
      <c r="G774" s="267"/>
      <c r="H774" s="430"/>
      <c r="I774" s="430"/>
      <c r="J774" s="431"/>
      <c r="K774" s="430"/>
      <c r="L774" s="432"/>
      <c r="M774" s="429"/>
      <c r="N774" s="429"/>
      <c r="O774" s="429"/>
      <c r="P774" s="429"/>
      <c r="Q774" s="433">
        <f t="shared" si="107"/>
        <v>0</v>
      </c>
      <c r="R774" s="433"/>
      <c r="S774" s="429"/>
      <c r="T774" s="429"/>
      <c r="U774" s="434"/>
      <c r="V774" s="429"/>
      <c r="W774" s="429"/>
      <c r="X774" s="241" t="str">
        <f t="shared" si="103"/>
        <v/>
      </c>
      <c r="Y774" s="241" t="str">
        <f t="shared" si="108"/>
        <v/>
      </c>
      <c r="Z774" s="241" t="str">
        <f t="shared" si="109"/>
        <v/>
      </c>
      <c r="AA774" s="242" t="b">
        <f t="shared" si="110"/>
        <v>0</v>
      </c>
      <c r="AB774" s="242" t="b">
        <f t="shared" si="111"/>
        <v>0</v>
      </c>
      <c r="AC774" s="267"/>
      <c r="AD774" s="265" t="str">
        <f>IF(AC774=Dropdowns!$B$44,"Emissions intensity required","")</f>
        <v/>
      </c>
      <c r="AE774" s="267"/>
      <c r="AF774" s="265" t="str">
        <f t="shared" si="104"/>
        <v/>
      </c>
      <c r="AG774" s="121" t="str">
        <f t="shared" si="105"/>
        <v/>
      </c>
      <c r="AH774" s="121" t="str">
        <f t="shared" si="106"/>
        <v/>
      </c>
    </row>
    <row r="775" spans="1:34" s="99" customFormat="1" x14ac:dyDescent="0.45">
      <c r="A775" s="429"/>
      <c r="B775" s="429"/>
      <c r="C775" s="429"/>
      <c r="D775" s="429"/>
      <c r="E775" s="429"/>
      <c r="F775" s="267"/>
      <c r="G775" s="267"/>
      <c r="H775" s="430"/>
      <c r="I775" s="430"/>
      <c r="J775" s="431"/>
      <c r="K775" s="430"/>
      <c r="L775" s="432"/>
      <c r="M775" s="429"/>
      <c r="N775" s="429"/>
      <c r="O775" s="429"/>
      <c r="P775" s="429"/>
      <c r="Q775" s="433">
        <f t="shared" si="107"/>
        <v>0</v>
      </c>
      <c r="R775" s="433"/>
      <c r="S775" s="429"/>
      <c r="T775" s="429"/>
      <c r="U775" s="434"/>
      <c r="V775" s="429"/>
      <c r="W775" s="429"/>
      <c r="X775" s="241" t="str">
        <f t="shared" si="103"/>
        <v/>
      </c>
      <c r="Y775" s="241" t="str">
        <f t="shared" si="108"/>
        <v/>
      </c>
      <c r="Z775" s="241" t="str">
        <f t="shared" si="109"/>
        <v/>
      </c>
      <c r="AA775" s="242" t="b">
        <f t="shared" si="110"/>
        <v>0</v>
      </c>
      <c r="AB775" s="242" t="b">
        <f t="shared" si="111"/>
        <v>0</v>
      </c>
      <c r="AC775" s="267"/>
      <c r="AD775" s="265" t="str">
        <f>IF(AC775=Dropdowns!$B$44,"Emissions intensity required","")</f>
        <v/>
      </c>
      <c r="AE775" s="267"/>
      <c r="AF775" s="265" t="str">
        <f t="shared" si="104"/>
        <v/>
      </c>
      <c r="AG775" s="121" t="str">
        <f t="shared" si="105"/>
        <v/>
      </c>
      <c r="AH775" s="121" t="str">
        <f t="shared" si="106"/>
        <v/>
      </c>
    </row>
    <row r="776" spans="1:34" s="99" customFormat="1" x14ac:dyDescent="0.45">
      <c r="A776" s="429"/>
      <c r="B776" s="429"/>
      <c r="C776" s="429"/>
      <c r="D776" s="429"/>
      <c r="E776" s="429"/>
      <c r="F776" s="267"/>
      <c r="G776" s="267"/>
      <c r="H776" s="430"/>
      <c r="I776" s="430"/>
      <c r="J776" s="431"/>
      <c r="K776" s="430"/>
      <c r="L776" s="432"/>
      <c r="M776" s="429"/>
      <c r="N776" s="429"/>
      <c r="O776" s="429"/>
      <c r="P776" s="429"/>
      <c r="Q776" s="433">
        <f t="shared" si="107"/>
        <v>0</v>
      </c>
      <c r="R776" s="433"/>
      <c r="S776" s="429"/>
      <c r="T776" s="429"/>
      <c r="U776" s="434"/>
      <c r="V776" s="429"/>
      <c r="W776" s="429"/>
      <c r="X776" s="241" t="str">
        <f t="shared" si="103"/>
        <v/>
      </c>
      <c r="Y776" s="241" t="str">
        <f t="shared" si="108"/>
        <v/>
      </c>
      <c r="Z776" s="241" t="str">
        <f t="shared" si="109"/>
        <v/>
      </c>
      <c r="AA776" s="242" t="b">
        <f t="shared" si="110"/>
        <v>0</v>
      </c>
      <c r="AB776" s="242" t="b">
        <f t="shared" si="111"/>
        <v>0</v>
      </c>
      <c r="AC776" s="267"/>
      <c r="AD776" s="265" t="str">
        <f>IF(AC776=Dropdowns!$B$44,"Emissions intensity required","")</f>
        <v/>
      </c>
      <c r="AE776" s="267"/>
      <c r="AF776" s="265" t="str">
        <f t="shared" si="104"/>
        <v/>
      </c>
      <c r="AG776" s="121" t="str">
        <f t="shared" si="105"/>
        <v/>
      </c>
      <c r="AH776" s="121" t="str">
        <f t="shared" si="106"/>
        <v/>
      </c>
    </row>
    <row r="777" spans="1:34" s="99" customFormat="1" x14ac:dyDescent="0.45">
      <c r="A777" s="429"/>
      <c r="B777" s="429"/>
      <c r="C777" s="429"/>
      <c r="D777" s="429"/>
      <c r="E777" s="429"/>
      <c r="F777" s="267"/>
      <c r="G777" s="267"/>
      <c r="H777" s="430"/>
      <c r="I777" s="430"/>
      <c r="J777" s="431"/>
      <c r="K777" s="430"/>
      <c r="L777" s="432"/>
      <c r="M777" s="429"/>
      <c r="N777" s="429"/>
      <c r="O777" s="429"/>
      <c r="P777" s="429"/>
      <c r="Q777" s="433">
        <f t="shared" si="107"/>
        <v>0</v>
      </c>
      <c r="R777" s="433"/>
      <c r="S777" s="429"/>
      <c r="T777" s="429"/>
      <c r="U777" s="434"/>
      <c r="V777" s="429"/>
      <c r="W777" s="429"/>
      <c r="X777" s="241" t="str">
        <f t="shared" si="103"/>
        <v/>
      </c>
      <c r="Y777" s="241" t="str">
        <f t="shared" si="108"/>
        <v/>
      </c>
      <c r="Z777" s="241" t="str">
        <f t="shared" si="109"/>
        <v/>
      </c>
      <c r="AA777" s="242" t="b">
        <f t="shared" si="110"/>
        <v>0</v>
      </c>
      <c r="AB777" s="242" t="b">
        <f t="shared" si="111"/>
        <v>0</v>
      </c>
      <c r="AC777" s="267"/>
      <c r="AD777" s="265" t="str">
        <f>IF(AC777=Dropdowns!$B$44,"Emissions intensity required","")</f>
        <v/>
      </c>
      <c r="AE777" s="267"/>
      <c r="AF777" s="265" t="str">
        <f t="shared" si="104"/>
        <v/>
      </c>
      <c r="AG777" s="121" t="str">
        <f t="shared" si="105"/>
        <v/>
      </c>
      <c r="AH777" s="121" t="str">
        <f t="shared" si="106"/>
        <v/>
      </c>
    </row>
    <row r="778" spans="1:34" s="99" customFormat="1" x14ac:dyDescent="0.45">
      <c r="A778" s="429"/>
      <c r="B778" s="429"/>
      <c r="C778" s="429"/>
      <c r="D778" s="429"/>
      <c r="E778" s="429"/>
      <c r="F778" s="267"/>
      <c r="G778" s="267"/>
      <c r="H778" s="430"/>
      <c r="I778" s="430"/>
      <c r="J778" s="431"/>
      <c r="K778" s="430"/>
      <c r="L778" s="432"/>
      <c r="M778" s="429"/>
      <c r="N778" s="429"/>
      <c r="O778" s="429"/>
      <c r="P778" s="429"/>
      <c r="Q778" s="433">
        <f t="shared" si="107"/>
        <v>0</v>
      </c>
      <c r="R778" s="433"/>
      <c r="S778" s="429"/>
      <c r="T778" s="429"/>
      <c r="U778" s="434"/>
      <c r="V778" s="429"/>
      <c r="W778" s="429"/>
      <c r="X778" s="241" t="str">
        <f t="shared" si="103"/>
        <v/>
      </c>
      <c r="Y778" s="241" t="str">
        <f t="shared" si="108"/>
        <v/>
      </c>
      <c r="Z778" s="241" t="str">
        <f t="shared" si="109"/>
        <v/>
      </c>
      <c r="AA778" s="242" t="b">
        <f t="shared" si="110"/>
        <v>0</v>
      </c>
      <c r="AB778" s="242" t="b">
        <f t="shared" si="111"/>
        <v>0</v>
      </c>
      <c r="AC778" s="267"/>
      <c r="AD778" s="265" t="str">
        <f>IF(AC778=Dropdowns!$B$44,"Emissions intensity required","")</f>
        <v/>
      </c>
      <c r="AE778" s="267"/>
      <c r="AF778" s="265" t="str">
        <f t="shared" si="104"/>
        <v/>
      </c>
      <c r="AG778" s="121" t="str">
        <f t="shared" si="105"/>
        <v/>
      </c>
      <c r="AH778" s="121" t="str">
        <f t="shared" si="106"/>
        <v/>
      </c>
    </row>
    <row r="779" spans="1:34" s="99" customFormat="1" x14ac:dyDescent="0.45">
      <c r="A779" s="429"/>
      <c r="B779" s="429"/>
      <c r="C779" s="429"/>
      <c r="D779" s="429"/>
      <c r="E779" s="429"/>
      <c r="F779" s="267"/>
      <c r="G779" s="267"/>
      <c r="H779" s="430"/>
      <c r="I779" s="430"/>
      <c r="J779" s="431"/>
      <c r="K779" s="430"/>
      <c r="L779" s="432"/>
      <c r="M779" s="429"/>
      <c r="N779" s="429"/>
      <c r="O779" s="429"/>
      <c r="P779" s="429"/>
      <c r="Q779" s="433">
        <f t="shared" si="107"/>
        <v>0</v>
      </c>
      <c r="R779" s="433"/>
      <c r="S779" s="429"/>
      <c r="T779" s="429"/>
      <c r="U779" s="434"/>
      <c r="V779" s="429"/>
      <c r="W779" s="429"/>
      <c r="X779" s="241" t="str">
        <f t="shared" si="103"/>
        <v/>
      </c>
      <c r="Y779" s="241" t="str">
        <f t="shared" si="108"/>
        <v/>
      </c>
      <c r="Z779" s="241" t="str">
        <f t="shared" si="109"/>
        <v/>
      </c>
      <c r="AA779" s="242" t="b">
        <f t="shared" ref="AA779:AA842" si="112">AND(Q779&lt;121,F779="passenger", O779="current",NOT(OR(S779="employee residence",S779="staff home location")))</f>
        <v>0</v>
      </c>
      <c r="AB779" s="242" t="b">
        <f t="shared" ref="AB779:AB842" si="113">AND(H779&lt;10000,H779&gt;0)</f>
        <v>0</v>
      </c>
      <c r="AC779" s="267"/>
      <c r="AD779" s="265" t="str">
        <f>IF(AC779=Dropdowns!$B$44,"Emissions intensity required","")</f>
        <v/>
      </c>
      <c r="AE779" s="267"/>
      <c r="AF779" s="265" t="str">
        <f t="shared" si="104"/>
        <v/>
      </c>
      <c r="AG779" s="121" t="str">
        <f t="shared" si="105"/>
        <v/>
      </c>
      <c r="AH779" s="121" t="str">
        <f t="shared" si="106"/>
        <v/>
      </c>
    </row>
    <row r="780" spans="1:34" s="99" customFormat="1" x14ac:dyDescent="0.45">
      <c r="A780" s="429"/>
      <c r="B780" s="429"/>
      <c r="C780" s="429"/>
      <c r="D780" s="429"/>
      <c r="E780" s="429"/>
      <c r="F780" s="267"/>
      <c r="G780" s="267"/>
      <c r="H780" s="430"/>
      <c r="I780" s="430"/>
      <c r="J780" s="431"/>
      <c r="K780" s="430"/>
      <c r="L780" s="432"/>
      <c r="M780" s="429"/>
      <c r="N780" s="429"/>
      <c r="O780" s="429"/>
      <c r="P780" s="429"/>
      <c r="Q780" s="433">
        <f t="shared" si="107"/>
        <v>0</v>
      </c>
      <c r="R780" s="433"/>
      <c r="S780" s="429"/>
      <c r="T780" s="429"/>
      <c r="U780" s="434"/>
      <c r="V780" s="429"/>
      <c r="W780" s="429"/>
      <c r="X780" s="241" t="str">
        <f t="shared" si="103"/>
        <v/>
      </c>
      <c r="Y780" s="241" t="str">
        <f t="shared" si="108"/>
        <v/>
      </c>
      <c r="Z780" s="241" t="str">
        <f t="shared" si="109"/>
        <v/>
      </c>
      <c r="AA780" s="242" t="b">
        <f t="shared" si="112"/>
        <v>0</v>
      </c>
      <c r="AB780" s="242" t="b">
        <f t="shared" si="113"/>
        <v>0</v>
      </c>
      <c r="AC780" s="267"/>
      <c r="AD780" s="265" t="str">
        <f>IF(AC780=Dropdowns!$B$44,"Emissions intensity required","")</f>
        <v/>
      </c>
      <c r="AE780" s="267"/>
      <c r="AF780" s="265" t="str">
        <f t="shared" si="104"/>
        <v/>
      </c>
      <c r="AG780" s="121" t="str">
        <f t="shared" si="105"/>
        <v/>
      </c>
      <c r="AH780" s="121" t="str">
        <f t="shared" si="106"/>
        <v/>
      </c>
    </row>
    <row r="781" spans="1:34" s="99" customFormat="1" x14ac:dyDescent="0.45">
      <c r="A781" s="429"/>
      <c r="B781" s="429"/>
      <c r="C781" s="429"/>
      <c r="D781" s="429"/>
      <c r="E781" s="429"/>
      <c r="F781" s="267"/>
      <c r="G781" s="267"/>
      <c r="H781" s="430"/>
      <c r="I781" s="430"/>
      <c r="J781" s="431"/>
      <c r="K781" s="430"/>
      <c r="L781" s="432"/>
      <c r="M781" s="429"/>
      <c r="N781" s="429"/>
      <c r="O781" s="429"/>
      <c r="P781" s="429"/>
      <c r="Q781" s="433">
        <f t="shared" si="107"/>
        <v>0</v>
      </c>
      <c r="R781" s="433"/>
      <c r="S781" s="429"/>
      <c r="T781" s="429"/>
      <c r="U781" s="434"/>
      <c r="V781" s="429"/>
      <c r="W781" s="429"/>
      <c r="X781" s="241" t="str">
        <f t="shared" si="103"/>
        <v/>
      </c>
      <c r="Y781" s="241" t="str">
        <f t="shared" si="108"/>
        <v/>
      </c>
      <c r="Z781" s="241" t="str">
        <f t="shared" si="109"/>
        <v/>
      </c>
      <c r="AA781" s="242" t="b">
        <f t="shared" si="112"/>
        <v>0</v>
      </c>
      <c r="AB781" s="242" t="b">
        <f t="shared" si="113"/>
        <v>0</v>
      </c>
      <c r="AC781" s="267"/>
      <c r="AD781" s="265" t="str">
        <f>IF(AC781=Dropdowns!$B$44,"Emissions intensity required","")</f>
        <v/>
      </c>
      <c r="AE781" s="267"/>
      <c r="AF781" s="265" t="str">
        <f t="shared" si="104"/>
        <v/>
      </c>
      <c r="AG781" s="121" t="str">
        <f t="shared" si="105"/>
        <v/>
      </c>
      <c r="AH781" s="121" t="str">
        <f t="shared" si="106"/>
        <v/>
      </c>
    </row>
    <row r="782" spans="1:34" s="99" customFormat="1" x14ac:dyDescent="0.45">
      <c r="A782" s="429"/>
      <c r="B782" s="429"/>
      <c r="C782" s="429"/>
      <c r="D782" s="429"/>
      <c r="E782" s="429"/>
      <c r="F782" s="267"/>
      <c r="G782" s="267"/>
      <c r="H782" s="430"/>
      <c r="I782" s="430"/>
      <c r="J782" s="431"/>
      <c r="K782" s="430"/>
      <c r="L782" s="432"/>
      <c r="M782" s="429"/>
      <c r="N782" s="429"/>
      <c r="O782" s="429"/>
      <c r="P782" s="429"/>
      <c r="Q782" s="433">
        <f t="shared" si="107"/>
        <v>0</v>
      </c>
      <c r="R782" s="433"/>
      <c r="S782" s="429"/>
      <c r="T782" s="429"/>
      <c r="U782" s="434"/>
      <c r="V782" s="429"/>
      <c r="W782" s="429"/>
      <c r="X782" s="241" t="str">
        <f t="shared" si="103"/>
        <v/>
      </c>
      <c r="Y782" s="241" t="str">
        <f t="shared" si="108"/>
        <v/>
      </c>
      <c r="Z782" s="241" t="str">
        <f t="shared" si="109"/>
        <v/>
      </c>
      <c r="AA782" s="242" t="b">
        <f t="shared" si="112"/>
        <v>0</v>
      </c>
      <c r="AB782" s="242" t="b">
        <f t="shared" si="113"/>
        <v>0</v>
      </c>
      <c r="AC782" s="267"/>
      <c r="AD782" s="265" t="str">
        <f>IF(AC782=Dropdowns!$B$44,"Emissions intensity required","")</f>
        <v/>
      </c>
      <c r="AE782" s="267"/>
      <c r="AF782" s="265" t="str">
        <f t="shared" si="104"/>
        <v/>
      </c>
      <c r="AG782" s="121" t="str">
        <f t="shared" si="105"/>
        <v/>
      </c>
      <c r="AH782" s="121" t="str">
        <f t="shared" si="106"/>
        <v/>
      </c>
    </row>
    <row r="783" spans="1:34" s="99" customFormat="1" x14ac:dyDescent="0.45">
      <c r="A783" s="429"/>
      <c r="B783" s="429"/>
      <c r="C783" s="429"/>
      <c r="D783" s="429"/>
      <c r="E783" s="429"/>
      <c r="F783" s="267"/>
      <c r="G783" s="267"/>
      <c r="H783" s="430"/>
      <c r="I783" s="430"/>
      <c r="J783" s="431"/>
      <c r="K783" s="430"/>
      <c r="L783" s="432"/>
      <c r="M783" s="429"/>
      <c r="N783" s="429"/>
      <c r="O783" s="429"/>
      <c r="P783" s="429"/>
      <c r="Q783" s="433">
        <f t="shared" si="107"/>
        <v>0</v>
      </c>
      <c r="R783" s="433"/>
      <c r="S783" s="429"/>
      <c r="T783" s="429"/>
      <c r="U783" s="434"/>
      <c r="V783" s="429"/>
      <c r="W783" s="429"/>
      <c r="X783" s="241" t="str">
        <f t="shared" ref="X783:X846" si="114">IF(G783="","",(VLOOKUP(G783,GHGFActors, 3,)*(IF(K783="",I783,K783))/1000))</f>
        <v/>
      </c>
      <c r="Y783" s="241" t="str">
        <f t="shared" si="108"/>
        <v/>
      </c>
      <c r="Z783" s="241" t="str">
        <f t="shared" si="109"/>
        <v/>
      </c>
      <c r="AA783" s="242" t="b">
        <f t="shared" si="112"/>
        <v>0</v>
      </c>
      <c r="AB783" s="242" t="b">
        <f t="shared" si="113"/>
        <v>0</v>
      </c>
      <c r="AC783" s="267"/>
      <c r="AD783" s="265" t="str">
        <f>IF(AC783=Dropdowns!$B$44,"Emissions intensity required","")</f>
        <v/>
      </c>
      <c r="AE783" s="267"/>
      <c r="AF783" s="265" t="str">
        <f t="shared" ref="AF783:AF846" si="115">IF(AC783="Replace with EV",(AE783*H783)/1000000,"")</f>
        <v/>
      </c>
      <c r="AG783" s="121" t="str">
        <f t="shared" ref="AG783:AG846" si="116">IF(AC783="remove",0,IF(AC783="Replace with EV",AE783,IF(AC783="",Y783,"")))</f>
        <v/>
      </c>
      <c r="AH783" s="121" t="str">
        <f t="shared" ref="AH783:AH846" si="117">IF(AC783="remove",0,IF(AC783="Replace with EV",AF783,IF(AC783="",X783,"")))</f>
        <v/>
      </c>
    </row>
    <row r="784" spans="1:34" s="99" customFormat="1" x14ac:dyDescent="0.45">
      <c r="A784" s="429"/>
      <c r="B784" s="429"/>
      <c r="C784" s="429"/>
      <c r="D784" s="429"/>
      <c r="E784" s="429"/>
      <c r="F784" s="267"/>
      <c r="G784" s="267"/>
      <c r="H784" s="430"/>
      <c r="I784" s="430"/>
      <c r="J784" s="431"/>
      <c r="K784" s="430"/>
      <c r="L784" s="432"/>
      <c r="M784" s="429"/>
      <c r="N784" s="429"/>
      <c r="O784" s="429"/>
      <c r="P784" s="429"/>
      <c r="Q784" s="433">
        <f t="shared" ref="Q784:Q847" si="118">H784/NETWORKDAYS("1/1/1990","31/12/1990",11)</f>
        <v>0</v>
      </c>
      <c r="R784" s="433"/>
      <c r="S784" s="429"/>
      <c r="T784" s="429"/>
      <c r="U784" s="434"/>
      <c r="V784" s="429"/>
      <c r="W784" s="429"/>
      <c r="X784" s="241" t="str">
        <f t="shared" si="114"/>
        <v/>
      </c>
      <c r="Y784" s="241" t="str">
        <f t="shared" ref="Y784:Y847" si="119">IFERROR(X784*1000000/H784,"")</f>
        <v/>
      </c>
      <c r="Z784" s="241" t="str">
        <f t="shared" ref="Z784:Z847" si="120">IF(G784="","",IF(K784="",I784/(H784/100),K784/H784))</f>
        <v/>
      </c>
      <c r="AA784" s="242" t="b">
        <f t="shared" si="112"/>
        <v>0</v>
      </c>
      <c r="AB784" s="242" t="b">
        <f t="shared" si="113"/>
        <v>0</v>
      </c>
      <c r="AC784" s="267"/>
      <c r="AD784" s="265" t="str">
        <f>IF(AC784=Dropdowns!$B$44,"Emissions intensity required","")</f>
        <v/>
      </c>
      <c r="AE784" s="267"/>
      <c r="AF784" s="265" t="str">
        <f t="shared" si="115"/>
        <v/>
      </c>
      <c r="AG784" s="121" t="str">
        <f t="shared" si="116"/>
        <v/>
      </c>
      <c r="AH784" s="121" t="str">
        <f t="shared" si="117"/>
        <v/>
      </c>
    </row>
    <row r="785" spans="1:34" s="99" customFormat="1" x14ac:dyDescent="0.45">
      <c r="A785" s="429"/>
      <c r="B785" s="429"/>
      <c r="C785" s="429"/>
      <c r="D785" s="429"/>
      <c r="E785" s="429"/>
      <c r="F785" s="267"/>
      <c r="G785" s="267"/>
      <c r="H785" s="430"/>
      <c r="I785" s="430"/>
      <c r="J785" s="431"/>
      <c r="K785" s="430"/>
      <c r="L785" s="432"/>
      <c r="M785" s="429"/>
      <c r="N785" s="429"/>
      <c r="O785" s="429"/>
      <c r="P785" s="429"/>
      <c r="Q785" s="433">
        <f t="shared" si="118"/>
        <v>0</v>
      </c>
      <c r="R785" s="433"/>
      <c r="S785" s="429"/>
      <c r="T785" s="429"/>
      <c r="U785" s="434"/>
      <c r="V785" s="429"/>
      <c r="W785" s="429"/>
      <c r="X785" s="241" t="str">
        <f t="shared" si="114"/>
        <v/>
      </c>
      <c r="Y785" s="241" t="str">
        <f t="shared" si="119"/>
        <v/>
      </c>
      <c r="Z785" s="241" t="str">
        <f t="shared" si="120"/>
        <v/>
      </c>
      <c r="AA785" s="242" t="b">
        <f t="shared" si="112"/>
        <v>0</v>
      </c>
      <c r="AB785" s="242" t="b">
        <f t="shared" si="113"/>
        <v>0</v>
      </c>
      <c r="AC785" s="267"/>
      <c r="AD785" s="265" t="str">
        <f>IF(AC785=Dropdowns!$B$44,"Emissions intensity required","")</f>
        <v/>
      </c>
      <c r="AE785" s="267"/>
      <c r="AF785" s="265" t="str">
        <f t="shared" si="115"/>
        <v/>
      </c>
      <c r="AG785" s="121" t="str">
        <f t="shared" si="116"/>
        <v/>
      </c>
      <c r="AH785" s="121" t="str">
        <f t="shared" si="117"/>
        <v/>
      </c>
    </row>
    <row r="786" spans="1:34" s="99" customFormat="1" x14ac:dyDescent="0.45">
      <c r="A786" s="429"/>
      <c r="B786" s="429"/>
      <c r="C786" s="429"/>
      <c r="D786" s="429"/>
      <c r="E786" s="429"/>
      <c r="F786" s="267"/>
      <c r="G786" s="267"/>
      <c r="H786" s="430"/>
      <c r="I786" s="430"/>
      <c r="J786" s="431"/>
      <c r="K786" s="430"/>
      <c r="L786" s="432"/>
      <c r="M786" s="429"/>
      <c r="N786" s="429"/>
      <c r="O786" s="429"/>
      <c r="P786" s="429"/>
      <c r="Q786" s="433">
        <f t="shared" si="118"/>
        <v>0</v>
      </c>
      <c r="R786" s="433"/>
      <c r="S786" s="429"/>
      <c r="T786" s="429"/>
      <c r="U786" s="434"/>
      <c r="V786" s="429"/>
      <c r="W786" s="429"/>
      <c r="X786" s="241" t="str">
        <f t="shared" si="114"/>
        <v/>
      </c>
      <c r="Y786" s="241" t="str">
        <f t="shared" si="119"/>
        <v/>
      </c>
      <c r="Z786" s="241" t="str">
        <f t="shared" si="120"/>
        <v/>
      </c>
      <c r="AA786" s="242" t="b">
        <f t="shared" si="112"/>
        <v>0</v>
      </c>
      <c r="AB786" s="242" t="b">
        <f t="shared" si="113"/>
        <v>0</v>
      </c>
      <c r="AC786" s="267"/>
      <c r="AD786" s="265" t="str">
        <f>IF(AC786=Dropdowns!$B$44,"Emissions intensity required","")</f>
        <v/>
      </c>
      <c r="AE786" s="267"/>
      <c r="AF786" s="265" t="str">
        <f t="shared" si="115"/>
        <v/>
      </c>
      <c r="AG786" s="121" t="str">
        <f t="shared" si="116"/>
        <v/>
      </c>
      <c r="AH786" s="121" t="str">
        <f t="shared" si="117"/>
        <v/>
      </c>
    </row>
    <row r="787" spans="1:34" s="99" customFormat="1" x14ac:dyDescent="0.45">
      <c r="A787" s="429"/>
      <c r="B787" s="429"/>
      <c r="C787" s="429"/>
      <c r="D787" s="429"/>
      <c r="E787" s="429"/>
      <c r="F787" s="267"/>
      <c r="G787" s="267"/>
      <c r="H787" s="430"/>
      <c r="I787" s="430"/>
      <c r="J787" s="431"/>
      <c r="K787" s="430"/>
      <c r="L787" s="432"/>
      <c r="M787" s="429"/>
      <c r="N787" s="429"/>
      <c r="O787" s="429"/>
      <c r="P787" s="429"/>
      <c r="Q787" s="433">
        <f t="shared" si="118"/>
        <v>0</v>
      </c>
      <c r="R787" s="433"/>
      <c r="S787" s="429"/>
      <c r="T787" s="429"/>
      <c r="U787" s="434"/>
      <c r="V787" s="429"/>
      <c r="W787" s="429"/>
      <c r="X787" s="241" t="str">
        <f t="shared" si="114"/>
        <v/>
      </c>
      <c r="Y787" s="241" t="str">
        <f t="shared" si="119"/>
        <v/>
      </c>
      <c r="Z787" s="241" t="str">
        <f t="shared" si="120"/>
        <v/>
      </c>
      <c r="AA787" s="242" t="b">
        <f t="shared" si="112"/>
        <v>0</v>
      </c>
      <c r="AB787" s="242" t="b">
        <f t="shared" si="113"/>
        <v>0</v>
      </c>
      <c r="AC787" s="267"/>
      <c r="AD787" s="265" t="str">
        <f>IF(AC787=Dropdowns!$B$44,"Emissions intensity required","")</f>
        <v/>
      </c>
      <c r="AE787" s="267"/>
      <c r="AF787" s="265" t="str">
        <f t="shared" si="115"/>
        <v/>
      </c>
      <c r="AG787" s="121" t="str">
        <f t="shared" si="116"/>
        <v/>
      </c>
      <c r="AH787" s="121" t="str">
        <f t="shared" si="117"/>
        <v/>
      </c>
    </row>
    <row r="788" spans="1:34" s="99" customFormat="1" x14ac:dyDescent="0.45">
      <c r="A788" s="429"/>
      <c r="B788" s="429"/>
      <c r="C788" s="429"/>
      <c r="D788" s="429"/>
      <c r="E788" s="429"/>
      <c r="F788" s="267"/>
      <c r="G788" s="267"/>
      <c r="H788" s="430"/>
      <c r="I788" s="430"/>
      <c r="J788" s="431"/>
      <c r="K788" s="430"/>
      <c r="L788" s="432"/>
      <c r="M788" s="429"/>
      <c r="N788" s="429"/>
      <c r="O788" s="429"/>
      <c r="P788" s="429"/>
      <c r="Q788" s="433">
        <f t="shared" si="118"/>
        <v>0</v>
      </c>
      <c r="R788" s="433"/>
      <c r="S788" s="429"/>
      <c r="T788" s="429"/>
      <c r="U788" s="434"/>
      <c r="V788" s="429"/>
      <c r="W788" s="429"/>
      <c r="X788" s="241" t="str">
        <f t="shared" si="114"/>
        <v/>
      </c>
      <c r="Y788" s="241" t="str">
        <f t="shared" si="119"/>
        <v/>
      </c>
      <c r="Z788" s="241" t="str">
        <f t="shared" si="120"/>
        <v/>
      </c>
      <c r="AA788" s="242" t="b">
        <f t="shared" si="112"/>
        <v>0</v>
      </c>
      <c r="AB788" s="242" t="b">
        <f t="shared" si="113"/>
        <v>0</v>
      </c>
      <c r="AC788" s="267"/>
      <c r="AD788" s="265" t="str">
        <f>IF(AC788=Dropdowns!$B$44,"Emissions intensity required","")</f>
        <v/>
      </c>
      <c r="AE788" s="267"/>
      <c r="AF788" s="265" t="str">
        <f t="shared" si="115"/>
        <v/>
      </c>
      <c r="AG788" s="121" t="str">
        <f t="shared" si="116"/>
        <v/>
      </c>
      <c r="AH788" s="121" t="str">
        <f t="shared" si="117"/>
        <v/>
      </c>
    </row>
    <row r="789" spans="1:34" s="99" customFormat="1" x14ac:dyDescent="0.45">
      <c r="A789" s="429"/>
      <c r="B789" s="429"/>
      <c r="C789" s="429"/>
      <c r="D789" s="429"/>
      <c r="E789" s="429"/>
      <c r="F789" s="267"/>
      <c r="G789" s="267"/>
      <c r="H789" s="430"/>
      <c r="I789" s="430"/>
      <c r="J789" s="431"/>
      <c r="K789" s="430"/>
      <c r="L789" s="432"/>
      <c r="M789" s="429"/>
      <c r="N789" s="429"/>
      <c r="O789" s="429"/>
      <c r="P789" s="429"/>
      <c r="Q789" s="433">
        <f t="shared" si="118"/>
        <v>0</v>
      </c>
      <c r="R789" s="433"/>
      <c r="S789" s="429"/>
      <c r="T789" s="429"/>
      <c r="U789" s="434"/>
      <c r="V789" s="429"/>
      <c r="W789" s="429"/>
      <c r="X789" s="241" t="str">
        <f t="shared" si="114"/>
        <v/>
      </c>
      <c r="Y789" s="241" t="str">
        <f t="shared" si="119"/>
        <v/>
      </c>
      <c r="Z789" s="241" t="str">
        <f t="shared" si="120"/>
        <v/>
      </c>
      <c r="AA789" s="242" t="b">
        <f t="shared" si="112"/>
        <v>0</v>
      </c>
      <c r="AB789" s="242" t="b">
        <f t="shared" si="113"/>
        <v>0</v>
      </c>
      <c r="AC789" s="267"/>
      <c r="AD789" s="265" t="str">
        <f>IF(AC789=Dropdowns!$B$44,"Emissions intensity required","")</f>
        <v/>
      </c>
      <c r="AE789" s="267"/>
      <c r="AF789" s="265" t="str">
        <f t="shared" si="115"/>
        <v/>
      </c>
      <c r="AG789" s="121" t="str">
        <f t="shared" si="116"/>
        <v/>
      </c>
      <c r="AH789" s="121" t="str">
        <f t="shared" si="117"/>
        <v/>
      </c>
    </row>
    <row r="790" spans="1:34" s="99" customFormat="1" x14ac:dyDescent="0.45">
      <c r="A790" s="429"/>
      <c r="B790" s="429"/>
      <c r="C790" s="429"/>
      <c r="D790" s="429"/>
      <c r="E790" s="429"/>
      <c r="F790" s="267"/>
      <c r="G790" s="267"/>
      <c r="H790" s="430"/>
      <c r="I790" s="430"/>
      <c r="J790" s="431"/>
      <c r="K790" s="430"/>
      <c r="L790" s="432"/>
      <c r="M790" s="429"/>
      <c r="N790" s="429"/>
      <c r="O790" s="429"/>
      <c r="P790" s="429"/>
      <c r="Q790" s="433">
        <f t="shared" si="118"/>
        <v>0</v>
      </c>
      <c r="R790" s="433"/>
      <c r="S790" s="429"/>
      <c r="T790" s="429"/>
      <c r="U790" s="434"/>
      <c r="V790" s="429"/>
      <c r="W790" s="429"/>
      <c r="X790" s="241" t="str">
        <f t="shared" si="114"/>
        <v/>
      </c>
      <c r="Y790" s="241" t="str">
        <f t="shared" si="119"/>
        <v/>
      </c>
      <c r="Z790" s="241" t="str">
        <f t="shared" si="120"/>
        <v/>
      </c>
      <c r="AA790" s="242" t="b">
        <f t="shared" si="112"/>
        <v>0</v>
      </c>
      <c r="AB790" s="242" t="b">
        <f t="shared" si="113"/>
        <v>0</v>
      </c>
      <c r="AC790" s="267"/>
      <c r="AD790" s="265" t="str">
        <f>IF(AC790=Dropdowns!$B$44,"Emissions intensity required","")</f>
        <v/>
      </c>
      <c r="AE790" s="267"/>
      <c r="AF790" s="265" t="str">
        <f t="shared" si="115"/>
        <v/>
      </c>
      <c r="AG790" s="121" t="str">
        <f t="shared" si="116"/>
        <v/>
      </c>
      <c r="AH790" s="121" t="str">
        <f t="shared" si="117"/>
        <v/>
      </c>
    </row>
    <row r="791" spans="1:34" s="99" customFormat="1" x14ac:dyDescent="0.45">
      <c r="A791" s="429"/>
      <c r="B791" s="429"/>
      <c r="C791" s="429"/>
      <c r="D791" s="429"/>
      <c r="E791" s="429"/>
      <c r="F791" s="267"/>
      <c r="G791" s="267"/>
      <c r="H791" s="430"/>
      <c r="I791" s="430"/>
      <c r="J791" s="431"/>
      <c r="K791" s="430"/>
      <c r="L791" s="432"/>
      <c r="M791" s="429"/>
      <c r="N791" s="429"/>
      <c r="O791" s="429"/>
      <c r="P791" s="429"/>
      <c r="Q791" s="433">
        <f t="shared" si="118"/>
        <v>0</v>
      </c>
      <c r="R791" s="433"/>
      <c r="S791" s="429"/>
      <c r="T791" s="429"/>
      <c r="U791" s="434"/>
      <c r="V791" s="429"/>
      <c r="W791" s="429"/>
      <c r="X791" s="241" t="str">
        <f t="shared" si="114"/>
        <v/>
      </c>
      <c r="Y791" s="241" t="str">
        <f t="shared" si="119"/>
        <v/>
      </c>
      <c r="Z791" s="241" t="str">
        <f t="shared" si="120"/>
        <v/>
      </c>
      <c r="AA791" s="242" t="b">
        <f t="shared" si="112"/>
        <v>0</v>
      </c>
      <c r="AB791" s="242" t="b">
        <f t="shared" si="113"/>
        <v>0</v>
      </c>
      <c r="AC791" s="267"/>
      <c r="AD791" s="265" t="str">
        <f>IF(AC791=Dropdowns!$B$44,"Emissions intensity required","")</f>
        <v/>
      </c>
      <c r="AE791" s="267"/>
      <c r="AF791" s="265" t="str">
        <f t="shared" si="115"/>
        <v/>
      </c>
      <c r="AG791" s="121" t="str">
        <f t="shared" si="116"/>
        <v/>
      </c>
      <c r="AH791" s="121" t="str">
        <f t="shared" si="117"/>
        <v/>
      </c>
    </row>
    <row r="792" spans="1:34" s="99" customFormat="1" x14ac:dyDescent="0.45">
      <c r="A792" s="429"/>
      <c r="B792" s="429"/>
      <c r="C792" s="429"/>
      <c r="D792" s="429"/>
      <c r="E792" s="429"/>
      <c r="F792" s="267"/>
      <c r="G792" s="267"/>
      <c r="H792" s="430"/>
      <c r="I792" s="430"/>
      <c r="J792" s="431"/>
      <c r="K792" s="430"/>
      <c r="L792" s="432"/>
      <c r="M792" s="429"/>
      <c r="N792" s="429"/>
      <c r="O792" s="429"/>
      <c r="P792" s="429"/>
      <c r="Q792" s="433">
        <f t="shared" si="118"/>
        <v>0</v>
      </c>
      <c r="R792" s="433"/>
      <c r="S792" s="429"/>
      <c r="T792" s="429"/>
      <c r="U792" s="434"/>
      <c r="V792" s="429"/>
      <c r="W792" s="429"/>
      <c r="X792" s="241" t="str">
        <f t="shared" si="114"/>
        <v/>
      </c>
      <c r="Y792" s="241" t="str">
        <f t="shared" si="119"/>
        <v/>
      </c>
      <c r="Z792" s="241" t="str">
        <f t="shared" si="120"/>
        <v/>
      </c>
      <c r="AA792" s="242" t="b">
        <f t="shared" si="112"/>
        <v>0</v>
      </c>
      <c r="AB792" s="242" t="b">
        <f t="shared" si="113"/>
        <v>0</v>
      </c>
      <c r="AC792" s="267"/>
      <c r="AD792" s="265" t="str">
        <f>IF(AC792=Dropdowns!$B$44,"Emissions intensity required","")</f>
        <v/>
      </c>
      <c r="AE792" s="267"/>
      <c r="AF792" s="265" t="str">
        <f t="shared" si="115"/>
        <v/>
      </c>
      <c r="AG792" s="121" t="str">
        <f t="shared" si="116"/>
        <v/>
      </c>
      <c r="AH792" s="121" t="str">
        <f t="shared" si="117"/>
        <v/>
      </c>
    </row>
    <row r="793" spans="1:34" s="99" customFormat="1" x14ac:dyDescent="0.45">
      <c r="A793" s="429"/>
      <c r="B793" s="429"/>
      <c r="C793" s="429"/>
      <c r="D793" s="429"/>
      <c r="E793" s="429"/>
      <c r="F793" s="267"/>
      <c r="G793" s="267"/>
      <c r="H793" s="430"/>
      <c r="I793" s="430"/>
      <c r="J793" s="431"/>
      <c r="K793" s="430"/>
      <c r="L793" s="432"/>
      <c r="M793" s="429"/>
      <c r="N793" s="429"/>
      <c r="O793" s="429"/>
      <c r="P793" s="429"/>
      <c r="Q793" s="433">
        <f t="shared" si="118"/>
        <v>0</v>
      </c>
      <c r="R793" s="433"/>
      <c r="S793" s="429"/>
      <c r="T793" s="429"/>
      <c r="U793" s="434"/>
      <c r="V793" s="429"/>
      <c r="W793" s="429"/>
      <c r="X793" s="241" t="str">
        <f t="shared" si="114"/>
        <v/>
      </c>
      <c r="Y793" s="241" t="str">
        <f t="shared" si="119"/>
        <v/>
      </c>
      <c r="Z793" s="241" t="str">
        <f t="shared" si="120"/>
        <v/>
      </c>
      <c r="AA793" s="242" t="b">
        <f t="shared" si="112"/>
        <v>0</v>
      </c>
      <c r="AB793" s="242" t="b">
        <f t="shared" si="113"/>
        <v>0</v>
      </c>
      <c r="AC793" s="267"/>
      <c r="AD793" s="265" t="str">
        <f>IF(AC793=Dropdowns!$B$44,"Emissions intensity required","")</f>
        <v/>
      </c>
      <c r="AE793" s="267"/>
      <c r="AF793" s="265" t="str">
        <f t="shared" si="115"/>
        <v/>
      </c>
      <c r="AG793" s="121" t="str">
        <f t="shared" si="116"/>
        <v/>
      </c>
      <c r="AH793" s="121" t="str">
        <f t="shared" si="117"/>
        <v/>
      </c>
    </row>
    <row r="794" spans="1:34" s="99" customFormat="1" x14ac:dyDescent="0.45">
      <c r="A794" s="429"/>
      <c r="B794" s="429"/>
      <c r="C794" s="429"/>
      <c r="D794" s="429"/>
      <c r="E794" s="429"/>
      <c r="F794" s="267"/>
      <c r="G794" s="267"/>
      <c r="H794" s="430"/>
      <c r="I794" s="430"/>
      <c r="J794" s="431"/>
      <c r="K794" s="430"/>
      <c r="L794" s="432"/>
      <c r="M794" s="429"/>
      <c r="N794" s="429"/>
      <c r="O794" s="429"/>
      <c r="P794" s="429"/>
      <c r="Q794" s="433">
        <f t="shared" si="118"/>
        <v>0</v>
      </c>
      <c r="R794" s="433"/>
      <c r="S794" s="429"/>
      <c r="T794" s="429"/>
      <c r="U794" s="434"/>
      <c r="V794" s="429"/>
      <c r="W794" s="429"/>
      <c r="X794" s="241" t="str">
        <f t="shared" si="114"/>
        <v/>
      </c>
      <c r="Y794" s="241" t="str">
        <f t="shared" si="119"/>
        <v/>
      </c>
      <c r="Z794" s="241" t="str">
        <f t="shared" si="120"/>
        <v/>
      </c>
      <c r="AA794" s="242" t="b">
        <f t="shared" si="112"/>
        <v>0</v>
      </c>
      <c r="AB794" s="242" t="b">
        <f t="shared" si="113"/>
        <v>0</v>
      </c>
      <c r="AC794" s="267"/>
      <c r="AD794" s="265" t="str">
        <f>IF(AC794=Dropdowns!$B$44,"Emissions intensity required","")</f>
        <v/>
      </c>
      <c r="AE794" s="267"/>
      <c r="AF794" s="265" t="str">
        <f t="shared" si="115"/>
        <v/>
      </c>
      <c r="AG794" s="121" t="str">
        <f t="shared" si="116"/>
        <v/>
      </c>
      <c r="AH794" s="121" t="str">
        <f t="shared" si="117"/>
        <v/>
      </c>
    </row>
    <row r="795" spans="1:34" s="99" customFormat="1" x14ac:dyDescent="0.45">
      <c r="A795" s="429"/>
      <c r="B795" s="429"/>
      <c r="C795" s="429"/>
      <c r="D795" s="429"/>
      <c r="E795" s="429"/>
      <c r="F795" s="267"/>
      <c r="G795" s="267"/>
      <c r="H795" s="430"/>
      <c r="I795" s="430"/>
      <c r="J795" s="431"/>
      <c r="K795" s="430"/>
      <c r="L795" s="432"/>
      <c r="M795" s="429"/>
      <c r="N795" s="429"/>
      <c r="O795" s="429"/>
      <c r="P795" s="429"/>
      <c r="Q795" s="433">
        <f t="shared" si="118"/>
        <v>0</v>
      </c>
      <c r="R795" s="433"/>
      <c r="S795" s="429"/>
      <c r="T795" s="429"/>
      <c r="U795" s="434"/>
      <c r="V795" s="429"/>
      <c r="W795" s="429"/>
      <c r="X795" s="241" t="str">
        <f t="shared" si="114"/>
        <v/>
      </c>
      <c r="Y795" s="241" t="str">
        <f t="shared" si="119"/>
        <v/>
      </c>
      <c r="Z795" s="241" t="str">
        <f t="shared" si="120"/>
        <v/>
      </c>
      <c r="AA795" s="242" t="b">
        <f t="shared" si="112"/>
        <v>0</v>
      </c>
      <c r="AB795" s="242" t="b">
        <f t="shared" si="113"/>
        <v>0</v>
      </c>
      <c r="AC795" s="267"/>
      <c r="AD795" s="265" t="str">
        <f>IF(AC795=Dropdowns!$B$44,"Emissions intensity required","")</f>
        <v/>
      </c>
      <c r="AE795" s="267"/>
      <c r="AF795" s="265" t="str">
        <f t="shared" si="115"/>
        <v/>
      </c>
      <c r="AG795" s="121" t="str">
        <f t="shared" si="116"/>
        <v/>
      </c>
      <c r="AH795" s="121" t="str">
        <f t="shared" si="117"/>
        <v/>
      </c>
    </row>
    <row r="796" spans="1:34" s="99" customFormat="1" x14ac:dyDescent="0.45">
      <c r="A796" s="429"/>
      <c r="B796" s="429"/>
      <c r="C796" s="429"/>
      <c r="D796" s="429"/>
      <c r="E796" s="429"/>
      <c r="F796" s="267"/>
      <c r="G796" s="267"/>
      <c r="H796" s="430"/>
      <c r="I796" s="430"/>
      <c r="J796" s="431"/>
      <c r="K796" s="430"/>
      <c r="L796" s="432"/>
      <c r="M796" s="429"/>
      <c r="N796" s="429"/>
      <c r="O796" s="429"/>
      <c r="P796" s="429"/>
      <c r="Q796" s="433">
        <f t="shared" si="118"/>
        <v>0</v>
      </c>
      <c r="R796" s="433"/>
      <c r="S796" s="429"/>
      <c r="T796" s="429"/>
      <c r="U796" s="434"/>
      <c r="V796" s="429"/>
      <c r="W796" s="429"/>
      <c r="X796" s="241" t="str">
        <f t="shared" si="114"/>
        <v/>
      </c>
      <c r="Y796" s="241" t="str">
        <f t="shared" si="119"/>
        <v/>
      </c>
      <c r="Z796" s="241" t="str">
        <f t="shared" si="120"/>
        <v/>
      </c>
      <c r="AA796" s="242" t="b">
        <f t="shared" si="112"/>
        <v>0</v>
      </c>
      <c r="AB796" s="242" t="b">
        <f t="shared" si="113"/>
        <v>0</v>
      </c>
      <c r="AC796" s="267"/>
      <c r="AD796" s="265" t="str">
        <f>IF(AC796=Dropdowns!$B$44,"Emissions intensity required","")</f>
        <v/>
      </c>
      <c r="AE796" s="267"/>
      <c r="AF796" s="265" t="str">
        <f t="shared" si="115"/>
        <v/>
      </c>
      <c r="AG796" s="121" t="str">
        <f t="shared" si="116"/>
        <v/>
      </c>
      <c r="AH796" s="121" t="str">
        <f t="shared" si="117"/>
        <v/>
      </c>
    </row>
    <row r="797" spans="1:34" s="99" customFormat="1" x14ac:dyDescent="0.45">
      <c r="A797" s="429"/>
      <c r="B797" s="429"/>
      <c r="C797" s="429"/>
      <c r="D797" s="429"/>
      <c r="E797" s="429"/>
      <c r="F797" s="267"/>
      <c r="G797" s="267"/>
      <c r="H797" s="430"/>
      <c r="I797" s="430"/>
      <c r="J797" s="431"/>
      <c r="K797" s="430"/>
      <c r="L797" s="432"/>
      <c r="M797" s="429"/>
      <c r="N797" s="429"/>
      <c r="O797" s="429"/>
      <c r="P797" s="429"/>
      <c r="Q797" s="433">
        <f t="shared" si="118"/>
        <v>0</v>
      </c>
      <c r="R797" s="433"/>
      <c r="S797" s="429"/>
      <c r="T797" s="429"/>
      <c r="U797" s="434"/>
      <c r="V797" s="429"/>
      <c r="W797" s="429"/>
      <c r="X797" s="241" t="str">
        <f t="shared" si="114"/>
        <v/>
      </c>
      <c r="Y797" s="241" t="str">
        <f t="shared" si="119"/>
        <v/>
      </c>
      <c r="Z797" s="241" t="str">
        <f t="shared" si="120"/>
        <v/>
      </c>
      <c r="AA797" s="242" t="b">
        <f t="shared" si="112"/>
        <v>0</v>
      </c>
      <c r="AB797" s="242" t="b">
        <f t="shared" si="113"/>
        <v>0</v>
      </c>
      <c r="AC797" s="267"/>
      <c r="AD797" s="265" t="str">
        <f>IF(AC797=Dropdowns!$B$44,"Emissions intensity required","")</f>
        <v/>
      </c>
      <c r="AE797" s="267"/>
      <c r="AF797" s="265" t="str">
        <f t="shared" si="115"/>
        <v/>
      </c>
      <c r="AG797" s="121" t="str">
        <f t="shared" si="116"/>
        <v/>
      </c>
      <c r="AH797" s="121" t="str">
        <f t="shared" si="117"/>
        <v/>
      </c>
    </row>
    <row r="798" spans="1:34" s="99" customFormat="1" x14ac:dyDescent="0.45">
      <c r="A798" s="429"/>
      <c r="B798" s="429"/>
      <c r="C798" s="429"/>
      <c r="D798" s="429"/>
      <c r="E798" s="429"/>
      <c r="F798" s="267"/>
      <c r="G798" s="267"/>
      <c r="H798" s="430"/>
      <c r="I798" s="430"/>
      <c r="J798" s="431"/>
      <c r="K798" s="430"/>
      <c r="L798" s="432"/>
      <c r="M798" s="429"/>
      <c r="N798" s="429"/>
      <c r="O798" s="429"/>
      <c r="P798" s="429"/>
      <c r="Q798" s="433">
        <f t="shared" si="118"/>
        <v>0</v>
      </c>
      <c r="R798" s="433"/>
      <c r="S798" s="429"/>
      <c r="T798" s="429"/>
      <c r="U798" s="434"/>
      <c r="V798" s="429"/>
      <c r="W798" s="429"/>
      <c r="X798" s="241" t="str">
        <f t="shared" si="114"/>
        <v/>
      </c>
      <c r="Y798" s="241" t="str">
        <f t="shared" si="119"/>
        <v/>
      </c>
      <c r="Z798" s="241" t="str">
        <f t="shared" si="120"/>
        <v/>
      </c>
      <c r="AA798" s="242" t="b">
        <f t="shared" si="112"/>
        <v>0</v>
      </c>
      <c r="AB798" s="242" t="b">
        <f t="shared" si="113"/>
        <v>0</v>
      </c>
      <c r="AC798" s="267"/>
      <c r="AD798" s="265" t="str">
        <f>IF(AC798=Dropdowns!$B$44,"Emissions intensity required","")</f>
        <v/>
      </c>
      <c r="AE798" s="267"/>
      <c r="AF798" s="265" t="str">
        <f t="shared" si="115"/>
        <v/>
      </c>
      <c r="AG798" s="121" t="str">
        <f t="shared" si="116"/>
        <v/>
      </c>
      <c r="AH798" s="121" t="str">
        <f t="shared" si="117"/>
        <v/>
      </c>
    </row>
    <row r="799" spans="1:34" s="99" customFormat="1" x14ac:dyDescent="0.45">
      <c r="A799" s="429"/>
      <c r="B799" s="429"/>
      <c r="C799" s="429"/>
      <c r="D799" s="429"/>
      <c r="E799" s="429"/>
      <c r="F799" s="267"/>
      <c r="G799" s="267"/>
      <c r="H799" s="430"/>
      <c r="I799" s="430"/>
      <c r="J799" s="431"/>
      <c r="K799" s="430"/>
      <c r="L799" s="432"/>
      <c r="M799" s="429"/>
      <c r="N799" s="429"/>
      <c r="O799" s="429"/>
      <c r="P799" s="429"/>
      <c r="Q799" s="433">
        <f t="shared" si="118"/>
        <v>0</v>
      </c>
      <c r="R799" s="433"/>
      <c r="S799" s="429"/>
      <c r="T799" s="429"/>
      <c r="U799" s="434"/>
      <c r="V799" s="429"/>
      <c r="W799" s="429"/>
      <c r="X799" s="241" t="str">
        <f t="shared" si="114"/>
        <v/>
      </c>
      <c r="Y799" s="241" t="str">
        <f t="shared" si="119"/>
        <v/>
      </c>
      <c r="Z799" s="241" t="str">
        <f t="shared" si="120"/>
        <v/>
      </c>
      <c r="AA799" s="242" t="b">
        <f t="shared" si="112"/>
        <v>0</v>
      </c>
      <c r="AB799" s="242" t="b">
        <f t="shared" si="113"/>
        <v>0</v>
      </c>
      <c r="AC799" s="267"/>
      <c r="AD799" s="265" t="str">
        <f>IF(AC799=Dropdowns!$B$44,"Emissions intensity required","")</f>
        <v/>
      </c>
      <c r="AE799" s="267"/>
      <c r="AF799" s="265" t="str">
        <f t="shared" si="115"/>
        <v/>
      </c>
      <c r="AG799" s="121" t="str">
        <f t="shared" si="116"/>
        <v/>
      </c>
      <c r="AH799" s="121" t="str">
        <f t="shared" si="117"/>
        <v/>
      </c>
    </row>
    <row r="800" spans="1:34" s="99" customFormat="1" x14ac:dyDescent="0.45">
      <c r="A800" s="429"/>
      <c r="B800" s="429"/>
      <c r="C800" s="429"/>
      <c r="D800" s="429"/>
      <c r="E800" s="429"/>
      <c r="F800" s="267"/>
      <c r="G800" s="267"/>
      <c r="H800" s="430"/>
      <c r="I800" s="430"/>
      <c r="J800" s="431"/>
      <c r="K800" s="430"/>
      <c r="L800" s="432"/>
      <c r="M800" s="429"/>
      <c r="N800" s="429"/>
      <c r="O800" s="429"/>
      <c r="P800" s="429"/>
      <c r="Q800" s="433">
        <f t="shared" si="118"/>
        <v>0</v>
      </c>
      <c r="R800" s="433"/>
      <c r="S800" s="429"/>
      <c r="T800" s="429"/>
      <c r="U800" s="434"/>
      <c r="V800" s="429"/>
      <c r="W800" s="429"/>
      <c r="X800" s="241" t="str">
        <f t="shared" si="114"/>
        <v/>
      </c>
      <c r="Y800" s="241" t="str">
        <f t="shared" si="119"/>
        <v/>
      </c>
      <c r="Z800" s="241" t="str">
        <f t="shared" si="120"/>
        <v/>
      </c>
      <c r="AA800" s="242" t="b">
        <f t="shared" si="112"/>
        <v>0</v>
      </c>
      <c r="AB800" s="242" t="b">
        <f t="shared" si="113"/>
        <v>0</v>
      </c>
      <c r="AC800" s="267"/>
      <c r="AD800" s="265" t="str">
        <f>IF(AC800=Dropdowns!$B$44,"Emissions intensity required","")</f>
        <v/>
      </c>
      <c r="AE800" s="267"/>
      <c r="AF800" s="265" t="str">
        <f t="shared" si="115"/>
        <v/>
      </c>
      <c r="AG800" s="121" t="str">
        <f t="shared" si="116"/>
        <v/>
      </c>
      <c r="AH800" s="121" t="str">
        <f t="shared" si="117"/>
        <v/>
      </c>
    </row>
    <row r="801" spans="1:34" s="99" customFormat="1" x14ac:dyDescent="0.45">
      <c r="A801" s="429"/>
      <c r="B801" s="429"/>
      <c r="C801" s="429"/>
      <c r="D801" s="429"/>
      <c r="E801" s="429"/>
      <c r="F801" s="267"/>
      <c r="G801" s="267"/>
      <c r="H801" s="430"/>
      <c r="I801" s="430"/>
      <c r="J801" s="431"/>
      <c r="K801" s="430"/>
      <c r="L801" s="432"/>
      <c r="M801" s="429"/>
      <c r="N801" s="429"/>
      <c r="O801" s="429"/>
      <c r="P801" s="429"/>
      <c r="Q801" s="433">
        <f t="shared" si="118"/>
        <v>0</v>
      </c>
      <c r="R801" s="433"/>
      <c r="S801" s="429"/>
      <c r="T801" s="429"/>
      <c r="U801" s="434"/>
      <c r="V801" s="429"/>
      <c r="W801" s="429"/>
      <c r="X801" s="241" t="str">
        <f t="shared" si="114"/>
        <v/>
      </c>
      <c r="Y801" s="241" t="str">
        <f t="shared" si="119"/>
        <v/>
      </c>
      <c r="Z801" s="241" t="str">
        <f t="shared" si="120"/>
        <v/>
      </c>
      <c r="AA801" s="242" t="b">
        <f t="shared" si="112"/>
        <v>0</v>
      </c>
      <c r="AB801" s="242" t="b">
        <f t="shared" si="113"/>
        <v>0</v>
      </c>
      <c r="AC801" s="267"/>
      <c r="AD801" s="265" t="str">
        <f>IF(AC801=Dropdowns!$B$44,"Emissions intensity required","")</f>
        <v/>
      </c>
      <c r="AE801" s="267"/>
      <c r="AF801" s="265" t="str">
        <f t="shared" si="115"/>
        <v/>
      </c>
      <c r="AG801" s="121" t="str">
        <f t="shared" si="116"/>
        <v/>
      </c>
      <c r="AH801" s="121" t="str">
        <f t="shared" si="117"/>
        <v/>
      </c>
    </row>
    <row r="802" spans="1:34" s="99" customFormat="1" x14ac:dyDescent="0.45">
      <c r="A802" s="429"/>
      <c r="B802" s="429"/>
      <c r="C802" s="429"/>
      <c r="D802" s="429"/>
      <c r="E802" s="429"/>
      <c r="F802" s="267"/>
      <c r="G802" s="267"/>
      <c r="H802" s="430"/>
      <c r="I802" s="430"/>
      <c r="J802" s="431"/>
      <c r="K802" s="430"/>
      <c r="L802" s="432"/>
      <c r="M802" s="429"/>
      <c r="N802" s="429"/>
      <c r="O802" s="429"/>
      <c r="P802" s="429"/>
      <c r="Q802" s="433">
        <f t="shared" si="118"/>
        <v>0</v>
      </c>
      <c r="R802" s="433"/>
      <c r="S802" s="429"/>
      <c r="T802" s="429"/>
      <c r="U802" s="434"/>
      <c r="V802" s="429"/>
      <c r="W802" s="429"/>
      <c r="X802" s="241" t="str">
        <f t="shared" si="114"/>
        <v/>
      </c>
      <c r="Y802" s="241" t="str">
        <f t="shared" si="119"/>
        <v/>
      </c>
      <c r="Z802" s="241" t="str">
        <f t="shared" si="120"/>
        <v/>
      </c>
      <c r="AA802" s="242" t="b">
        <f t="shared" si="112"/>
        <v>0</v>
      </c>
      <c r="AB802" s="242" t="b">
        <f t="shared" si="113"/>
        <v>0</v>
      </c>
      <c r="AC802" s="267"/>
      <c r="AD802" s="265" t="str">
        <f>IF(AC802=Dropdowns!$B$44,"Emissions intensity required","")</f>
        <v/>
      </c>
      <c r="AE802" s="267"/>
      <c r="AF802" s="265" t="str">
        <f t="shared" si="115"/>
        <v/>
      </c>
      <c r="AG802" s="121" t="str">
        <f t="shared" si="116"/>
        <v/>
      </c>
      <c r="AH802" s="121" t="str">
        <f t="shared" si="117"/>
        <v/>
      </c>
    </row>
    <row r="803" spans="1:34" s="99" customFormat="1" x14ac:dyDescent="0.45">
      <c r="A803" s="429"/>
      <c r="B803" s="429"/>
      <c r="C803" s="429"/>
      <c r="D803" s="429"/>
      <c r="E803" s="429"/>
      <c r="F803" s="267"/>
      <c r="G803" s="267"/>
      <c r="H803" s="430"/>
      <c r="I803" s="430"/>
      <c r="J803" s="431"/>
      <c r="K803" s="430"/>
      <c r="L803" s="432"/>
      <c r="M803" s="429"/>
      <c r="N803" s="429"/>
      <c r="O803" s="429"/>
      <c r="P803" s="429"/>
      <c r="Q803" s="433">
        <f t="shared" si="118"/>
        <v>0</v>
      </c>
      <c r="R803" s="433"/>
      <c r="S803" s="429"/>
      <c r="T803" s="429"/>
      <c r="U803" s="434"/>
      <c r="V803" s="429"/>
      <c r="W803" s="429"/>
      <c r="X803" s="241" t="str">
        <f t="shared" si="114"/>
        <v/>
      </c>
      <c r="Y803" s="241" t="str">
        <f t="shared" si="119"/>
        <v/>
      </c>
      <c r="Z803" s="241" t="str">
        <f t="shared" si="120"/>
        <v/>
      </c>
      <c r="AA803" s="242" t="b">
        <f t="shared" si="112"/>
        <v>0</v>
      </c>
      <c r="AB803" s="242" t="b">
        <f t="shared" si="113"/>
        <v>0</v>
      </c>
      <c r="AC803" s="267"/>
      <c r="AD803" s="265" t="str">
        <f>IF(AC803=Dropdowns!$B$44,"Emissions intensity required","")</f>
        <v/>
      </c>
      <c r="AE803" s="267"/>
      <c r="AF803" s="265" t="str">
        <f t="shared" si="115"/>
        <v/>
      </c>
      <c r="AG803" s="121" t="str">
        <f t="shared" si="116"/>
        <v/>
      </c>
      <c r="AH803" s="121" t="str">
        <f t="shared" si="117"/>
        <v/>
      </c>
    </row>
    <row r="804" spans="1:34" s="99" customFormat="1" x14ac:dyDescent="0.45">
      <c r="A804" s="429"/>
      <c r="B804" s="429"/>
      <c r="C804" s="429"/>
      <c r="D804" s="429"/>
      <c r="E804" s="429"/>
      <c r="F804" s="267"/>
      <c r="G804" s="267"/>
      <c r="H804" s="430"/>
      <c r="I804" s="430"/>
      <c r="J804" s="431"/>
      <c r="K804" s="430"/>
      <c r="L804" s="432"/>
      <c r="M804" s="429"/>
      <c r="N804" s="429"/>
      <c r="O804" s="429"/>
      <c r="P804" s="429"/>
      <c r="Q804" s="433">
        <f t="shared" si="118"/>
        <v>0</v>
      </c>
      <c r="R804" s="433"/>
      <c r="S804" s="429"/>
      <c r="T804" s="429"/>
      <c r="U804" s="434"/>
      <c r="V804" s="429"/>
      <c r="W804" s="429"/>
      <c r="X804" s="241" t="str">
        <f t="shared" si="114"/>
        <v/>
      </c>
      <c r="Y804" s="241" t="str">
        <f t="shared" si="119"/>
        <v/>
      </c>
      <c r="Z804" s="241" t="str">
        <f t="shared" si="120"/>
        <v/>
      </c>
      <c r="AA804" s="242" t="b">
        <f t="shared" si="112"/>
        <v>0</v>
      </c>
      <c r="AB804" s="242" t="b">
        <f t="shared" si="113"/>
        <v>0</v>
      </c>
      <c r="AC804" s="267"/>
      <c r="AD804" s="265" t="str">
        <f>IF(AC804=Dropdowns!$B$44,"Emissions intensity required","")</f>
        <v/>
      </c>
      <c r="AE804" s="267"/>
      <c r="AF804" s="265" t="str">
        <f t="shared" si="115"/>
        <v/>
      </c>
      <c r="AG804" s="121" t="str">
        <f t="shared" si="116"/>
        <v/>
      </c>
      <c r="AH804" s="121" t="str">
        <f t="shared" si="117"/>
        <v/>
      </c>
    </row>
    <row r="805" spans="1:34" s="99" customFormat="1" x14ac:dyDescent="0.45">
      <c r="A805" s="429"/>
      <c r="B805" s="429"/>
      <c r="C805" s="429"/>
      <c r="D805" s="429"/>
      <c r="E805" s="429"/>
      <c r="F805" s="267"/>
      <c r="G805" s="267"/>
      <c r="H805" s="430"/>
      <c r="I805" s="430"/>
      <c r="J805" s="431"/>
      <c r="K805" s="430"/>
      <c r="L805" s="432"/>
      <c r="M805" s="429"/>
      <c r="N805" s="429"/>
      <c r="O805" s="429"/>
      <c r="P805" s="429"/>
      <c r="Q805" s="433">
        <f t="shared" si="118"/>
        <v>0</v>
      </c>
      <c r="R805" s="433"/>
      <c r="S805" s="429"/>
      <c r="T805" s="429"/>
      <c r="U805" s="434"/>
      <c r="V805" s="429"/>
      <c r="W805" s="429"/>
      <c r="X805" s="241" t="str">
        <f t="shared" si="114"/>
        <v/>
      </c>
      <c r="Y805" s="241" t="str">
        <f t="shared" si="119"/>
        <v/>
      </c>
      <c r="Z805" s="241" t="str">
        <f t="shared" si="120"/>
        <v/>
      </c>
      <c r="AA805" s="242" t="b">
        <f t="shared" si="112"/>
        <v>0</v>
      </c>
      <c r="AB805" s="242" t="b">
        <f t="shared" si="113"/>
        <v>0</v>
      </c>
      <c r="AC805" s="267"/>
      <c r="AD805" s="265" t="str">
        <f>IF(AC805=Dropdowns!$B$44,"Emissions intensity required","")</f>
        <v/>
      </c>
      <c r="AE805" s="267"/>
      <c r="AF805" s="265" t="str">
        <f t="shared" si="115"/>
        <v/>
      </c>
      <c r="AG805" s="121" t="str">
        <f t="shared" si="116"/>
        <v/>
      </c>
      <c r="AH805" s="121" t="str">
        <f t="shared" si="117"/>
        <v/>
      </c>
    </row>
    <row r="806" spans="1:34" s="99" customFormat="1" x14ac:dyDescent="0.45">
      <c r="A806" s="429"/>
      <c r="B806" s="429"/>
      <c r="C806" s="429"/>
      <c r="D806" s="429"/>
      <c r="E806" s="429"/>
      <c r="F806" s="267"/>
      <c r="G806" s="267"/>
      <c r="H806" s="430"/>
      <c r="I806" s="430"/>
      <c r="J806" s="431"/>
      <c r="K806" s="430"/>
      <c r="L806" s="432"/>
      <c r="M806" s="429"/>
      <c r="N806" s="429"/>
      <c r="O806" s="429"/>
      <c r="P806" s="429"/>
      <c r="Q806" s="433">
        <f t="shared" si="118"/>
        <v>0</v>
      </c>
      <c r="R806" s="433"/>
      <c r="S806" s="429"/>
      <c r="T806" s="429"/>
      <c r="U806" s="434"/>
      <c r="V806" s="429"/>
      <c r="W806" s="429"/>
      <c r="X806" s="241" t="str">
        <f t="shared" si="114"/>
        <v/>
      </c>
      <c r="Y806" s="241" t="str">
        <f t="shared" si="119"/>
        <v/>
      </c>
      <c r="Z806" s="241" t="str">
        <f t="shared" si="120"/>
        <v/>
      </c>
      <c r="AA806" s="242" t="b">
        <f t="shared" si="112"/>
        <v>0</v>
      </c>
      <c r="AB806" s="242" t="b">
        <f t="shared" si="113"/>
        <v>0</v>
      </c>
      <c r="AC806" s="267"/>
      <c r="AD806" s="265" t="str">
        <f>IF(AC806=Dropdowns!$B$44,"Emissions intensity required","")</f>
        <v/>
      </c>
      <c r="AE806" s="267"/>
      <c r="AF806" s="265" t="str">
        <f t="shared" si="115"/>
        <v/>
      </c>
      <c r="AG806" s="121" t="str">
        <f t="shared" si="116"/>
        <v/>
      </c>
      <c r="AH806" s="121" t="str">
        <f t="shared" si="117"/>
        <v/>
      </c>
    </row>
    <row r="807" spans="1:34" s="99" customFormat="1" x14ac:dyDescent="0.45">
      <c r="A807" s="429"/>
      <c r="B807" s="429"/>
      <c r="C807" s="429"/>
      <c r="D807" s="429"/>
      <c r="E807" s="429"/>
      <c r="F807" s="267"/>
      <c r="G807" s="267"/>
      <c r="H807" s="430"/>
      <c r="I807" s="430"/>
      <c r="J807" s="431"/>
      <c r="K807" s="430"/>
      <c r="L807" s="432"/>
      <c r="M807" s="429"/>
      <c r="N807" s="429"/>
      <c r="O807" s="429"/>
      <c r="P807" s="429"/>
      <c r="Q807" s="433">
        <f t="shared" si="118"/>
        <v>0</v>
      </c>
      <c r="R807" s="433"/>
      <c r="S807" s="429"/>
      <c r="T807" s="429"/>
      <c r="U807" s="434"/>
      <c r="V807" s="429"/>
      <c r="W807" s="429"/>
      <c r="X807" s="241" t="str">
        <f t="shared" si="114"/>
        <v/>
      </c>
      <c r="Y807" s="241" t="str">
        <f t="shared" si="119"/>
        <v/>
      </c>
      <c r="Z807" s="241" t="str">
        <f t="shared" si="120"/>
        <v/>
      </c>
      <c r="AA807" s="242" t="b">
        <f t="shared" si="112"/>
        <v>0</v>
      </c>
      <c r="AB807" s="242" t="b">
        <f t="shared" si="113"/>
        <v>0</v>
      </c>
      <c r="AC807" s="267"/>
      <c r="AD807" s="265" t="str">
        <f>IF(AC807=Dropdowns!$B$44,"Emissions intensity required","")</f>
        <v/>
      </c>
      <c r="AE807" s="267"/>
      <c r="AF807" s="265" t="str">
        <f t="shared" si="115"/>
        <v/>
      </c>
      <c r="AG807" s="121" t="str">
        <f t="shared" si="116"/>
        <v/>
      </c>
      <c r="AH807" s="121" t="str">
        <f t="shared" si="117"/>
        <v/>
      </c>
    </row>
    <row r="808" spans="1:34" s="99" customFormat="1" x14ac:dyDescent="0.45">
      <c r="A808" s="429"/>
      <c r="B808" s="429"/>
      <c r="C808" s="429"/>
      <c r="D808" s="429"/>
      <c r="E808" s="429"/>
      <c r="F808" s="267"/>
      <c r="G808" s="267"/>
      <c r="H808" s="430"/>
      <c r="I808" s="430"/>
      <c r="J808" s="431"/>
      <c r="K808" s="430"/>
      <c r="L808" s="432"/>
      <c r="M808" s="429"/>
      <c r="N808" s="429"/>
      <c r="O808" s="429"/>
      <c r="P808" s="429"/>
      <c r="Q808" s="433">
        <f t="shared" si="118"/>
        <v>0</v>
      </c>
      <c r="R808" s="433"/>
      <c r="S808" s="429"/>
      <c r="T808" s="429"/>
      <c r="U808" s="434"/>
      <c r="V808" s="429"/>
      <c r="W808" s="429"/>
      <c r="X808" s="241" t="str">
        <f t="shared" si="114"/>
        <v/>
      </c>
      <c r="Y808" s="241" t="str">
        <f t="shared" si="119"/>
        <v/>
      </c>
      <c r="Z808" s="241" t="str">
        <f t="shared" si="120"/>
        <v/>
      </c>
      <c r="AA808" s="242" t="b">
        <f t="shared" si="112"/>
        <v>0</v>
      </c>
      <c r="AB808" s="242" t="b">
        <f t="shared" si="113"/>
        <v>0</v>
      </c>
      <c r="AC808" s="267"/>
      <c r="AD808" s="265" t="str">
        <f>IF(AC808=Dropdowns!$B$44,"Emissions intensity required","")</f>
        <v/>
      </c>
      <c r="AE808" s="267"/>
      <c r="AF808" s="265" t="str">
        <f t="shared" si="115"/>
        <v/>
      </c>
      <c r="AG808" s="121" t="str">
        <f t="shared" si="116"/>
        <v/>
      </c>
      <c r="AH808" s="121" t="str">
        <f t="shared" si="117"/>
        <v/>
      </c>
    </row>
    <row r="809" spans="1:34" s="99" customFormat="1" x14ac:dyDescent="0.45">
      <c r="A809" s="429"/>
      <c r="B809" s="429"/>
      <c r="C809" s="429"/>
      <c r="D809" s="429"/>
      <c r="E809" s="429"/>
      <c r="F809" s="267"/>
      <c r="G809" s="267"/>
      <c r="H809" s="430"/>
      <c r="I809" s="430"/>
      <c r="J809" s="431"/>
      <c r="K809" s="430"/>
      <c r="L809" s="432"/>
      <c r="M809" s="429"/>
      <c r="N809" s="429"/>
      <c r="O809" s="429"/>
      <c r="P809" s="429"/>
      <c r="Q809" s="433">
        <f t="shared" si="118"/>
        <v>0</v>
      </c>
      <c r="R809" s="433"/>
      <c r="S809" s="429"/>
      <c r="T809" s="429"/>
      <c r="U809" s="434"/>
      <c r="V809" s="429"/>
      <c r="W809" s="429"/>
      <c r="X809" s="241" t="str">
        <f t="shared" si="114"/>
        <v/>
      </c>
      <c r="Y809" s="241" t="str">
        <f t="shared" si="119"/>
        <v/>
      </c>
      <c r="Z809" s="241" t="str">
        <f t="shared" si="120"/>
        <v/>
      </c>
      <c r="AA809" s="242" t="b">
        <f t="shared" si="112"/>
        <v>0</v>
      </c>
      <c r="AB809" s="242" t="b">
        <f t="shared" si="113"/>
        <v>0</v>
      </c>
      <c r="AC809" s="267"/>
      <c r="AD809" s="265" t="str">
        <f>IF(AC809=Dropdowns!$B$44,"Emissions intensity required","")</f>
        <v/>
      </c>
      <c r="AE809" s="267"/>
      <c r="AF809" s="265" t="str">
        <f t="shared" si="115"/>
        <v/>
      </c>
      <c r="AG809" s="121" t="str">
        <f t="shared" si="116"/>
        <v/>
      </c>
      <c r="AH809" s="121" t="str">
        <f t="shared" si="117"/>
        <v/>
      </c>
    </row>
    <row r="810" spans="1:34" s="99" customFormat="1" x14ac:dyDescent="0.45">
      <c r="A810" s="429"/>
      <c r="B810" s="429"/>
      <c r="C810" s="429"/>
      <c r="D810" s="429"/>
      <c r="E810" s="429"/>
      <c r="F810" s="267"/>
      <c r="G810" s="267"/>
      <c r="H810" s="430"/>
      <c r="I810" s="430"/>
      <c r="J810" s="431"/>
      <c r="K810" s="430"/>
      <c r="L810" s="432"/>
      <c r="M810" s="429"/>
      <c r="N810" s="429"/>
      <c r="O810" s="429"/>
      <c r="P810" s="429"/>
      <c r="Q810" s="433">
        <f t="shared" si="118"/>
        <v>0</v>
      </c>
      <c r="R810" s="433"/>
      <c r="S810" s="429"/>
      <c r="T810" s="429"/>
      <c r="U810" s="434"/>
      <c r="V810" s="429"/>
      <c r="W810" s="429"/>
      <c r="X810" s="241" t="str">
        <f t="shared" si="114"/>
        <v/>
      </c>
      <c r="Y810" s="241" t="str">
        <f t="shared" si="119"/>
        <v/>
      </c>
      <c r="Z810" s="241" t="str">
        <f t="shared" si="120"/>
        <v/>
      </c>
      <c r="AA810" s="242" t="b">
        <f t="shared" si="112"/>
        <v>0</v>
      </c>
      <c r="AB810" s="242" t="b">
        <f t="shared" si="113"/>
        <v>0</v>
      </c>
      <c r="AC810" s="267"/>
      <c r="AD810" s="265" t="str">
        <f>IF(AC810=Dropdowns!$B$44,"Emissions intensity required","")</f>
        <v/>
      </c>
      <c r="AE810" s="267"/>
      <c r="AF810" s="265" t="str">
        <f t="shared" si="115"/>
        <v/>
      </c>
      <c r="AG810" s="121" t="str">
        <f t="shared" si="116"/>
        <v/>
      </c>
      <c r="AH810" s="121" t="str">
        <f t="shared" si="117"/>
        <v/>
      </c>
    </row>
    <row r="811" spans="1:34" s="99" customFormat="1" x14ac:dyDescent="0.45">
      <c r="A811" s="429"/>
      <c r="B811" s="429"/>
      <c r="C811" s="429"/>
      <c r="D811" s="429"/>
      <c r="E811" s="429"/>
      <c r="F811" s="267"/>
      <c r="G811" s="267"/>
      <c r="H811" s="430"/>
      <c r="I811" s="430"/>
      <c r="J811" s="431"/>
      <c r="K811" s="430"/>
      <c r="L811" s="432"/>
      <c r="M811" s="429"/>
      <c r="N811" s="429"/>
      <c r="O811" s="429"/>
      <c r="P811" s="429"/>
      <c r="Q811" s="433">
        <f t="shared" si="118"/>
        <v>0</v>
      </c>
      <c r="R811" s="433"/>
      <c r="S811" s="429"/>
      <c r="T811" s="429"/>
      <c r="U811" s="434"/>
      <c r="V811" s="429"/>
      <c r="W811" s="429"/>
      <c r="X811" s="241" t="str">
        <f t="shared" si="114"/>
        <v/>
      </c>
      <c r="Y811" s="241" t="str">
        <f t="shared" si="119"/>
        <v/>
      </c>
      <c r="Z811" s="241" t="str">
        <f t="shared" si="120"/>
        <v/>
      </c>
      <c r="AA811" s="242" t="b">
        <f t="shared" si="112"/>
        <v>0</v>
      </c>
      <c r="AB811" s="242" t="b">
        <f t="shared" si="113"/>
        <v>0</v>
      </c>
      <c r="AC811" s="267"/>
      <c r="AD811" s="265" t="str">
        <f>IF(AC811=Dropdowns!$B$44,"Emissions intensity required","")</f>
        <v/>
      </c>
      <c r="AE811" s="267"/>
      <c r="AF811" s="265" t="str">
        <f t="shared" si="115"/>
        <v/>
      </c>
      <c r="AG811" s="121" t="str">
        <f t="shared" si="116"/>
        <v/>
      </c>
      <c r="AH811" s="121" t="str">
        <f t="shared" si="117"/>
        <v/>
      </c>
    </row>
    <row r="812" spans="1:34" s="99" customFormat="1" x14ac:dyDescent="0.45">
      <c r="A812" s="429"/>
      <c r="B812" s="429"/>
      <c r="C812" s="429"/>
      <c r="D812" s="429"/>
      <c r="E812" s="429"/>
      <c r="F812" s="267"/>
      <c r="G812" s="267"/>
      <c r="H812" s="430"/>
      <c r="I812" s="430"/>
      <c r="J812" s="431"/>
      <c r="K812" s="430"/>
      <c r="L812" s="432"/>
      <c r="M812" s="429"/>
      <c r="N812" s="429"/>
      <c r="O812" s="429"/>
      <c r="P812" s="429"/>
      <c r="Q812" s="433">
        <f t="shared" si="118"/>
        <v>0</v>
      </c>
      <c r="R812" s="433"/>
      <c r="S812" s="429"/>
      <c r="T812" s="429"/>
      <c r="U812" s="434"/>
      <c r="V812" s="429"/>
      <c r="W812" s="429"/>
      <c r="X812" s="241" t="str">
        <f t="shared" si="114"/>
        <v/>
      </c>
      <c r="Y812" s="241" t="str">
        <f t="shared" si="119"/>
        <v/>
      </c>
      <c r="Z812" s="241" t="str">
        <f t="shared" si="120"/>
        <v/>
      </c>
      <c r="AA812" s="242" t="b">
        <f t="shared" si="112"/>
        <v>0</v>
      </c>
      <c r="AB812" s="242" t="b">
        <f t="shared" si="113"/>
        <v>0</v>
      </c>
      <c r="AC812" s="267"/>
      <c r="AD812" s="265" t="str">
        <f>IF(AC812=Dropdowns!$B$44,"Emissions intensity required","")</f>
        <v/>
      </c>
      <c r="AE812" s="267"/>
      <c r="AF812" s="265" t="str">
        <f t="shared" si="115"/>
        <v/>
      </c>
      <c r="AG812" s="121" t="str">
        <f t="shared" si="116"/>
        <v/>
      </c>
      <c r="AH812" s="121" t="str">
        <f t="shared" si="117"/>
        <v/>
      </c>
    </row>
    <row r="813" spans="1:34" s="99" customFormat="1" x14ac:dyDescent="0.45">
      <c r="A813" s="429"/>
      <c r="B813" s="429"/>
      <c r="C813" s="429"/>
      <c r="D813" s="429"/>
      <c r="E813" s="429"/>
      <c r="F813" s="267"/>
      <c r="G813" s="267"/>
      <c r="H813" s="430"/>
      <c r="I813" s="430"/>
      <c r="J813" s="431"/>
      <c r="K813" s="430"/>
      <c r="L813" s="432"/>
      <c r="M813" s="429"/>
      <c r="N813" s="429"/>
      <c r="O813" s="429"/>
      <c r="P813" s="429"/>
      <c r="Q813" s="433">
        <f t="shared" si="118"/>
        <v>0</v>
      </c>
      <c r="R813" s="433"/>
      <c r="S813" s="429"/>
      <c r="T813" s="429"/>
      <c r="U813" s="434"/>
      <c r="V813" s="429"/>
      <c r="W813" s="429"/>
      <c r="X813" s="241" t="str">
        <f t="shared" si="114"/>
        <v/>
      </c>
      <c r="Y813" s="241" t="str">
        <f t="shared" si="119"/>
        <v/>
      </c>
      <c r="Z813" s="241" t="str">
        <f t="shared" si="120"/>
        <v/>
      </c>
      <c r="AA813" s="242" t="b">
        <f t="shared" si="112"/>
        <v>0</v>
      </c>
      <c r="AB813" s="242" t="b">
        <f t="shared" si="113"/>
        <v>0</v>
      </c>
      <c r="AC813" s="267"/>
      <c r="AD813" s="265" t="str">
        <f>IF(AC813=Dropdowns!$B$44,"Emissions intensity required","")</f>
        <v/>
      </c>
      <c r="AE813" s="267"/>
      <c r="AF813" s="265" t="str">
        <f t="shared" si="115"/>
        <v/>
      </c>
      <c r="AG813" s="121" t="str">
        <f t="shared" si="116"/>
        <v/>
      </c>
      <c r="AH813" s="121" t="str">
        <f t="shared" si="117"/>
        <v/>
      </c>
    </row>
    <row r="814" spans="1:34" s="99" customFormat="1" x14ac:dyDescent="0.45">
      <c r="A814" s="429"/>
      <c r="B814" s="429"/>
      <c r="C814" s="429"/>
      <c r="D814" s="429"/>
      <c r="E814" s="429"/>
      <c r="F814" s="267"/>
      <c r="G814" s="267"/>
      <c r="H814" s="430"/>
      <c r="I814" s="430"/>
      <c r="J814" s="431"/>
      <c r="K814" s="430"/>
      <c r="L814" s="432"/>
      <c r="M814" s="429"/>
      <c r="N814" s="429"/>
      <c r="O814" s="429"/>
      <c r="P814" s="429"/>
      <c r="Q814" s="433">
        <f t="shared" si="118"/>
        <v>0</v>
      </c>
      <c r="R814" s="433"/>
      <c r="S814" s="429"/>
      <c r="T814" s="429"/>
      <c r="U814" s="434"/>
      <c r="V814" s="429"/>
      <c r="W814" s="429"/>
      <c r="X814" s="241" t="str">
        <f t="shared" si="114"/>
        <v/>
      </c>
      <c r="Y814" s="241" t="str">
        <f t="shared" si="119"/>
        <v/>
      </c>
      <c r="Z814" s="241" t="str">
        <f t="shared" si="120"/>
        <v/>
      </c>
      <c r="AA814" s="242" t="b">
        <f t="shared" si="112"/>
        <v>0</v>
      </c>
      <c r="AB814" s="242" t="b">
        <f t="shared" si="113"/>
        <v>0</v>
      </c>
      <c r="AC814" s="267"/>
      <c r="AD814" s="265" t="str">
        <f>IF(AC814=Dropdowns!$B$44,"Emissions intensity required","")</f>
        <v/>
      </c>
      <c r="AE814" s="267"/>
      <c r="AF814" s="265" t="str">
        <f t="shared" si="115"/>
        <v/>
      </c>
      <c r="AG814" s="121" t="str">
        <f t="shared" si="116"/>
        <v/>
      </c>
      <c r="AH814" s="121" t="str">
        <f t="shared" si="117"/>
        <v/>
      </c>
    </row>
    <row r="815" spans="1:34" s="99" customFormat="1" x14ac:dyDescent="0.45">
      <c r="A815" s="429"/>
      <c r="B815" s="429"/>
      <c r="C815" s="429"/>
      <c r="D815" s="429"/>
      <c r="E815" s="429"/>
      <c r="F815" s="267"/>
      <c r="G815" s="267"/>
      <c r="H815" s="430"/>
      <c r="I815" s="430"/>
      <c r="J815" s="431"/>
      <c r="K815" s="430"/>
      <c r="L815" s="432"/>
      <c r="M815" s="429"/>
      <c r="N815" s="429"/>
      <c r="O815" s="429"/>
      <c r="P815" s="429"/>
      <c r="Q815" s="433">
        <f t="shared" si="118"/>
        <v>0</v>
      </c>
      <c r="R815" s="433"/>
      <c r="S815" s="429"/>
      <c r="T815" s="429"/>
      <c r="U815" s="434"/>
      <c r="V815" s="429"/>
      <c r="W815" s="429"/>
      <c r="X815" s="241" t="str">
        <f t="shared" si="114"/>
        <v/>
      </c>
      <c r="Y815" s="241" t="str">
        <f t="shared" si="119"/>
        <v/>
      </c>
      <c r="Z815" s="241" t="str">
        <f t="shared" si="120"/>
        <v/>
      </c>
      <c r="AA815" s="242" t="b">
        <f t="shared" si="112"/>
        <v>0</v>
      </c>
      <c r="AB815" s="242" t="b">
        <f t="shared" si="113"/>
        <v>0</v>
      </c>
      <c r="AC815" s="267"/>
      <c r="AD815" s="265" t="str">
        <f>IF(AC815=Dropdowns!$B$44,"Emissions intensity required","")</f>
        <v/>
      </c>
      <c r="AE815" s="267"/>
      <c r="AF815" s="265" t="str">
        <f t="shared" si="115"/>
        <v/>
      </c>
      <c r="AG815" s="121" t="str">
        <f t="shared" si="116"/>
        <v/>
      </c>
      <c r="AH815" s="121" t="str">
        <f t="shared" si="117"/>
        <v/>
      </c>
    </row>
    <row r="816" spans="1:34" s="99" customFormat="1" x14ac:dyDescent="0.45">
      <c r="A816" s="429"/>
      <c r="B816" s="429"/>
      <c r="C816" s="429"/>
      <c r="D816" s="429"/>
      <c r="E816" s="429"/>
      <c r="F816" s="267"/>
      <c r="G816" s="267"/>
      <c r="H816" s="430"/>
      <c r="I816" s="430"/>
      <c r="J816" s="431"/>
      <c r="K816" s="430"/>
      <c r="L816" s="432"/>
      <c r="M816" s="429"/>
      <c r="N816" s="429"/>
      <c r="O816" s="429"/>
      <c r="P816" s="429"/>
      <c r="Q816" s="433">
        <f t="shared" si="118"/>
        <v>0</v>
      </c>
      <c r="R816" s="433"/>
      <c r="S816" s="429"/>
      <c r="T816" s="429"/>
      <c r="U816" s="434"/>
      <c r="V816" s="429"/>
      <c r="W816" s="429"/>
      <c r="X816" s="241" t="str">
        <f t="shared" si="114"/>
        <v/>
      </c>
      <c r="Y816" s="241" t="str">
        <f t="shared" si="119"/>
        <v/>
      </c>
      <c r="Z816" s="241" t="str">
        <f t="shared" si="120"/>
        <v/>
      </c>
      <c r="AA816" s="242" t="b">
        <f t="shared" si="112"/>
        <v>0</v>
      </c>
      <c r="AB816" s="242" t="b">
        <f t="shared" si="113"/>
        <v>0</v>
      </c>
      <c r="AC816" s="267"/>
      <c r="AD816" s="265" t="str">
        <f>IF(AC816=Dropdowns!$B$44,"Emissions intensity required","")</f>
        <v/>
      </c>
      <c r="AE816" s="267"/>
      <c r="AF816" s="265" t="str">
        <f t="shared" si="115"/>
        <v/>
      </c>
      <c r="AG816" s="121" t="str">
        <f t="shared" si="116"/>
        <v/>
      </c>
      <c r="AH816" s="121" t="str">
        <f t="shared" si="117"/>
        <v/>
      </c>
    </row>
    <row r="817" spans="1:34" s="99" customFormat="1" x14ac:dyDescent="0.45">
      <c r="A817" s="429"/>
      <c r="B817" s="429"/>
      <c r="C817" s="429"/>
      <c r="D817" s="429"/>
      <c r="E817" s="429"/>
      <c r="F817" s="267"/>
      <c r="G817" s="267"/>
      <c r="H817" s="430"/>
      <c r="I817" s="430"/>
      <c r="J817" s="431"/>
      <c r="K817" s="430"/>
      <c r="L817" s="432"/>
      <c r="M817" s="429"/>
      <c r="N817" s="429"/>
      <c r="O817" s="429"/>
      <c r="P817" s="429"/>
      <c r="Q817" s="433">
        <f t="shared" si="118"/>
        <v>0</v>
      </c>
      <c r="R817" s="433"/>
      <c r="S817" s="429"/>
      <c r="T817" s="429"/>
      <c r="U817" s="434"/>
      <c r="V817" s="429"/>
      <c r="W817" s="429"/>
      <c r="X817" s="241" t="str">
        <f t="shared" si="114"/>
        <v/>
      </c>
      <c r="Y817" s="241" t="str">
        <f t="shared" si="119"/>
        <v/>
      </c>
      <c r="Z817" s="241" t="str">
        <f t="shared" si="120"/>
        <v/>
      </c>
      <c r="AA817" s="242" t="b">
        <f t="shared" si="112"/>
        <v>0</v>
      </c>
      <c r="AB817" s="242" t="b">
        <f t="shared" si="113"/>
        <v>0</v>
      </c>
      <c r="AC817" s="267"/>
      <c r="AD817" s="265" t="str">
        <f>IF(AC817=Dropdowns!$B$44,"Emissions intensity required","")</f>
        <v/>
      </c>
      <c r="AE817" s="267"/>
      <c r="AF817" s="265" t="str">
        <f t="shared" si="115"/>
        <v/>
      </c>
      <c r="AG817" s="121" t="str">
        <f t="shared" si="116"/>
        <v/>
      </c>
      <c r="AH817" s="121" t="str">
        <f t="shared" si="117"/>
        <v/>
      </c>
    </row>
    <row r="818" spans="1:34" s="99" customFormat="1" x14ac:dyDescent="0.45">
      <c r="A818" s="429"/>
      <c r="B818" s="429"/>
      <c r="C818" s="429"/>
      <c r="D818" s="429"/>
      <c r="E818" s="429"/>
      <c r="F818" s="267"/>
      <c r="G818" s="267"/>
      <c r="H818" s="430"/>
      <c r="I818" s="430"/>
      <c r="J818" s="431"/>
      <c r="K818" s="430"/>
      <c r="L818" s="432"/>
      <c r="M818" s="429"/>
      <c r="N818" s="429"/>
      <c r="O818" s="429"/>
      <c r="P818" s="429"/>
      <c r="Q818" s="433">
        <f t="shared" si="118"/>
        <v>0</v>
      </c>
      <c r="R818" s="433"/>
      <c r="S818" s="429"/>
      <c r="T818" s="429"/>
      <c r="U818" s="434"/>
      <c r="V818" s="429"/>
      <c r="W818" s="429"/>
      <c r="X818" s="241" t="str">
        <f t="shared" si="114"/>
        <v/>
      </c>
      <c r="Y818" s="241" t="str">
        <f t="shared" si="119"/>
        <v/>
      </c>
      <c r="Z818" s="241" t="str">
        <f t="shared" si="120"/>
        <v/>
      </c>
      <c r="AA818" s="242" t="b">
        <f t="shared" si="112"/>
        <v>0</v>
      </c>
      <c r="AB818" s="242" t="b">
        <f t="shared" si="113"/>
        <v>0</v>
      </c>
      <c r="AC818" s="267"/>
      <c r="AD818" s="265" t="str">
        <f>IF(AC818=Dropdowns!$B$44,"Emissions intensity required","")</f>
        <v/>
      </c>
      <c r="AE818" s="267"/>
      <c r="AF818" s="265" t="str">
        <f t="shared" si="115"/>
        <v/>
      </c>
      <c r="AG818" s="121" t="str">
        <f t="shared" si="116"/>
        <v/>
      </c>
      <c r="AH818" s="121" t="str">
        <f t="shared" si="117"/>
        <v/>
      </c>
    </row>
    <row r="819" spans="1:34" s="99" customFormat="1" x14ac:dyDescent="0.45">
      <c r="A819" s="429"/>
      <c r="B819" s="429"/>
      <c r="C819" s="429"/>
      <c r="D819" s="429"/>
      <c r="E819" s="429"/>
      <c r="F819" s="267"/>
      <c r="G819" s="267"/>
      <c r="H819" s="430"/>
      <c r="I819" s="430"/>
      <c r="J819" s="431"/>
      <c r="K819" s="430"/>
      <c r="L819" s="432"/>
      <c r="M819" s="429"/>
      <c r="N819" s="429"/>
      <c r="O819" s="429"/>
      <c r="P819" s="429"/>
      <c r="Q819" s="433">
        <f t="shared" si="118"/>
        <v>0</v>
      </c>
      <c r="R819" s="433"/>
      <c r="S819" s="429"/>
      <c r="T819" s="429"/>
      <c r="U819" s="434"/>
      <c r="V819" s="429"/>
      <c r="W819" s="429"/>
      <c r="X819" s="241" t="str">
        <f t="shared" si="114"/>
        <v/>
      </c>
      <c r="Y819" s="241" t="str">
        <f t="shared" si="119"/>
        <v/>
      </c>
      <c r="Z819" s="241" t="str">
        <f t="shared" si="120"/>
        <v/>
      </c>
      <c r="AA819" s="242" t="b">
        <f t="shared" si="112"/>
        <v>0</v>
      </c>
      <c r="AB819" s="242" t="b">
        <f t="shared" si="113"/>
        <v>0</v>
      </c>
      <c r="AC819" s="267"/>
      <c r="AD819" s="265" t="str">
        <f>IF(AC819=Dropdowns!$B$44,"Emissions intensity required","")</f>
        <v/>
      </c>
      <c r="AE819" s="267"/>
      <c r="AF819" s="265" t="str">
        <f t="shared" si="115"/>
        <v/>
      </c>
      <c r="AG819" s="121" t="str">
        <f t="shared" si="116"/>
        <v/>
      </c>
      <c r="AH819" s="121" t="str">
        <f t="shared" si="117"/>
        <v/>
      </c>
    </row>
    <row r="820" spans="1:34" s="99" customFormat="1" x14ac:dyDescent="0.45">
      <c r="A820" s="429"/>
      <c r="B820" s="429"/>
      <c r="C820" s="429"/>
      <c r="D820" s="429"/>
      <c r="E820" s="429"/>
      <c r="F820" s="267"/>
      <c r="G820" s="267"/>
      <c r="H820" s="430"/>
      <c r="I820" s="430"/>
      <c r="J820" s="431"/>
      <c r="K820" s="430"/>
      <c r="L820" s="432"/>
      <c r="M820" s="429"/>
      <c r="N820" s="429"/>
      <c r="O820" s="429"/>
      <c r="P820" s="429"/>
      <c r="Q820" s="433">
        <f t="shared" si="118"/>
        <v>0</v>
      </c>
      <c r="R820" s="433"/>
      <c r="S820" s="429"/>
      <c r="T820" s="429"/>
      <c r="U820" s="434"/>
      <c r="V820" s="429"/>
      <c r="W820" s="429"/>
      <c r="X820" s="241" t="str">
        <f t="shared" si="114"/>
        <v/>
      </c>
      <c r="Y820" s="241" t="str">
        <f t="shared" si="119"/>
        <v/>
      </c>
      <c r="Z820" s="241" t="str">
        <f t="shared" si="120"/>
        <v/>
      </c>
      <c r="AA820" s="242" t="b">
        <f t="shared" si="112"/>
        <v>0</v>
      </c>
      <c r="AB820" s="242" t="b">
        <f t="shared" si="113"/>
        <v>0</v>
      </c>
      <c r="AC820" s="267"/>
      <c r="AD820" s="265" t="str">
        <f>IF(AC820=Dropdowns!$B$44,"Emissions intensity required","")</f>
        <v/>
      </c>
      <c r="AE820" s="267"/>
      <c r="AF820" s="265" t="str">
        <f t="shared" si="115"/>
        <v/>
      </c>
      <c r="AG820" s="121" t="str">
        <f t="shared" si="116"/>
        <v/>
      </c>
      <c r="AH820" s="121" t="str">
        <f t="shared" si="117"/>
        <v/>
      </c>
    </row>
    <row r="821" spans="1:34" s="99" customFormat="1" x14ac:dyDescent="0.45">
      <c r="A821" s="429"/>
      <c r="B821" s="429"/>
      <c r="C821" s="429"/>
      <c r="D821" s="429"/>
      <c r="E821" s="429"/>
      <c r="F821" s="267"/>
      <c r="G821" s="267"/>
      <c r="H821" s="430"/>
      <c r="I821" s="430"/>
      <c r="J821" s="431"/>
      <c r="K821" s="430"/>
      <c r="L821" s="432"/>
      <c r="M821" s="429"/>
      <c r="N821" s="429"/>
      <c r="O821" s="429"/>
      <c r="P821" s="429"/>
      <c r="Q821" s="433">
        <f t="shared" si="118"/>
        <v>0</v>
      </c>
      <c r="R821" s="433"/>
      <c r="S821" s="429"/>
      <c r="T821" s="429"/>
      <c r="U821" s="434"/>
      <c r="V821" s="429"/>
      <c r="W821" s="429"/>
      <c r="X821" s="241" t="str">
        <f t="shared" si="114"/>
        <v/>
      </c>
      <c r="Y821" s="241" t="str">
        <f t="shared" si="119"/>
        <v/>
      </c>
      <c r="Z821" s="241" t="str">
        <f t="shared" si="120"/>
        <v/>
      </c>
      <c r="AA821" s="242" t="b">
        <f t="shared" si="112"/>
        <v>0</v>
      </c>
      <c r="AB821" s="242" t="b">
        <f t="shared" si="113"/>
        <v>0</v>
      </c>
      <c r="AC821" s="267"/>
      <c r="AD821" s="265" t="str">
        <f>IF(AC821=Dropdowns!$B$44,"Emissions intensity required","")</f>
        <v/>
      </c>
      <c r="AE821" s="267"/>
      <c r="AF821" s="265" t="str">
        <f t="shared" si="115"/>
        <v/>
      </c>
      <c r="AG821" s="121" t="str">
        <f t="shared" si="116"/>
        <v/>
      </c>
      <c r="AH821" s="121" t="str">
        <f t="shared" si="117"/>
        <v/>
      </c>
    </row>
    <row r="822" spans="1:34" s="99" customFormat="1" x14ac:dyDescent="0.45">
      <c r="A822" s="429"/>
      <c r="B822" s="429"/>
      <c r="C822" s="429"/>
      <c r="D822" s="429"/>
      <c r="E822" s="429"/>
      <c r="F822" s="267"/>
      <c r="G822" s="267"/>
      <c r="H822" s="430"/>
      <c r="I822" s="430"/>
      <c r="J822" s="431"/>
      <c r="K822" s="430"/>
      <c r="L822" s="432"/>
      <c r="M822" s="429"/>
      <c r="N822" s="429"/>
      <c r="O822" s="429"/>
      <c r="P822" s="429"/>
      <c r="Q822" s="433">
        <f t="shared" si="118"/>
        <v>0</v>
      </c>
      <c r="R822" s="433"/>
      <c r="S822" s="429"/>
      <c r="T822" s="429"/>
      <c r="U822" s="434"/>
      <c r="V822" s="429"/>
      <c r="W822" s="429"/>
      <c r="X822" s="241" t="str">
        <f t="shared" si="114"/>
        <v/>
      </c>
      <c r="Y822" s="241" t="str">
        <f t="shared" si="119"/>
        <v/>
      </c>
      <c r="Z822" s="241" t="str">
        <f t="shared" si="120"/>
        <v/>
      </c>
      <c r="AA822" s="242" t="b">
        <f t="shared" si="112"/>
        <v>0</v>
      </c>
      <c r="AB822" s="242" t="b">
        <f t="shared" si="113"/>
        <v>0</v>
      </c>
      <c r="AC822" s="267"/>
      <c r="AD822" s="265" t="str">
        <f>IF(AC822=Dropdowns!$B$44,"Emissions intensity required","")</f>
        <v/>
      </c>
      <c r="AE822" s="267"/>
      <c r="AF822" s="265" t="str">
        <f t="shared" si="115"/>
        <v/>
      </c>
      <c r="AG822" s="121" t="str">
        <f t="shared" si="116"/>
        <v/>
      </c>
      <c r="AH822" s="121" t="str">
        <f t="shared" si="117"/>
        <v/>
      </c>
    </row>
    <row r="823" spans="1:34" s="99" customFormat="1" x14ac:dyDescent="0.45">
      <c r="A823" s="429"/>
      <c r="B823" s="429"/>
      <c r="C823" s="429"/>
      <c r="D823" s="429"/>
      <c r="E823" s="429"/>
      <c r="F823" s="267"/>
      <c r="G823" s="267"/>
      <c r="H823" s="430"/>
      <c r="I823" s="430"/>
      <c r="J823" s="431"/>
      <c r="K823" s="430"/>
      <c r="L823" s="432"/>
      <c r="M823" s="429"/>
      <c r="N823" s="429"/>
      <c r="O823" s="429"/>
      <c r="P823" s="429"/>
      <c r="Q823" s="433">
        <f t="shared" si="118"/>
        <v>0</v>
      </c>
      <c r="R823" s="433"/>
      <c r="S823" s="429"/>
      <c r="T823" s="429"/>
      <c r="U823" s="434"/>
      <c r="V823" s="429"/>
      <c r="W823" s="429"/>
      <c r="X823" s="241" t="str">
        <f t="shared" si="114"/>
        <v/>
      </c>
      <c r="Y823" s="241" t="str">
        <f t="shared" si="119"/>
        <v/>
      </c>
      <c r="Z823" s="241" t="str">
        <f t="shared" si="120"/>
        <v/>
      </c>
      <c r="AA823" s="242" t="b">
        <f t="shared" si="112"/>
        <v>0</v>
      </c>
      <c r="AB823" s="242" t="b">
        <f t="shared" si="113"/>
        <v>0</v>
      </c>
      <c r="AC823" s="267"/>
      <c r="AD823" s="265" t="str">
        <f>IF(AC823=Dropdowns!$B$44,"Emissions intensity required","")</f>
        <v/>
      </c>
      <c r="AE823" s="267"/>
      <c r="AF823" s="265" t="str">
        <f t="shared" si="115"/>
        <v/>
      </c>
      <c r="AG823" s="121" t="str">
        <f t="shared" si="116"/>
        <v/>
      </c>
      <c r="AH823" s="121" t="str">
        <f t="shared" si="117"/>
        <v/>
      </c>
    </row>
    <row r="824" spans="1:34" s="99" customFormat="1" x14ac:dyDescent="0.45">
      <c r="A824" s="429"/>
      <c r="B824" s="429"/>
      <c r="C824" s="429"/>
      <c r="D824" s="429"/>
      <c r="E824" s="429"/>
      <c r="F824" s="267"/>
      <c r="G824" s="267"/>
      <c r="H824" s="430"/>
      <c r="I824" s="430"/>
      <c r="J824" s="431"/>
      <c r="K824" s="430"/>
      <c r="L824" s="432"/>
      <c r="M824" s="429"/>
      <c r="N824" s="429"/>
      <c r="O824" s="429"/>
      <c r="P824" s="429"/>
      <c r="Q824" s="433">
        <f t="shared" si="118"/>
        <v>0</v>
      </c>
      <c r="R824" s="433"/>
      <c r="S824" s="429"/>
      <c r="T824" s="429"/>
      <c r="U824" s="434"/>
      <c r="V824" s="429"/>
      <c r="W824" s="429"/>
      <c r="X824" s="241" t="str">
        <f t="shared" si="114"/>
        <v/>
      </c>
      <c r="Y824" s="241" t="str">
        <f t="shared" si="119"/>
        <v/>
      </c>
      <c r="Z824" s="241" t="str">
        <f t="shared" si="120"/>
        <v/>
      </c>
      <c r="AA824" s="242" t="b">
        <f t="shared" si="112"/>
        <v>0</v>
      </c>
      <c r="AB824" s="242" t="b">
        <f t="shared" si="113"/>
        <v>0</v>
      </c>
      <c r="AC824" s="267"/>
      <c r="AD824" s="265" t="str">
        <f>IF(AC824=Dropdowns!$B$44,"Emissions intensity required","")</f>
        <v/>
      </c>
      <c r="AE824" s="267"/>
      <c r="AF824" s="265" t="str">
        <f t="shared" si="115"/>
        <v/>
      </c>
      <c r="AG824" s="121" t="str">
        <f t="shared" si="116"/>
        <v/>
      </c>
      <c r="AH824" s="121" t="str">
        <f t="shared" si="117"/>
        <v/>
      </c>
    </row>
    <row r="825" spans="1:34" s="99" customFormat="1" x14ac:dyDescent="0.45">
      <c r="A825" s="429"/>
      <c r="B825" s="429"/>
      <c r="C825" s="429"/>
      <c r="D825" s="429"/>
      <c r="E825" s="429"/>
      <c r="F825" s="267"/>
      <c r="G825" s="267"/>
      <c r="H825" s="430"/>
      <c r="I825" s="430"/>
      <c r="J825" s="431"/>
      <c r="K825" s="430"/>
      <c r="L825" s="432"/>
      <c r="M825" s="429"/>
      <c r="N825" s="429"/>
      <c r="O825" s="429"/>
      <c r="P825" s="429"/>
      <c r="Q825" s="433">
        <f t="shared" si="118"/>
        <v>0</v>
      </c>
      <c r="R825" s="433"/>
      <c r="S825" s="429"/>
      <c r="T825" s="429"/>
      <c r="U825" s="434"/>
      <c r="V825" s="429"/>
      <c r="W825" s="429"/>
      <c r="X825" s="241" t="str">
        <f t="shared" si="114"/>
        <v/>
      </c>
      <c r="Y825" s="241" t="str">
        <f t="shared" si="119"/>
        <v/>
      </c>
      <c r="Z825" s="241" t="str">
        <f t="shared" si="120"/>
        <v/>
      </c>
      <c r="AA825" s="242" t="b">
        <f t="shared" si="112"/>
        <v>0</v>
      </c>
      <c r="AB825" s="242" t="b">
        <f t="shared" si="113"/>
        <v>0</v>
      </c>
      <c r="AC825" s="267"/>
      <c r="AD825" s="265" t="str">
        <f>IF(AC825=Dropdowns!$B$44,"Emissions intensity required","")</f>
        <v/>
      </c>
      <c r="AE825" s="267"/>
      <c r="AF825" s="265" t="str">
        <f t="shared" si="115"/>
        <v/>
      </c>
      <c r="AG825" s="121" t="str">
        <f t="shared" si="116"/>
        <v/>
      </c>
      <c r="AH825" s="121" t="str">
        <f t="shared" si="117"/>
        <v/>
      </c>
    </row>
    <row r="826" spans="1:34" s="99" customFormat="1" x14ac:dyDescent="0.45">
      <c r="A826" s="429"/>
      <c r="B826" s="429"/>
      <c r="C826" s="429"/>
      <c r="D826" s="429"/>
      <c r="E826" s="429"/>
      <c r="F826" s="267"/>
      <c r="G826" s="267"/>
      <c r="H826" s="430"/>
      <c r="I826" s="430"/>
      <c r="J826" s="431"/>
      <c r="K826" s="430"/>
      <c r="L826" s="432"/>
      <c r="M826" s="429"/>
      <c r="N826" s="429"/>
      <c r="O826" s="429"/>
      <c r="P826" s="429"/>
      <c r="Q826" s="433">
        <f t="shared" si="118"/>
        <v>0</v>
      </c>
      <c r="R826" s="433"/>
      <c r="S826" s="429"/>
      <c r="T826" s="429"/>
      <c r="U826" s="434"/>
      <c r="V826" s="429"/>
      <c r="W826" s="429"/>
      <c r="X826" s="241" t="str">
        <f t="shared" si="114"/>
        <v/>
      </c>
      <c r="Y826" s="241" t="str">
        <f t="shared" si="119"/>
        <v/>
      </c>
      <c r="Z826" s="241" t="str">
        <f t="shared" si="120"/>
        <v/>
      </c>
      <c r="AA826" s="242" t="b">
        <f t="shared" si="112"/>
        <v>0</v>
      </c>
      <c r="AB826" s="242" t="b">
        <f t="shared" si="113"/>
        <v>0</v>
      </c>
      <c r="AC826" s="267"/>
      <c r="AD826" s="265" t="str">
        <f>IF(AC826=Dropdowns!$B$44,"Emissions intensity required","")</f>
        <v/>
      </c>
      <c r="AE826" s="267"/>
      <c r="AF826" s="265" t="str">
        <f t="shared" si="115"/>
        <v/>
      </c>
      <c r="AG826" s="121" t="str">
        <f t="shared" si="116"/>
        <v/>
      </c>
      <c r="AH826" s="121" t="str">
        <f t="shared" si="117"/>
        <v/>
      </c>
    </row>
    <row r="827" spans="1:34" s="99" customFormat="1" x14ac:dyDescent="0.45">
      <c r="A827" s="429"/>
      <c r="B827" s="429"/>
      <c r="C827" s="429"/>
      <c r="D827" s="429"/>
      <c r="E827" s="429"/>
      <c r="F827" s="267"/>
      <c r="G827" s="267"/>
      <c r="H827" s="430"/>
      <c r="I827" s="430"/>
      <c r="J827" s="431"/>
      <c r="K827" s="430"/>
      <c r="L827" s="432"/>
      <c r="M827" s="429"/>
      <c r="N827" s="429"/>
      <c r="O827" s="429"/>
      <c r="P827" s="429"/>
      <c r="Q827" s="433">
        <f t="shared" si="118"/>
        <v>0</v>
      </c>
      <c r="R827" s="433"/>
      <c r="S827" s="429"/>
      <c r="T827" s="429"/>
      <c r="U827" s="434"/>
      <c r="V827" s="429"/>
      <c r="W827" s="429"/>
      <c r="X827" s="241" t="str">
        <f t="shared" si="114"/>
        <v/>
      </c>
      <c r="Y827" s="241" t="str">
        <f t="shared" si="119"/>
        <v/>
      </c>
      <c r="Z827" s="241" t="str">
        <f t="shared" si="120"/>
        <v/>
      </c>
      <c r="AA827" s="242" t="b">
        <f t="shared" si="112"/>
        <v>0</v>
      </c>
      <c r="AB827" s="242" t="b">
        <f t="shared" si="113"/>
        <v>0</v>
      </c>
      <c r="AC827" s="267"/>
      <c r="AD827" s="265" t="str">
        <f>IF(AC827=Dropdowns!$B$44,"Emissions intensity required","")</f>
        <v/>
      </c>
      <c r="AE827" s="267"/>
      <c r="AF827" s="265" t="str">
        <f t="shared" si="115"/>
        <v/>
      </c>
      <c r="AG827" s="121" t="str">
        <f t="shared" si="116"/>
        <v/>
      </c>
      <c r="AH827" s="121" t="str">
        <f t="shared" si="117"/>
        <v/>
      </c>
    </row>
    <row r="828" spans="1:34" s="99" customFormat="1" x14ac:dyDescent="0.45">
      <c r="A828" s="429"/>
      <c r="B828" s="429"/>
      <c r="C828" s="429"/>
      <c r="D828" s="429"/>
      <c r="E828" s="429"/>
      <c r="F828" s="267"/>
      <c r="G828" s="267"/>
      <c r="H828" s="430"/>
      <c r="I828" s="430"/>
      <c r="J828" s="431"/>
      <c r="K828" s="430"/>
      <c r="L828" s="432"/>
      <c r="M828" s="429"/>
      <c r="N828" s="429"/>
      <c r="O828" s="429"/>
      <c r="P828" s="429"/>
      <c r="Q828" s="433">
        <f t="shared" si="118"/>
        <v>0</v>
      </c>
      <c r="R828" s="433"/>
      <c r="S828" s="429"/>
      <c r="T828" s="429"/>
      <c r="U828" s="434"/>
      <c r="V828" s="429"/>
      <c r="W828" s="429"/>
      <c r="X828" s="241" t="str">
        <f t="shared" si="114"/>
        <v/>
      </c>
      <c r="Y828" s="241" t="str">
        <f t="shared" si="119"/>
        <v/>
      </c>
      <c r="Z828" s="241" t="str">
        <f t="shared" si="120"/>
        <v/>
      </c>
      <c r="AA828" s="242" t="b">
        <f t="shared" si="112"/>
        <v>0</v>
      </c>
      <c r="AB828" s="242" t="b">
        <f t="shared" si="113"/>
        <v>0</v>
      </c>
      <c r="AC828" s="267"/>
      <c r="AD828" s="265" t="str">
        <f>IF(AC828=Dropdowns!$B$44,"Emissions intensity required","")</f>
        <v/>
      </c>
      <c r="AE828" s="267"/>
      <c r="AF828" s="265" t="str">
        <f t="shared" si="115"/>
        <v/>
      </c>
      <c r="AG828" s="121" t="str">
        <f t="shared" si="116"/>
        <v/>
      </c>
      <c r="AH828" s="121" t="str">
        <f t="shared" si="117"/>
        <v/>
      </c>
    </row>
    <row r="829" spans="1:34" s="99" customFormat="1" x14ac:dyDescent="0.45">
      <c r="A829" s="429"/>
      <c r="B829" s="429"/>
      <c r="C829" s="429"/>
      <c r="D829" s="429"/>
      <c r="E829" s="429"/>
      <c r="F829" s="267"/>
      <c r="G829" s="267"/>
      <c r="H829" s="430"/>
      <c r="I829" s="430"/>
      <c r="J829" s="431"/>
      <c r="K829" s="430"/>
      <c r="L829" s="432"/>
      <c r="M829" s="429"/>
      <c r="N829" s="429"/>
      <c r="O829" s="429"/>
      <c r="P829" s="429"/>
      <c r="Q829" s="433">
        <f t="shared" si="118"/>
        <v>0</v>
      </c>
      <c r="R829" s="433"/>
      <c r="S829" s="429"/>
      <c r="T829" s="429"/>
      <c r="U829" s="434"/>
      <c r="V829" s="429"/>
      <c r="W829" s="429"/>
      <c r="X829" s="241" t="str">
        <f t="shared" si="114"/>
        <v/>
      </c>
      <c r="Y829" s="241" t="str">
        <f t="shared" si="119"/>
        <v/>
      </c>
      <c r="Z829" s="241" t="str">
        <f t="shared" si="120"/>
        <v/>
      </c>
      <c r="AA829" s="242" t="b">
        <f t="shared" si="112"/>
        <v>0</v>
      </c>
      <c r="AB829" s="242" t="b">
        <f t="shared" si="113"/>
        <v>0</v>
      </c>
      <c r="AC829" s="267"/>
      <c r="AD829" s="265" t="str">
        <f>IF(AC829=Dropdowns!$B$44,"Emissions intensity required","")</f>
        <v/>
      </c>
      <c r="AE829" s="267"/>
      <c r="AF829" s="265" t="str">
        <f t="shared" si="115"/>
        <v/>
      </c>
      <c r="AG829" s="121" t="str">
        <f t="shared" si="116"/>
        <v/>
      </c>
      <c r="AH829" s="121" t="str">
        <f t="shared" si="117"/>
        <v/>
      </c>
    </row>
    <row r="830" spans="1:34" s="99" customFormat="1" x14ac:dyDescent="0.45">
      <c r="A830" s="429"/>
      <c r="B830" s="429"/>
      <c r="C830" s="429"/>
      <c r="D830" s="429"/>
      <c r="E830" s="429"/>
      <c r="F830" s="267"/>
      <c r="G830" s="267"/>
      <c r="H830" s="430"/>
      <c r="I830" s="430"/>
      <c r="J830" s="431"/>
      <c r="K830" s="430"/>
      <c r="L830" s="432"/>
      <c r="M830" s="429"/>
      <c r="N830" s="429"/>
      <c r="O830" s="429"/>
      <c r="P830" s="429"/>
      <c r="Q830" s="433">
        <f t="shared" si="118"/>
        <v>0</v>
      </c>
      <c r="R830" s="433"/>
      <c r="S830" s="429"/>
      <c r="T830" s="429"/>
      <c r="U830" s="434"/>
      <c r="V830" s="429"/>
      <c r="W830" s="429"/>
      <c r="X830" s="241" t="str">
        <f t="shared" si="114"/>
        <v/>
      </c>
      <c r="Y830" s="241" t="str">
        <f t="shared" si="119"/>
        <v/>
      </c>
      <c r="Z830" s="241" t="str">
        <f t="shared" si="120"/>
        <v/>
      </c>
      <c r="AA830" s="242" t="b">
        <f t="shared" si="112"/>
        <v>0</v>
      </c>
      <c r="AB830" s="242" t="b">
        <f t="shared" si="113"/>
        <v>0</v>
      </c>
      <c r="AC830" s="267"/>
      <c r="AD830" s="265" t="str">
        <f>IF(AC830=Dropdowns!$B$44,"Emissions intensity required","")</f>
        <v/>
      </c>
      <c r="AE830" s="267"/>
      <c r="AF830" s="265" t="str">
        <f t="shared" si="115"/>
        <v/>
      </c>
      <c r="AG830" s="121" t="str">
        <f t="shared" si="116"/>
        <v/>
      </c>
      <c r="AH830" s="121" t="str">
        <f t="shared" si="117"/>
        <v/>
      </c>
    </row>
    <row r="831" spans="1:34" s="99" customFormat="1" x14ac:dyDescent="0.45">
      <c r="A831" s="429"/>
      <c r="B831" s="429"/>
      <c r="C831" s="429"/>
      <c r="D831" s="429"/>
      <c r="E831" s="429"/>
      <c r="F831" s="267"/>
      <c r="G831" s="267"/>
      <c r="H831" s="430"/>
      <c r="I831" s="430"/>
      <c r="J831" s="431"/>
      <c r="K831" s="430"/>
      <c r="L831" s="432"/>
      <c r="M831" s="429"/>
      <c r="N831" s="429"/>
      <c r="O831" s="429"/>
      <c r="P831" s="429"/>
      <c r="Q831" s="433">
        <f t="shared" si="118"/>
        <v>0</v>
      </c>
      <c r="R831" s="433"/>
      <c r="S831" s="429"/>
      <c r="T831" s="429"/>
      <c r="U831" s="434"/>
      <c r="V831" s="429"/>
      <c r="W831" s="429"/>
      <c r="X831" s="241" t="str">
        <f t="shared" si="114"/>
        <v/>
      </c>
      <c r="Y831" s="241" t="str">
        <f t="shared" si="119"/>
        <v/>
      </c>
      <c r="Z831" s="241" t="str">
        <f t="shared" si="120"/>
        <v/>
      </c>
      <c r="AA831" s="242" t="b">
        <f t="shared" si="112"/>
        <v>0</v>
      </c>
      <c r="AB831" s="242" t="b">
        <f t="shared" si="113"/>
        <v>0</v>
      </c>
      <c r="AC831" s="267"/>
      <c r="AD831" s="265" t="str">
        <f>IF(AC831=Dropdowns!$B$44,"Emissions intensity required","")</f>
        <v/>
      </c>
      <c r="AE831" s="267"/>
      <c r="AF831" s="265" t="str">
        <f t="shared" si="115"/>
        <v/>
      </c>
      <c r="AG831" s="121" t="str">
        <f t="shared" si="116"/>
        <v/>
      </c>
      <c r="AH831" s="121" t="str">
        <f t="shared" si="117"/>
        <v/>
      </c>
    </row>
    <row r="832" spans="1:34" s="99" customFormat="1" x14ac:dyDescent="0.45">
      <c r="A832" s="429"/>
      <c r="B832" s="429"/>
      <c r="C832" s="429"/>
      <c r="D832" s="429"/>
      <c r="E832" s="429"/>
      <c r="F832" s="267"/>
      <c r="G832" s="267"/>
      <c r="H832" s="430"/>
      <c r="I832" s="430"/>
      <c r="J832" s="431"/>
      <c r="K832" s="430"/>
      <c r="L832" s="432"/>
      <c r="M832" s="429"/>
      <c r="N832" s="429"/>
      <c r="O832" s="429"/>
      <c r="P832" s="429"/>
      <c r="Q832" s="433">
        <f t="shared" si="118"/>
        <v>0</v>
      </c>
      <c r="R832" s="433"/>
      <c r="S832" s="429"/>
      <c r="T832" s="429"/>
      <c r="U832" s="434"/>
      <c r="V832" s="429"/>
      <c r="W832" s="429"/>
      <c r="X832" s="241" t="str">
        <f t="shared" si="114"/>
        <v/>
      </c>
      <c r="Y832" s="241" t="str">
        <f t="shared" si="119"/>
        <v/>
      </c>
      <c r="Z832" s="241" t="str">
        <f t="shared" si="120"/>
        <v/>
      </c>
      <c r="AA832" s="242" t="b">
        <f t="shared" si="112"/>
        <v>0</v>
      </c>
      <c r="AB832" s="242" t="b">
        <f t="shared" si="113"/>
        <v>0</v>
      </c>
      <c r="AC832" s="267"/>
      <c r="AD832" s="265" t="str">
        <f>IF(AC832=Dropdowns!$B$44,"Emissions intensity required","")</f>
        <v/>
      </c>
      <c r="AE832" s="267"/>
      <c r="AF832" s="265" t="str">
        <f t="shared" si="115"/>
        <v/>
      </c>
      <c r="AG832" s="121" t="str">
        <f t="shared" si="116"/>
        <v/>
      </c>
      <c r="AH832" s="121" t="str">
        <f t="shared" si="117"/>
        <v/>
      </c>
    </row>
    <row r="833" spans="1:34" s="99" customFormat="1" x14ac:dyDescent="0.45">
      <c r="A833" s="429"/>
      <c r="B833" s="429"/>
      <c r="C833" s="429"/>
      <c r="D833" s="429"/>
      <c r="E833" s="429"/>
      <c r="F833" s="267"/>
      <c r="G833" s="267"/>
      <c r="H833" s="430"/>
      <c r="I833" s="430"/>
      <c r="J833" s="431"/>
      <c r="K833" s="430"/>
      <c r="L833" s="432"/>
      <c r="M833" s="429"/>
      <c r="N833" s="429"/>
      <c r="O833" s="429"/>
      <c r="P833" s="429"/>
      <c r="Q833" s="433">
        <f t="shared" si="118"/>
        <v>0</v>
      </c>
      <c r="R833" s="433"/>
      <c r="S833" s="429"/>
      <c r="T833" s="429"/>
      <c r="U833" s="434"/>
      <c r="V833" s="429"/>
      <c r="W833" s="429"/>
      <c r="X833" s="241" t="str">
        <f t="shared" si="114"/>
        <v/>
      </c>
      <c r="Y833" s="241" t="str">
        <f t="shared" si="119"/>
        <v/>
      </c>
      <c r="Z833" s="241" t="str">
        <f t="shared" si="120"/>
        <v/>
      </c>
      <c r="AA833" s="242" t="b">
        <f t="shared" si="112"/>
        <v>0</v>
      </c>
      <c r="AB833" s="242" t="b">
        <f t="shared" si="113"/>
        <v>0</v>
      </c>
      <c r="AC833" s="267"/>
      <c r="AD833" s="265" t="str">
        <f>IF(AC833=Dropdowns!$B$44,"Emissions intensity required","")</f>
        <v/>
      </c>
      <c r="AE833" s="267"/>
      <c r="AF833" s="265" t="str">
        <f t="shared" si="115"/>
        <v/>
      </c>
      <c r="AG833" s="121" t="str">
        <f t="shared" si="116"/>
        <v/>
      </c>
      <c r="AH833" s="121" t="str">
        <f t="shared" si="117"/>
        <v/>
      </c>
    </row>
    <row r="834" spans="1:34" s="99" customFormat="1" x14ac:dyDescent="0.45">
      <c r="A834" s="429"/>
      <c r="B834" s="429"/>
      <c r="C834" s="429"/>
      <c r="D834" s="429"/>
      <c r="E834" s="429"/>
      <c r="F834" s="267"/>
      <c r="G834" s="267"/>
      <c r="H834" s="430"/>
      <c r="I834" s="430"/>
      <c r="J834" s="431"/>
      <c r="K834" s="430"/>
      <c r="L834" s="432"/>
      <c r="M834" s="429"/>
      <c r="N834" s="429"/>
      <c r="O834" s="429"/>
      <c r="P834" s="429"/>
      <c r="Q834" s="433">
        <f t="shared" si="118"/>
        <v>0</v>
      </c>
      <c r="R834" s="433"/>
      <c r="S834" s="429"/>
      <c r="T834" s="429"/>
      <c r="U834" s="434"/>
      <c r="V834" s="429"/>
      <c r="W834" s="429"/>
      <c r="X834" s="241" t="str">
        <f t="shared" si="114"/>
        <v/>
      </c>
      <c r="Y834" s="241" t="str">
        <f t="shared" si="119"/>
        <v/>
      </c>
      <c r="Z834" s="241" t="str">
        <f t="shared" si="120"/>
        <v/>
      </c>
      <c r="AA834" s="242" t="b">
        <f t="shared" si="112"/>
        <v>0</v>
      </c>
      <c r="AB834" s="242" t="b">
        <f t="shared" si="113"/>
        <v>0</v>
      </c>
      <c r="AC834" s="267"/>
      <c r="AD834" s="265" t="str">
        <f>IF(AC834=Dropdowns!$B$44,"Emissions intensity required","")</f>
        <v/>
      </c>
      <c r="AE834" s="267"/>
      <c r="AF834" s="265" t="str">
        <f t="shared" si="115"/>
        <v/>
      </c>
      <c r="AG834" s="121" t="str">
        <f t="shared" si="116"/>
        <v/>
      </c>
      <c r="AH834" s="121" t="str">
        <f t="shared" si="117"/>
        <v/>
      </c>
    </row>
    <row r="835" spans="1:34" s="99" customFormat="1" x14ac:dyDescent="0.45">
      <c r="A835" s="429"/>
      <c r="B835" s="429"/>
      <c r="C835" s="429"/>
      <c r="D835" s="429"/>
      <c r="E835" s="429"/>
      <c r="F835" s="267"/>
      <c r="G835" s="267"/>
      <c r="H835" s="430"/>
      <c r="I835" s="430"/>
      <c r="J835" s="431"/>
      <c r="K835" s="430"/>
      <c r="L835" s="432"/>
      <c r="M835" s="429"/>
      <c r="N835" s="429"/>
      <c r="O835" s="429"/>
      <c r="P835" s="429"/>
      <c r="Q835" s="433">
        <f t="shared" si="118"/>
        <v>0</v>
      </c>
      <c r="R835" s="433"/>
      <c r="S835" s="429"/>
      <c r="T835" s="429"/>
      <c r="U835" s="434"/>
      <c r="V835" s="429"/>
      <c r="W835" s="429"/>
      <c r="X835" s="241" t="str">
        <f t="shared" si="114"/>
        <v/>
      </c>
      <c r="Y835" s="241" t="str">
        <f t="shared" si="119"/>
        <v/>
      </c>
      <c r="Z835" s="241" t="str">
        <f t="shared" si="120"/>
        <v/>
      </c>
      <c r="AA835" s="242" t="b">
        <f t="shared" si="112"/>
        <v>0</v>
      </c>
      <c r="AB835" s="242" t="b">
        <f t="shared" si="113"/>
        <v>0</v>
      </c>
      <c r="AC835" s="267"/>
      <c r="AD835" s="265" t="str">
        <f>IF(AC835=Dropdowns!$B$44,"Emissions intensity required","")</f>
        <v/>
      </c>
      <c r="AE835" s="267"/>
      <c r="AF835" s="265" t="str">
        <f t="shared" si="115"/>
        <v/>
      </c>
      <c r="AG835" s="121" t="str">
        <f t="shared" si="116"/>
        <v/>
      </c>
      <c r="AH835" s="121" t="str">
        <f t="shared" si="117"/>
        <v/>
      </c>
    </row>
    <row r="836" spans="1:34" s="99" customFormat="1" x14ac:dyDescent="0.45">
      <c r="A836" s="429"/>
      <c r="B836" s="429"/>
      <c r="C836" s="429"/>
      <c r="D836" s="429"/>
      <c r="E836" s="429"/>
      <c r="F836" s="267"/>
      <c r="G836" s="267"/>
      <c r="H836" s="430"/>
      <c r="I836" s="430"/>
      <c r="J836" s="431"/>
      <c r="K836" s="430"/>
      <c r="L836" s="432"/>
      <c r="M836" s="429"/>
      <c r="N836" s="429"/>
      <c r="O836" s="429"/>
      <c r="P836" s="429"/>
      <c r="Q836" s="433">
        <f t="shared" si="118"/>
        <v>0</v>
      </c>
      <c r="R836" s="433"/>
      <c r="S836" s="429"/>
      <c r="T836" s="429"/>
      <c r="U836" s="434"/>
      <c r="V836" s="429"/>
      <c r="W836" s="429"/>
      <c r="X836" s="241" t="str">
        <f t="shared" si="114"/>
        <v/>
      </c>
      <c r="Y836" s="241" t="str">
        <f t="shared" si="119"/>
        <v/>
      </c>
      <c r="Z836" s="241" t="str">
        <f t="shared" si="120"/>
        <v/>
      </c>
      <c r="AA836" s="242" t="b">
        <f t="shared" si="112"/>
        <v>0</v>
      </c>
      <c r="AB836" s="242" t="b">
        <f t="shared" si="113"/>
        <v>0</v>
      </c>
      <c r="AC836" s="267"/>
      <c r="AD836" s="265" t="str">
        <f>IF(AC836=Dropdowns!$B$44,"Emissions intensity required","")</f>
        <v/>
      </c>
      <c r="AE836" s="267"/>
      <c r="AF836" s="265" t="str">
        <f t="shared" si="115"/>
        <v/>
      </c>
      <c r="AG836" s="121" t="str">
        <f t="shared" si="116"/>
        <v/>
      </c>
      <c r="AH836" s="121" t="str">
        <f t="shared" si="117"/>
        <v/>
      </c>
    </row>
    <row r="837" spans="1:34" s="99" customFormat="1" x14ac:dyDescent="0.45">
      <c r="A837" s="429"/>
      <c r="B837" s="429"/>
      <c r="C837" s="429"/>
      <c r="D837" s="429"/>
      <c r="E837" s="429"/>
      <c r="F837" s="267"/>
      <c r="G837" s="267"/>
      <c r="H837" s="430"/>
      <c r="I837" s="430"/>
      <c r="J837" s="431"/>
      <c r="K837" s="430"/>
      <c r="L837" s="432"/>
      <c r="M837" s="429"/>
      <c r="N837" s="429"/>
      <c r="O837" s="429"/>
      <c r="P837" s="429"/>
      <c r="Q837" s="433">
        <f t="shared" si="118"/>
        <v>0</v>
      </c>
      <c r="R837" s="433"/>
      <c r="S837" s="429"/>
      <c r="T837" s="429"/>
      <c r="U837" s="434"/>
      <c r="V837" s="429"/>
      <c r="W837" s="429"/>
      <c r="X837" s="241" t="str">
        <f t="shared" si="114"/>
        <v/>
      </c>
      <c r="Y837" s="241" t="str">
        <f t="shared" si="119"/>
        <v/>
      </c>
      <c r="Z837" s="241" t="str">
        <f t="shared" si="120"/>
        <v/>
      </c>
      <c r="AA837" s="242" t="b">
        <f t="shared" si="112"/>
        <v>0</v>
      </c>
      <c r="AB837" s="242" t="b">
        <f t="shared" si="113"/>
        <v>0</v>
      </c>
      <c r="AC837" s="267"/>
      <c r="AD837" s="265" t="str">
        <f>IF(AC837=Dropdowns!$B$44,"Emissions intensity required","")</f>
        <v/>
      </c>
      <c r="AE837" s="267"/>
      <c r="AF837" s="265" t="str">
        <f t="shared" si="115"/>
        <v/>
      </c>
      <c r="AG837" s="121" t="str">
        <f t="shared" si="116"/>
        <v/>
      </c>
      <c r="AH837" s="121" t="str">
        <f t="shared" si="117"/>
        <v/>
      </c>
    </row>
    <row r="838" spans="1:34" s="99" customFormat="1" x14ac:dyDescent="0.45">
      <c r="A838" s="429"/>
      <c r="B838" s="429"/>
      <c r="C838" s="429"/>
      <c r="D838" s="429"/>
      <c r="E838" s="429"/>
      <c r="F838" s="267"/>
      <c r="G838" s="267"/>
      <c r="H838" s="430"/>
      <c r="I838" s="430"/>
      <c r="J838" s="431"/>
      <c r="K838" s="430"/>
      <c r="L838" s="432"/>
      <c r="M838" s="429"/>
      <c r="N838" s="429"/>
      <c r="O838" s="429"/>
      <c r="P838" s="429"/>
      <c r="Q838" s="433">
        <f t="shared" si="118"/>
        <v>0</v>
      </c>
      <c r="R838" s="433"/>
      <c r="S838" s="429"/>
      <c r="T838" s="429"/>
      <c r="U838" s="434"/>
      <c r="V838" s="429"/>
      <c r="W838" s="429"/>
      <c r="X838" s="241" t="str">
        <f t="shared" si="114"/>
        <v/>
      </c>
      <c r="Y838" s="241" t="str">
        <f t="shared" si="119"/>
        <v/>
      </c>
      <c r="Z838" s="241" t="str">
        <f t="shared" si="120"/>
        <v/>
      </c>
      <c r="AA838" s="242" t="b">
        <f t="shared" si="112"/>
        <v>0</v>
      </c>
      <c r="AB838" s="242" t="b">
        <f t="shared" si="113"/>
        <v>0</v>
      </c>
      <c r="AC838" s="267"/>
      <c r="AD838" s="265" t="str">
        <f>IF(AC838=Dropdowns!$B$44,"Emissions intensity required","")</f>
        <v/>
      </c>
      <c r="AE838" s="267"/>
      <c r="AF838" s="265" t="str">
        <f t="shared" si="115"/>
        <v/>
      </c>
      <c r="AG838" s="121" t="str">
        <f t="shared" si="116"/>
        <v/>
      </c>
      <c r="AH838" s="121" t="str">
        <f t="shared" si="117"/>
        <v/>
      </c>
    </row>
    <row r="839" spans="1:34" s="99" customFormat="1" x14ac:dyDescent="0.45">
      <c r="A839" s="429"/>
      <c r="B839" s="429"/>
      <c r="C839" s="429"/>
      <c r="D839" s="429"/>
      <c r="E839" s="429"/>
      <c r="F839" s="267"/>
      <c r="G839" s="267"/>
      <c r="H839" s="430"/>
      <c r="I839" s="430"/>
      <c r="J839" s="431"/>
      <c r="K839" s="430"/>
      <c r="L839" s="432"/>
      <c r="M839" s="429"/>
      <c r="N839" s="429"/>
      <c r="O839" s="429"/>
      <c r="P839" s="429"/>
      <c r="Q839" s="433">
        <f t="shared" si="118"/>
        <v>0</v>
      </c>
      <c r="R839" s="433"/>
      <c r="S839" s="429"/>
      <c r="T839" s="429"/>
      <c r="U839" s="434"/>
      <c r="V839" s="429"/>
      <c r="W839" s="429"/>
      <c r="X839" s="241" t="str">
        <f t="shared" si="114"/>
        <v/>
      </c>
      <c r="Y839" s="241" t="str">
        <f t="shared" si="119"/>
        <v/>
      </c>
      <c r="Z839" s="241" t="str">
        <f t="shared" si="120"/>
        <v/>
      </c>
      <c r="AA839" s="242" t="b">
        <f t="shared" si="112"/>
        <v>0</v>
      </c>
      <c r="AB839" s="242" t="b">
        <f t="shared" si="113"/>
        <v>0</v>
      </c>
      <c r="AC839" s="267"/>
      <c r="AD839" s="265" t="str">
        <f>IF(AC839=Dropdowns!$B$44,"Emissions intensity required","")</f>
        <v/>
      </c>
      <c r="AE839" s="267"/>
      <c r="AF839" s="265" t="str">
        <f t="shared" si="115"/>
        <v/>
      </c>
      <c r="AG839" s="121" t="str">
        <f t="shared" si="116"/>
        <v/>
      </c>
      <c r="AH839" s="121" t="str">
        <f t="shared" si="117"/>
        <v/>
      </c>
    </row>
    <row r="840" spans="1:34" s="99" customFormat="1" x14ac:dyDescent="0.45">
      <c r="A840" s="429"/>
      <c r="B840" s="429"/>
      <c r="C840" s="429"/>
      <c r="D840" s="429"/>
      <c r="E840" s="429"/>
      <c r="F840" s="267"/>
      <c r="G840" s="267"/>
      <c r="H840" s="430"/>
      <c r="I840" s="430"/>
      <c r="J840" s="431"/>
      <c r="K840" s="430"/>
      <c r="L840" s="432"/>
      <c r="M840" s="429"/>
      <c r="N840" s="429"/>
      <c r="O840" s="429"/>
      <c r="P840" s="429"/>
      <c r="Q840" s="433">
        <f t="shared" si="118"/>
        <v>0</v>
      </c>
      <c r="R840" s="433"/>
      <c r="S840" s="429"/>
      <c r="T840" s="429"/>
      <c r="U840" s="434"/>
      <c r="V840" s="429"/>
      <c r="W840" s="429"/>
      <c r="X840" s="241" t="str">
        <f t="shared" si="114"/>
        <v/>
      </c>
      <c r="Y840" s="241" t="str">
        <f t="shared" si="119"/>
        <v/>
      </c>
      <c r="Z840" s="241" t="str">
        <f t="shared" si="120"/>
        <v/>
      </c>
      <c r="AA840" s="242" t="b">
        <f t="shared" si="112"/>
        <v>0</v>
      </c>
      <c r="AB840" s="242" t="b">
        <f t="shared" si="113"/>
        <v>0</v>
      </c>
      <c r="AC840" s="267"/>
      <c r="AD840" s="265" t="str">
        <f>IF(AC840=Dropdowns!$B$44,"Emissions intensity required","")</f>
        <v/>
      </c>
      <c r="AE840" s="267"/>
      <c r="AF840" s="265" t="str">
        <f t="shared" si="115"/>
        <v/>
      </c>
      <c r="AG840" s="121" t="str">
        <f t="shared" si="116"/>
        <v/>
      </c>
      <c r="AH840" s="121" t="str">
        <f t="shared" si="117"/>
        <v/>
      </c>
    </row>
    <row r="841" spans="1:34" s="99" customFormat="1" x14ac:dyDescent="0.45">
      <c r="A841" s="429"/>
      <c r="B841" s="429"/>
      <c r="C841" s="429"/>
      <c r="D841" s="429"/>
      <c r="E841" s="429"/>
      <c r="F841" s="267"/>
      <c r="G841" s="267"/>
      <c r="H841" s="430"/>
      <c r="I841" s="430"/>
      <c r="J841" s="431"/>
      <c r="K841" s="430"/>
      <c r="L841" s="432"/>
      <c r="M841" s="429"/>
      <c r="N841" s="429"/>
      <c r="O841" s="429"/>
      <c r="P841" s="429"/>
      <c r="Q841" s="433">
        <f t="shared" si="118"/>
        <v>0</v>
      </c>
      <c r="R841" s="433"/>
      <c r="S841" s="429"/>
      <c r="T841" s="429"/>
      <c r="U841" s="434"/>
      <c r="V841" s="429"/>
      <c r="W841" s="429"/>
      <c r="X841" s="241" t="str">
        <f t="shared" si="114"/>
        <v/>
      </c>
      <c r="Y841" s="241" t="str">
        <f t="shared" si="119"/>
        <v/>
      </c>
      <c r="Z841" s="241" t="str">
        <f t="shared" si="120"/>
        <v/>
      </c>
      <c r="AA841" s="242" t="b">
        <f t="shared" si="112"/>
        <v>0</v>
      </c>
      <c r="AB841" s="242" t="b">
        <f t="shared" si="113"/>
        <v>0</v>
      </c>
      <c r="AC841" s="267"/>
      <c r="AD841" s="265" t="str">
        <f>IF(AC841=Dropdowns!$B$44,"Emissions intensity required","")</f>
        <v/>
      </c>
      <c r="AE841" s="267"/>
      <c r="AF841" s="265" t="str">
        <f t="shared" si="115"/>
        <v/>
      </c>
      <c r="AG841" s="121" t="str">
        <f t="shared" si="116"/>
        <v/>
      </c>
      <c r="AH841" s="121" t="str">
        <f t="shared" si="117"/>
        <v/>
      </c>
    </row>
    <row r="842" spans="1:34" s="99" customFormat="1" x14ac:dyDescent="0.45">
      <c r="A842" s="429"/>
      <c r="B842" s="429"/>
      <c r="C842" s="429"/>
      <c r="D842" s="429"/>
      <c r="E842" s="429"/>
      <c r="F842" s="267"/>
      <c r="G842" s="267"/>
      <c r="H842" s="430"/>
      <c r="I842" s="430"/>
      <c r="J842" s="431"/>
      <c r="K842" s="430"/>
      <c r="L842" s="432"/>
      <c r="M842" s="429"/>
      <c r="N842" s="429"/>
      <c r="O842" s="429"/>
      <c r="P842" s="429"/>
      <c r="Q842" s="433">
        <f t="shared" si="118"/>
        <v>0</v>
      </c>
      <c r="R842" s="433"/>
      <c r="S842" s="429"/>
      <c r="T842" s="429"/>
      <c r="U842" s="434"/>
      <c r="V842" s="429"/>
      <c r="W842" s="429"/>
      <c r="X842" s="241" t="str">
        <f t="shared" si="114"/>
        <v/>
      </c>
      <c r="Y842" s="241" t="str">
        <f t="shared" si="119"/>
        <v/>
      </c>
      <c r="Z842" s="241" t="str">
        <f t="shared" si="120"/>
        <v/>
      </c>
      <c r="AA842" s="242" t="b">
        <f t="shared" si="112"/>
        <v>0</v>
      </c>
      <c r="AB842" s="242" t="b">
        <f t="shared" si="113"/>
        <v>0</v>
      </c>
      <c r="AC842" s="267"/>
      <c r="AD842" s="265" t="str">
        <f>IF(AC842=Dropdowns!$B$44,"Emissions intensity required","")</f>
        <v/>
      </c>
      <c r="AE842" s="267"/>
      <c r="AF842" s="265" t="str">
        <f t="shared" si="115"/>
        <v/>
      </c>
      <c r="AG842" s="121" t="str">
        <f t="shared" si="116"/>
        <v/>
      </c>
      <c r="AH842" s="121" t="str">
        <f t="shared" si="117"/>
        <v/>
      </c>
    </row>
    <row r="843" spans="1:34" s="99" customFormat="1" x14ac:dyDescent="0.45">
      <c r="A843" s="429"/>
      <c r="B843" s="429"/>
      <c r="C843" s="429"/>
      <c r="D843" s="429"/>
      <c r="E843" s="429"/>
      <c r="F843" s="267"/>
      <c r="G843" s="267"/>
      <c r="H843" s="430"/>
      <c r="I843" s="430"/>
      <c r="J843" s="431"/>
      <c r="K843" s="430"/>
      <c r="L843" s="432"/>
      <c r="M843" s="429"/>
      <c r="N843" s="429"/>
      <c r="O843" s="429"/>
      <c r="P843" s="429"/>
      <c r="Q843" s="433">
        <f t="shared" si="118"/>
        <v>0</v>
      </c>
      <c r="R843" s="433"/>
      <c r="S843" s="429"/>
      <c r="T843" s="429"/>
      <c r="U843" s="434"/>
      <c r="V843" s="429"/>
      <c r="W843" s="429"/>
      <c r="X843" s="241" t="str">
        <f t="shared" si="114"/>
        <v/>
      </c>
      <c r="Y843" s="241" t="str">
        <f t="shared" si="119"/>
        <v/>
      </c>
      <c r="Z843" s="241" t="str">
        <f t="shared" si="120"/>
        <v/>
      </c>
      <c r="AA843" s="242" t="b">
        <f t="shared" ref="AA843:AA906" si="121">AND(Q843&lt;121,F843="passenger", O843="current",NOT(OR(S843="employee residence",S843="staff home location")))</f>
        <v>0</v>
      </c>
      <c r="AB843" s="242" t="b">
        <f t="shared" ref="AB843:AB906" si="122">AND(H843&lt;10000,H843&gt;0)</f>
        <v>0</v>
      </c>
      <c r="AC843" s="267"/>
      <c r="AD843" s="265" t="str">
        <f>IF(AC843=Dropdowns!$B$44,"Emissions intensity required","")</f>
        <v/>
      </c>
      <c r="AE843" s="267"/>
      <c r="AF843" s="265" t="str">
        <f t="shared" si="115"/>
        <v/>
      </c>
      <c r="AG843" s="121" t="str">
        <f t="shared" si="116"/>
        <v/>
      </c>
      <c r="AH843" s="121" t="str">
        <f t="shared" si="117"/>
        <v/>
      </c>
    </row>
    <row r="844" spans="1:34" s="99" customFormat="1" x14ac:dyDescent="0.45">
      <c r="A844" s="429"/>
      <c r="B844" s="429"/>
      <c r="C844" s="429"/>
      <c r="D844" s="429"/>
      <c r="E844" s="429"/>
      <c r="F844" s="267"/>
      <c r="G844" s="267"/>
      <c r="H844" s="430"/>
      <c r="I844" s="430"/>
      <c r="J844" s="431"/>
      <c r="K844" s="430"/>
      <c r="L844" s="432"/>
      <c r="M844" s="429"/>
      <c r="N844" s="429"/>
      <c r="O844" s="429"/>
      <c r="P844" s="429"/>
      <c r="Q844" s="433">
        <f t="shared" si="118"/>
        <v>0</v>
      </c>
      <c r="R844" s="433"/>
      <c r="S844" s="429"/>
      <c r="T844" s="429"/>
      <c r="U844" s="434"/>
      <c r="V844" s="429"/>
      <c r="W844" s="429"/>
      <c r="X844" s="241" t="str">
        <f t="shared" si="114"/>
        <v/>
      </c>
      <c r="Y844" s="241" t="str">
        <f t="shared" si="119"/>
        <v/>
      </c>
      <c r="Z844" s="241" t="str">
        <f t="shared" si="120"/>
        <v/>
      </c>
      <c r="AA844" s="242" t="b">
        <f t="shared" si="121"/>
        <v>0</v>
      </c>
      <c r="AB844" s="242" t="b">
        <f t="shared" si="122"/>
        <v>0</v>
      </c>
      <c r="AC844" s="267"/>
      <c r="AD844" s="265" t="str">
        <f>IF(AC844=Dropdowns!$B$44,"Emissions intensity required","")</f>
        <v/>
      </c>
      <c r="AE844" s="267"/>
      <c r="AF844" s="265" t="str">
        <f t="shared" si="115"/>
        <v/>
      </c>
      <c r="AG844" s="121" t="str">
        <f t="shared" si="116"/>
        <v/>
      </c>
      <c r="AH844" s="121" t="str">
        <f t="shared" si="117"/>
        <v/>
      </c>
    </row>
    <row r="845" spans="1:34" s="99" customFormat="1" x14ac:dyDescent="0.45">
      <c r="A845" s="429"/>
      <c r="B845" s="429"/>
      <c r="C845" s="429"/>
      <c r="D845" s="429"/>
      <c r="E845" s="429"/>
      <c r="F845" s="267"/>
      <c r="G845" s="267"/>
      <c r="H845" s="430"/>
      <c r="I845" s="430"/>
      <c r="J845" s="431"/>
      <c r="K845" s="430"/>
      <c r="L845" s="432"/>
      <c r="M845" s="429"/>
      <c r="N845" s="429"/>
      <c r="O845" s="429"/>
      <c r="P845" s="429"/>
      <c r="Q845" s="433">
        <f t="shared" si="118"/>
        <v>0</v>
      </c>
      <c r="R845" s="433"/>
      <c r="S845" s="429"/>
      <c r="T845" s="429"/>
      <c r="U845" s="434"/>
      <c r="V845" s="429"/>
      <c r="W845" s="429"/>
      <c r="X845" s="241" t="str">
        <f t="shared" si="114"/>
        <v/>
      </c>
      <c r="Y845" s="241" t="str">
        <f t="shared" si="119"/>
        <v/>
      </c>
      <c r="Z845" s="241" t="str">
        <f t="shared" si="120"/>
        <v/>
      </c>
      <c r="AA845" s="242" t="b">
        <f t="shared" si="121"/>
        <v>0</v>
      </c>
      <c r="AB845" s="242" t="b">
        <f t="shared" si="122"/>
        <v>0</v>
      </c>
      <c r="AC845" s="267"/>
      <c r="AD845" s="265" t="str">
        <f>IF(AC845=Dropdowns!$B$44,"Emissions intensity required","")</f>
        <v/>
      </c>
      <c r="AE845" s="267"/>
      <c r="AF845" s="265" t="str">
        <f t="shared" si="115"/>
        <v/>
      </c>
      <c r="AG845" s="121" t="str">
        <f t="shared" si="116"/>
        <v/>
      </c>
      <c r="AH845" s="121" t="str">
        <f t="shared" si="117"/>
        <v/>
      </c>
    </row>
    <row r="846" spans="1:34" s="99" customFormat="1" x14ac:dyDescent="0.45">
      <c r="A846" s="429"/>
      <c r="B846" s="429"/>
      <c r="C846" s="429"/>
      <c r="D846" s="429"/>
      <c r="E846" s="429"/>
      <c r="F846" s="267"/>
      <c r="G846" s="267"/>
      <c r="H846" s="430"/>
      <c r="I846" s="430"/>
      <c r="J846" s="431"/>
      <c r="K846" s="430"/>
      <c r="L846" s="432"/>
      <c r="M846" s="429"/>
      <c r="N846" s="429"/>
      <c r="O846" s="429"/>
      <c r="P846" s="429"/>
      <c r="Q846" s="433">
        <f t="shared" si="118"/>
        <v>0</v>
      </c>
      <c r="R846" s="433"/>
      <c r="S846" s="429"/>
      <c r="T846" s="429"/>
      <c r="U846" s="434"/>
      <c r="V846" s="429"/>
      <c r="W846" s="429"/>
      <c r="X846" s="241" t="str">
        <f t="shared" si="114"/>
        <v/>
      </c>
      <c r="Y846" s="241" t="str">
        <f t="shared" si="119"/>
        <v/>
      </c>
      <c r="Z846" s="241" t="str">
        <f t="shared" si="120"/>
        <v/>
      </c>
      <c r="AA846" s="242" t="b">
        <f t="shared" si="121"/>
        <v>0</v>
      </c>
      <c r="AB846" s="242" t="b">
        <f t="shared" si="122"/>
        <v>0</v>
      </c>
      <c r="AC846" s="267"/>
      <c r="AD846" s="265" t="str">
        <f>IF(AC846=Dropdowns!$B$44,"Emissions intensity required","")</f>
        <v/>
      </c>
      <c r="AE846" s="267"/>
      <c r="AF846" s="265" t="str">
        <f t="shared" si="115"/>
        <v/>
      </c>
      <c r="AG846" s="121" t="str">
        <f t="shared" si="116"/>
        <v/>
      </c>
      <c r="AH846" s="121" t="str">
        <f t="shared" si="117"/>
        <v/>
      </c>
    </row>
    <row r="847" spans="1:34" s="99" customFormat="1" x14ac:dyDescent="0.45">
      <c r="A847" s="429"/>
      <c r="B847" s="429"/>
      <c r="C847" s="429"/>
      <c r="D847" s="429"/>
      <c r="E847" s="429"/>
      <c r="F847" s="267"/>
      <c r="G847" s="267"/>
      <c r="H847" s="430"/>
      <c r="I847" s="430"/>
      <c r="J847" s="431"/>
      <c r="K847" s="430"/>
      <c r="L847" s="432"/>
      <c r="M847" s="429"/>
      <c r="N847" s="429"/>
      <c r="O847" s="429"/>
      <c r="P847" s="429"/>
      <c r="Q847" s="433">
        <f t="shared" si="118"/>
        <v>0</v>
      </c>
      <c r="R847" s="433"/>
      <c r="S847" s="429"/>
      <c r="T847" s="429"/>
      <c r="U847" s="434"/>
      <c r="V847" s="429"/>
      <c r="W847" s="429"/>
      <c r="X847" s="241" t="str">
        <f t="shared" ref="X847:X910" si="123">IF(G847="","",(VLOOKUP(G847,GHGFActors, 3,)*(IF(K847="",I847,K847))/1000))</f>
        <v/>
      </c>
      <c r="Y847" s="241" t="str">
        <f t="shared" si="119"/>
        <v/>
      </c>
      <c r="Z847" s="241" t="str">
        <f t="shared" si="120"/>
        <v/>
      </c>
      <c r="AA847" s="242" t="b">
        <f t="shared" si="121"/>
        <v>0</v>
      </c>
      <c r="AB847" s="242" t="b">
        <f t="shared" si="122"/>
        <v>0</v>
      </c>
      <c r="AC847" s="267"/>
      <c r="AD847" s="265" t="str">
        <f>IF(AC847=Dropdowns!$B$44,"Emissions intensity required","")</f>
        <v/>
      </c>
      <c r="AE847" s="267"/>
      <c r="AF847" s="265" t="str">
        <f t="shared" ref="AF847:AF910" si="124">IF(AC847="Replace with EV",(AE847*H847)/1000000,"")</f>
        <v/>
      </c>
      <c r="AG847" s="121" t="str">
        <f t="shared" ref="AG847:AG910" si="125">IF(AC847="remove",0,IF(AC847="Replace with EV",AE847,IF(AC847="",Y847,"")))</f>
        <v/>
      </c>
      <c r="AH847" s="121" t="str">
        <f t="shared" ref="AH847:AH910" si="126">IF(AC847="remove",0,IF(AC847="Replace with EV",AF847,IF(AC847="",X847,"")))</f>
        <v/>
      </c>
    </row>
    <row r="848" spans="1:34" s="99" customFormat="1" x14ac:dyDescent="0.45">
      <c r="A848" s="429"/>
      <c r="B848" s="429"/>
      <c r="C848" s="429"/>
      <c r="D848" s="429"/>
      <c r="E848" s="429"/>
      <c r="F848" s="267"/>
      <c r="G848" s="267"/>
      <c r="H848" s="430"/>
      <c r="I848" s="430"/>
      <c r="J848" s="431"/>
      <c r="K848" s="430"/>
      <c r="L848" s="432"/>
      <c r="M848" s="429"/>
      <c r="N848" s="429"/>
      <c r="O848" s="429"/>
      <c r="P848" s="429"/>
      <c r="Q848" s="433">
        <f t="shared" ref="Q848:Q911" si="127">H848/NETWORKDAYS("1/1/1990","31/12/1990",11)</f>
        <v>0</v>
      </c>
      <c r="R848" s="433"/>
      <c r="S848" s="429"/>
      <c r="T848" s="429"/>
      <c r="U848" s="434"/>
      <c r="V848" s="429"/>
      <c r="W848" s="429"/>
      <c r="X848" s="241" t="str">
        <f t="shared" si="123"/>
        <v/>
      </c>
      <c r="Y848" s="241" t="str">
        <f t="shared" ref="Y848:Y911" si="128">IFERROR(X848*1000000/H848,"")</f>
        <v/>
      </c>
      <c r="Z848" s="241" t="str">
        <f t="shared" ref="Z848:Z911" si="129">IF(G848="","",IF(K848="",I848/(H848/100),K848/H848))</f>
        <v/>
      </c>
      <c r="AA848" s="242" t="b">
        <f t="shared" si="121"/>
        <v>0</v>
      </c>
      <c r="AB848" s="242" t="b">
        <f t="shared" si="122"/>
        <v>0</v>
      </c>
      <c r="AC848" s="267"/>
      <c r="AD848" s="265" t="str">
        <f>IF(AC848=Dropdowns!$B$44,"Emissions intensity required","")</f>
        <v/>
      </c>
      <c r="AE848" s="267"/>
      <c r="AF848" s="265" t="str">
        <f t="shared" si="124"/>
        <v/>
      </c>
      <c r="AG848" s="121" t="str">
        <f t="shared" si="125"/>
        <v/>
      </c>
      <c r="AH848" s="121" t="str">
        <f t="shared" si="126"/>
        <v/>
      </c>
    </row>
    <row r="849" spans="1:34" s="99" customFormat="1" x14ac:dyDescent="0.45">
      <c r="A849" s="429"/>
      <c r="B849" s="429"/>
      <c r="C849" s="429"/>
      <c r="D849" s="429"/>
      <c r="E849" s="429"/>
      <c r="F849" s="267"/>
      <c r="G849" s="267"/>
      <c r="H849" s="430"/>
      <c r="I849" s="430"/>
      <c r="J849" s="431"/>
      <c r="K849" s="430"/>
      <c r="L849" s="432"/>
      <c r="M849" s="429"/>
      <c r="N849" s="429"/>
      <c r="O849" s="429"/>
      <c r="P849" s="429"/>
      <c r="Q849" s="433">
        <f t="shared" si="127"/>
        <v>0</v>
      </c>
      <c r="R849" s="433"/>
      <c r="S849" s="429"/>
      <c r="T849" s="429"/>
      <c r="U849" s="434"/>
      <c r="V849" s="429"/>
      <c r="W849" s="429"/>
      <c r="X849" s="241" t="str">
        <f t="shared" si="123"/>
        <v/>
      </c>
      <c r="Y849" s="241" t="str">
        <f t="shared" si="128"/>
        <v/>
      </c>
      <c r="Z849" s="241" t="str">
        <f t="shared" si="129"/>
        <v/>
      </c>
      <c r="AA849" s="242" t="b">
        <f t="shared" si="121"/>
        <v>0</v>
      </c>
      <c r="AB849" s="242" t="b">
        <f t="shared" si="122"/>
        <v>0</v>
      </c>
      <c r="AC849" s="267"/>
      <c r="AD849" s="265" t="str">
        <f>IF(AC849=Dropdowns!$B$44,"Emissions intensity required","")</f>
        <v/>
      </c>
      <c r="AE849" s="267"/>
      <c r="AF849" s="265" t="str">
        <f t="shared" si="124"/>
        <v/>
      </c>
      <c r="AG849" s="121" t="str">
        <f t="shared" si="125"/>
        <v/>
      </c>
      <c r="AH849" s="121" t="str">
        <f t="shared" si="126"/>
        <v/>
      </c>
    </row>
    <row r="850" spans="1:34" s="99" customFormat="1" x14ac:dyDescent="0.45">
      <c r="A850" s="429"/>
      <c r="B850" s="429"/>
      <c r="C850" s="429"/>
      <c r="D850" s="429"/>
      <c r="E850" s="429"/>
      <c r="F850" s="267"/>
      <c r="G850" s="267"/>
      <c r="H850" s="430"/>
      <c r="I850" s="430"/>
      <c r="J850" s="431"/>
      <c r="K850" s="430"/>
      <c r="L850" s="432"/>
      <c r="M850" s="429"/>
      <c r="N850" s="429"/>
      <c r="O850" s="429"/>
      <c r="P850" s="429"/>
      <c r="Q850" s="433">
        <f t="shared" si="127"/>
        <v>0</v>
      </c>
      <c r="R850" s="433"/>
      <c r="S850" s="429"/>
      <c r="T850" s="429"/>
      <c r="U850" s="434"/>
      <c r="V850" s="429"/>
      <c r="W850" s="429"/>
      <c r="X850" s="241" t="str">
        <f t="shared" si="123"/>
        <v/>
      </c>
      <c r="Y850" s="241" t="str">
        <f t="shared" si="128"/>
        <v/>
      </c>
      <c r="Z850" s="241" t="str">
        <f t="shared" si="129"/>
        <v/>
      </c>
      <c r="AA850" s="242" t="b">
        <f t="shared" si="121"/>
        <v>0</v>
      </c>
      <c r="AB850" s="242" t="b">
        <f t="shared" si="122"/>
        <v>0</v>
      </c>
      <c r="AC850" s="267"/>
      <c r="AD850" s="265" t="str">
        <f>IF(AC850=Dropdowns!$B$44,"Emissions intensity required","")</f>
        <v/>
      </c>
      <c r="AE850" s="267"/>
      <c r="AF850" s="265" t="str">
        <f t="shared" si="124"/>
        <v/>
      </c>
      <c r="AG850" s="121" t="str">
        <f t="shared" si="125"/>
        <v/>
      </c>
      <c r="AH850" s="121" t="str">
        <f t="shared" si="126"/>
        <v/>
      </c>
    </row>
    <row r="851" spans="1:34" s="99" customFormat="1" x14ac:dyDescent="0.45">
      <c r="A851" s="429"/>
      <c r="B851" s="429"/>
      <c r="C851" s="429"/>
      <c r="D851" s="429"/>
      <c r="E851" s="429"/>
      <c r="F851" s="267"/>
      <c r="G851" s="267"/>
      <c r="H851" s="430"/>
      <c r="I851" s="430"/>
      <c r="J851" s="431"/>
      <c r="K851" s="430"/>
      <c r="L851" s="432"/>
      <c r="M851" s="429"/>
      <c r="N851" s="429"/>
      <c r="O851" s="429"/>
      <c r="P851" s="429"/>
      <c r="Q851" s="433">
        <f t="shared" si="127"/>
        <v>0</v>
      </c>
      <c r="R851" s="433"/>
      <c r="S851" s="429"/>
      <c r="T851" s="429"/>
      <c r="U851" s="434"/>
      <c r="V851" s="429"/>
      <c r="W851" s="429"/>
      <c r="X851" s="241" t="str">
        <f t="shared" si="123"/>
        <v/>
      </c>
      <c r="Y851" s="241" t="str">
        <f t="shared" si="128"/>
        <v/>
      </c>
      <c r="Z851" s="241" t="str">
        <f t="shared" si="129"/>
        <v/>
      </c>
      <c r="AA851" s="242" t="b">
        <f t="shared" si="121"/>
        <v>0</v>
      </c>
      <c r="AB851" s="242" t="b">
        <f t="shared" si="122"/>
        <v>0</v>
      </c>
      <c r="AC851" s="267"/>
      <c r="AD851" s="265" t="str">
        <f>IF(AC851=Dropdowns!$B$44,"Emissions intensity required","")</f>
        <v/>
      </c>
      <c r="AE851" s="267"/>
      <c r="AF851" s="265" t="str">
        <f t="shared" si="124"/>
        <v/>
      </c>
      <c r="AG851" s="121" t="str">
        <f t="shared" si="125"/>
        <v/>
      </c>
      <c r="AH851" s="121" t="str">
        <f t="shared" si="126"/>
        <v/>
      </c>
    </row>
    <row r="852" spans="1:34" s="99" customFormat="1" x14ac:dyDescent="0.45">
      <c r="A852" s="429"/>
      <c r="B852" s="429"/>
      <c r="C852" s="429"/>
      <c r="D852" s="429"/>
      <c r="E852" s="429"/>
      <c r="F852" s="267"/>
      <c r="G852" s="267"/>
      <c r="H852" s="430"/>
      <c r="I852" s="430"/>
      <c r="J852" s="431"/>
      <c r="K852" s="430"/>
      <c r="L852" s="432"/>
      <c r="M852" s="429"/>
      <c r="N852" s="429"/>
      <c r="O852" s="429"/>
      <c r="P852" s="429"/>
      <c r="Q852" s="433">
        <f t="shared" si="127"/>
        <v>0</v>
      </c>
      <c r="R852" s="433"/>
      <c r="S852" s="429"/>
      <c r="T852" s="429"/>
      <c r="U852" s="434"/>
      <c r="V852" s="429"/>
      <c r="W852" s="429"/>
      <c r="X852" s="241" t="str">
        <f t="shared" si="123"/>
        <v/>
      </c>
      <c r="Y852" s="241" t="str">
        <f t="shared" si="128"/>
        <v/>
      </c>
      <c r="Z852" s="241" t="str">
        <f t="shared" si="129"/>
        <v/>
      </c>
      <c r="AA852" s="242" t="b">
        <f t="shared" si="121"/>
        <v>0</v>
      </c>
      <c r="AB852" s="242" t="b">
        <f t="shared" si="122"/>
        <v>0</v>
      </c>
      <c r="AC852" s="267"/>
      <c r="AD852" s="265" t="str">
        <f>IF(AC852=Dropdowns!$B$44,"Emissions intensity required","")</f>
        <v/>
      </c>
      <c r="AE852" s="267"/>
      <c r="AF852" s="265" t="str">
        <f t="shared" si="124"/>
        <v/>
      </c>
      <c r="AG852" s="121" t="str">
        <f t="shared" si="125"/>
        <v/>
      </c>
      <c r="AH852" s="121" t="str">
        <f t="shared" si="126"/>
        <v/>
      </c>
    </row>
    <row r="853" spans="1:34" s="99" customFormat="1" x14ac:dyDescent="0.45">
      <c r="A853" s="429"/>
      <c r="B853" s="429"/>
      <c r="C853" s="429"/>
      <c r="D853" s="429"/>
      <c r="E853" s="429"/>
      <c r="F853" s="267"/>
      <c r="G853" s="267"/>
      <c r="H853" s="430"/>
      <c r="I853" s="430"/>
      <c r="J853" s="431"/>
      <c r="K853" s="430"/>
      <c r="L853" s="432"/>
      <c r="M853" s="429"/>
      <c r="N853" s="429"/>
      <c r="O853" s="429"/>
      <c r="P853" s="429"/>
      <c r="Q853" s="433">
        <f t="shared" si="127"/>
        <v>0</v>
      </c>
      <c r="R853" s="433"/>
      <c r="S853" s="429"/>
      <c r="T853" s="429"/>
      <c r="U853" s="434"/>
      <c r="V853" s="429"/>
      <c r="W853" s="429"/>
      <c r="X853" s="241" t="str">
        <f t="shared" si="123"/>
        <v/>
      </c>
      <c r="Y853" s="241" t="str">
        <f t="shared" si="128"/>
        <v/>
      </c>
      <c r="Z853" s="241" t="str">
        <f t="shared" si="129"/>
        <v/>
      </c>
      <c r="AA853" s="242" t="b">
        <f t="shared" si="121"/>
        <v>0</v>
      </c>
      <c r="AB853" s="242" t="b">
        <f t="shared" si="122"/>
        <v>0</v>
      </c>
      <c r="AC853" s="267"/>
      <c r="AD853" s="265" t="str">
        <f>IF(AC853=Dropdowns!$B$44,"Emissions intensity required","")</f>
        <v/>
      </c>
      <c r="AE853" s="267"/>
      <c r="AF853" s="265" t="str">
        <f t="shared" si="124"/>
        <v/>
      </c>
      <c r="AG853" s="121" t="str">
        <f t="shared" si="125"/>
        <v/>
      </c>
      <c r="AH853" s="121" t="str">
        <f t="shared" si="126"/>
        <v/>
      </c>
    </row>
    <row r="854" spans="1:34" s="99" customFormat="1" x14ac:dyDescent="0.45">
      <c r="A854" s="429"/>
      <c r="B854" s="429"/>
      <c r="C854" s="429"/>
      <c r="D854" s="429"/>
      <c r="E854" s="429"/>
      <c r="F854" s="267"/>
      <c r="G854" s="267"/>
      <c r="H854" s="430"/>
      <c r="I854" s="430"/>
      <c r="J854" s="431"/>
      <c r="K854" s="430"/>
      <c r="L854" s="432"/>
      <c r="M854" s="429"/>
      <c r="N854" s="429"/>
      <c r="O854" s="429"/>
      <c r="P854" s="429"/>
      <c r="Q854" s="433">
        <f t="shared" si="127"/>
        <v>0</v>
      </c>
      <c r="R854" s="433"/>
      <c r="S854" s="429"/>
      <c r="T854" s="429"/>
      <c r="U854" s="434"/>
      <c r="V854" s="429"/>
      <c r="W854" s="429"/>
      <c r="X854" s="241" t="str">
        <f t="shared" si="123"/>
        <v/>
      </c>
      <c r="Y854" s="241" t="str">
        <f t="shared" si="128"/>
        <v/>
      </c>
      <c r="Z854" s="241" t="str">
        <f t="shared" si="129"/>
        <v/>
      </c>
      <c r="AA854" s="242" t="b">
        <f t="shared" si="121"/>
        <v>0</v>
      </c>
      <c r="AB854" s="242" t="b">
        <f t="shared" si="122"/>
        <v>0</v>
      </c>
      <c r="AC854" s="267"/>
      <c r="AD854" s="265" t="str">
        <f>IF(AC854=Dropdowns!$B$44,"Emissions intensity required","")</f>
        <v/>
      </c>
      <c r="AE854" s="267"/>
      <c r="AF854" s="265" t="str">
        <f t="shared" si="124"/>
        <v/>
      </c>
      <c r="AG854" s="121" t="str">
        <f t="shared" si="125"/>
        <v/>
      </c>
      <c r="AH854" s="121" t="str">
        <f t="shared" si="126"/>
        <v/>
      </c>
    </row>
    <row r="855" spans="1:34" s="99" customFormat="1" x14ac:dyDescent="0.45">
      <c r="A855" s="429"/>
      <c r="B855" s="429"/>
      <c r="C855" s="429"/>
      <c r="D855" s="429"/>
      <c r="E855" s="429"/>
      <c r="F855" s="267"/>
      <c r="G855" s="267"/>
      <c r="H855" s="430"/>
      <c r="I855" s="430"/>
      <c r="J855" s="431"/>
      <c r="K855" s="430"/>
      <c r="L855" s="432"/>
      <c r="M855" s="429"/>
      <c r="N855" s="429"/>
      <c r="O855" s="429"/>
      <c r="P855" s="429"/>
      <c r="Q855" s="433">
        <f t="shared" si="127"/>
        <v>0</v>
      </c>
      <c r="R855" s="433"/>
      <c r="S855" s="429"/>
      <c r="T855" s="429"/>
      <c r="U855" s="434"/>
      <c r="V855" s="429"/>
      <c r="W855" s="429"/>
      <c r="X855" s="241" t="str">
        <f t="shared" si="123"/>
        <v/>
      </c>
      <c r="Y855" s="241" t="str">
        <f t="shared" si="128"/>
        <v/>
      </c>
      <c r="Z855" s="241" t="str">
        <f t="shared" si="129"/>
        <v/>
      </c>
      <c r="AA855" s="242" t="b">
        <f t="shared" si="121"/>
        <v>0</v>
      </c>
      <c r="AB855" s="242" t="b">
        <f t="shared" si="122"/>
        <v>0</v>
      </c>
      <c r="AC855" s="267"/>
      <c r="AD855" s="265" t="str">
        <f>IF(AC855=Dropdowns!$B$44,"Emissions intensity required","")</f>
        <v/>
      </c>
      <c r="AE855" s="267"/>
      <c r="AF855" s="265" t="str">
        <f t="shared" si="124"/>
        <v/>
      </c>
      <c r="AG855" s="121" t="str">
        <f t="shared" si="125"/>
        <v/>
      </c>
      <c r="AH855" s="121" t="str">
        <f t="shared" si="126"/>
        <v/>
      </c>
    </row>
    <row r="856" spans="1:34" s="99" customFormat="1" x14ac:dyDescent="0.45">
      <c r="A856" s="429"/>
      <c r="B856" s="429"/>
      <c r="C856" s="429"/>
      <c r="D856" s="429"/>
      <c r="E856" s="429"/>
      <c r="F856" s="267"/>
      <c r="G856" s="267"/>
      <c r="H856" s="430"/>
      <c r="I856" s="430"/>
      <c r="J856" s="431"/>
      <c r="K856" s="430"/>
      <c r="L856" s="432"/>
      <c r="M856" s="429"/>
      <c r="N856" s="429"/>
      <c r="O856" s="429"/>
      <c r="P856" s="429"/>
      <c r="Q856" s="433">
        <f t="shared" si="127"/>
        <v>0</v>
      </c>
      <c r="R856" s="433"/>
      <c r="S856" s="429"/>
      <c r="T856" s="429"/>
      <c r="U856" s="434"/>
      <c r="V856" s="429"/>
      <c r="W856" s="429"/>
      <c r="X856" s="241" t="str">
        <f t="shared" si="123"/>
        <v/>
      </c>
      <c r="Y856" s="241" t="str">
        <f t="shared" si="128"/>
        <v/>
      </c>
      <c r="Z856" s="241" t="str">
        <f t="shared" si="129"/>
        <v/>
      </c>
      <c r="AA856" s="242" t="b">
        <f t="shared" si="121"/>
        <v>0</v>
      </c>
      <c r="AB856" s="242" t="b">
        <f t="shared" si="122"/>
        <v>0</v>
      </c>
      <c r="AC856" s="267"/>
      <c r="AD856" s="265" t="str">
        <f>IF(AC856=Dropdowns!$B$44,"Emissions intensity required","")</f>
        <v/>
      </c>
      <c r="AE856" s="267"/>
      <c r="AF856" s="265" t="str">
        <f t="shared" si="124"/>
        <v/>
      </c>
      <c r="AG856" s="121" t="str">
        <f t="shared" si="125"/>
        <v/>
      </c>
      <c r="AH856" s="121" t="str">
        <f t="shared" si="126"/>
        <v/>
      </c>
    </row>
    <row r="857" spans="1:34" s="99" customFormat="1" x14ac:dyDescent="0.45">
      <c r="A857" s="429"/>
      <c r="B857" s="429"/>
      <c r="C857" s="429"/>
      <c r="D857" s="429"/>
      <c r="E857" s="429"/>
      <c r="F857" s="267"/>
      <c r="G857" s="267"/>
      <c r="H857" s="430"/>
      <c r="I857" s="430"/>
      <c r="J857" s="431"/>
      <c r="K857" s="430"/>
      <c r="L857" s="432"/>
      <c r="M857" s="429"/>
      <c r="N857" s="429"/>
      <c r="O857" s="429"/>
      <c r="P857" s="429"/>
      <c r="Q857" s="433">
        <f t="shared" si="127"/>
        <v>0</v>
      </c>
      <c r="R857" s="433"/>
      <c r="S857" s="429"/>
      <c r="T857" s="429"/>
      <c r="U857" s="434"/>
      <c r="V857" s="429"/>
      <c r="W857" s="429"/>
      <c r="X857" s="241" t="str">
        <f t="shared" si="123"/>
        <v/>
      </c>
      <c r="Y857" s="241" t="str">
        <f t="shared" si="128"/>
        <v/>
      </c>
      <c r="Z857" s="241" t="str">
        <f t="shared" si="129"/>
        <v/>
      </c>
      <c r="AA857" s="242" t="b">
        <f t="shared" si="121"/>
        <v>0</v>
      </c>
      <c r="AB857" s="242" t="b">
        <f t="shared" si="122"/>
        <v>0</v>
      </c>
      <c r="AC857" s="267"/>
      <c r="AD857" s="265" t="str">
        <f>IF(AC857=Dropdowns!$B$44,"Emissions intensity required","")</f>
        <v/>
      </c>
      <c r="AE857" s="267"/>
      <c r="AF857" s="265" t="str">
        <f t="shared" si="124"/>
        <v/>
      </c>
      <c r="AG857" s="121" t="str">
        <f t="shared" si="125"/>
        <v/>
      </c>
      <c r="AH857" s="121" t="str">
        <f t="shared" si="126"/>
        <v/>
      </c>
    </row>
    <row r="858" spans="1:34" s="99" customFormat="1" x14ac:dyDescent="0.45">
      <c r="A858" s="429"/>
      <c r="B858" s="429"/>
      <c r="C858" s="429"/>
      <c r="D858" s="429"/>
      <c r="E858" s="429"/>
      <c r="F858" s="267"/>
      <c r="G858" s="267"/>
      <c r="H858" s="430"/>
      <c r="I858" s="430"/>
      <c r="J858" s="431"/>
      <c r="K858" s="430"/>
      <c r="L858" s="432"/>
      <c r="M858" s="429"/>
      <c r="N858" s="429"/>
      <c r="O858" s="429"/>
      <c r="P858" s="429"/>
      <c r="Q858" s="433">
        <f t="shared" si="127"/>
        <v>0</v>
      </c>
      <c r="R858" s="433"/>
      <c r="S858" s="429"/>
      <c r="T858" s="429"/>
      <c r="U858" s="434"/>
      <c r="V858" s="429"/>
      <c r="W858" s="429"/>
      <c r="X858" s="241" t="str">
        <f t="shared" si="123"/>
        <v/>
      </c>
      <c r="Y858" s="241" t="str">
        <f t="shared" si="128"/>
        <v/>
      </c>
      <c r="Z858" s="241" t="str">
        <f t="shared" si="129"/>
        <v/>
      </c>
      <c r="AA858" s="242" t="b">
        <f t="shared" si="121"/>
        <v>0</v>
      </c>
      <c r="AB858" s="242" t="b">
        <f t="shared" si="122"/>
        <v>0</v>
      </c>
      <c r="AC858" s="267"/>
      <c r="AD858" s="265" t="str">
        <f>IF(AC858=Dropdowns!$B$44,"Emissions intensity required","")</f>
        <v/>
      </c>
      <c r="AE858" s="267"/>
      <c r="AF858" s="265" t="str">
        <f t="shared" si="124"/>
        <v/>
      </c>
      <c r="AG858" s="121" t="str">
        <f t="shared" si="125"/>
        <v/>
      </c>
      <c r="AH858" s="121" t="str">
        <f t="shared" si="126"/>
        <v/>
      </c>
    </row>
    <row r="859" spans="1:34" s="99" customFormat="1" x14ac:dyDescent="0.45">
      <c r="A859" s="429"/>
      <c r="B859" s="429"/>
      <c r="C859" s="429"/>
      <c r="D859" s="429"/>
      <c r="E859" s="429"/>
      <c r="F859" s="267"/>
      <c r="G859" s="267"/>
      <c r="H859" s="430"/>
      <c r="I859" s="430"/>
      <c r="J859" s="431"/>
      <c r="K859" s="430"/>
      <c r="L859" s="432"/>
      <c r="M859" s="429"/>
      <c r="N859" s="429"/>
      <c r="O859" s="429"/>
      <c r="P859" s="429"/>
      <c r="Q859" s="433">
        <f t="shared" si="127"/>
        <v>0</v>
      </c>
      <c r="R859" s="433"/>
      <c r="S859" s="429"/>
      <c r="T859" s="429"/>
      <c r="U859" s="434"/>
      <c r="V859" s="429"/>
      <c r="W859" s="429"/>
      <c r="X859" s="241" t="str">
        <f t="shared" si="123"/>
        <v/>
      </c>
      <c r="Y859" s="241" t="str">
        <f t="shared" si="128"/>
        <v/>
      </c>
      <c r="Z859" s="241" t="str">
        <f t="shared" si="129"/>
        <v/>
      </c>
      <c r="AA859" s="242" t="b">
        <f t="shared" si="121"/>
        <v>0</v>
      </c>
      <c r="AB859" s="242" t="b">
        <f t="shared" si="122"/>
        <v>0</v>
      </c>
      <c r="AC859" s="267"/>
      <c r="AD859" s="265" t="str">
        <f>IF(AC859=Dropdowns!$B$44,"Emissions intensity required","")</f>
        <v/>
      </c>
      <c r="AE859" s="267"/>
      <c r="AF859" s="265" t="str">
        <f t="shared" si="124"/>
        <v/>
      </c>
      <c r="AG859" s="121" t="str">
        <f t="shared" si="125"/>
        <v/>
      </c>
      <c r="AH859" s="121" t="str">
        <f t="shared" si="126"/>
        <v/>
      </c>
    </row>
    <row r="860" spans="1:34" s="99" customFormat="1" x14ac:dyDescent="0.45">
      <c r="A860" s="429"/>
      <c r="B860" s="429"/>
      <c r="C860" s="429"/>
      <c r="D860" s="429"/>
      <c r="E860" s="429"/>
      <c r="F860" s="267"/>
      <c r="G860" s="267"/>
      <c r="H860" s="430"/>
      <c r="I860" s="430"/>
      <c r="J860" s="431"/>
      <c r="K860" s="430"/>
      <c r="L860" s="432"/>
      <c r="M860" s="429"/>
      <c r="N860" s="429"/>
      <c r="O860" s="429"/>
      <c r="P860" s="429"/>
      <c r="Q860" s="433">
        <f t="shared" si="127"/>
        <v>0</v>
      </c>
      <c r="R860" s="433"/>
      <c r="S860" s="429"/>
      <c r="T860" s="429"/>
      <c r="U860" s="434"/>
      <c r="V860" s="429"/>
      <c r="W860" s="429"/>
      <c r="X860" s="241" t="str">
        <f t="shared" si="123"/>
        <v/>
      </c>
      <c r="Y860" s="241" t="str">
        <f t="shared" si="128"/>
        <v/>
      </c>
      <c r="Z860" s="241" t="str">
        <f t="shared" si="129"/>
        <v/>
      </c>
      <c r="AA860" s="242" t="b">
        <f t="shared" si="121"/>
        <v>0</v>
      </c>
      <c r="AB860" s="242" t="b">
        <f t="shared" si="122"/>
        <v>0</v>
      </c>
      <c r="AC860" s="267"/>
      <c r="AD860" s="265" t="str">
        <f>IF(AC860=Dropdowns!$B$44,"Emissions intensity required","")</f>
        <v/>
      </c>
      <c r="AE860" s="267"/>
      <c r="AF860" s="265" t="str">
        <f t="shared" si="124"/>
        <v/>
      </c>
      <c r="AG860" s="121" t="str">
        <f t="shared" si="125"/>
        <v/>
      </c>
      <c r="AH860" s="121" t="str">
        <f t="shared" si="126"/>
        <v/>
      </c>
    </row>
    <row r="861" spans="1:34" s="99" customFormat="1" x14ac:dyDescent="0.45">
      <c r="A861" s="429"/>
      <c r="B861" s="429"/>
      <c r="C861" s="429"/>
      <c r="D861" s="429"/>
      <c r="E861" s="429"/>
      <c r="F861" s="267"/>
      <c r="G861" s="267"/>
      <c r="H861" s="430"/>
      <c r="I861" s="430"/>
      <c r="J861" s="431"/>
      <c r="K861" s="430"/>
      <c r="L861" s="432"/>
      <c r="M861" s="429"/>
      <c r="N861" s="429"/>
      <c r="O861" s="429"/>
      <c r="P861" s="429"/>
      <c r="Q861" s="433">
        <f t="shared" si="127"/>
        <v>0</v>
      </c>
      <c r="R861" s="433"/>
      <c r="S861" s="429"/>
      <c r="T861" s="429"/>
      <c r="U861" s="434"/>
      <c r="V861" s="429"/>
      <c r="W861" s="429"/>
      <c r="X861" s="241" t="str">
        <f t="shared" si="123"/>
        <v/>
      </c>
      <c r="Y861" s="241" t="str">
        <f t="shared" si="128"/>
        <v/>
      </c>
      <c r="Z861" s="241" t="str">
        <f t="shared" si="129"/>
        <v/>
      </c>
      <c r="AA861" s="242" t="b">
        <f t="shared" si="121"/>
        <v>0</v>
      </c>
      <c r="AB861" s="242" t="b">
        <f t="shared" si="122"/>
        <v>0</v>
      </c>
      <c r="AC861" s="267"/>
      <c r="AD861" s="265" t="str">
        <f>IF(AC861=Dropdowns!$B$44,"Emissions intensity required","")</f>
        <v/>
      </c>
      <c r="AE861" s="267"/>
      <c r="AF861" s="265" t="str">
        <f t="shared" si="124"/>
        <v/>
      </c>
      <c r="AG861" s="121" t="str">
        <f t="shared" si="125"/>
        <v/>
      </c>
      <c r="AH861" s="121" t="str">
        <f t="shared" si="126"/>
        <v/>
      </c>
    </row>
    <row r="862" spans="1:34" s="99" customFormat="1" x14ac:dyDescent="0.45">
      <c r="A862" s="429"/>
      <c r="B862" s="429"/>
      <c r="C862" s="429"/>
      <c r="D862" s="429"/>
      <c r="E862" s="429"/>
      <c r="F862" s="267"/>
      <c r="G862" s="267"/>
      <c r="H862" s="430"/>
      <c r="I862" s="430"/>
      <c r="J862" s="431"/>
      <c r="K862" s="430"/>
      <c r="L862" s="432"/>
      <c r="M862" s="429"/>
      <c r="N862" s="429"/>
      <c r="O862" s="429"/>
      <c r="P862" s="429"/>
      <c r="Q862" s="433">
        <f t="shared" si="127"/>
        <v>0</v>
      </c>
      <c r="R862" s="433"/>
      <c r="S862" s="429"/>
      <c r="T862" s="429"/>
      <c r="U862" s="434"/>
      <c r="V862" s="429"/>
      <c r="W862" s="429"/>
      <c r="X862" s="241" t="str">
        <f t="shared" si="123"/>
        <v/>
      </c>
      <c r="Y862" s="241" t="str">
        <f t="shared" si="128"/>
        <v/>
      </c>
      <c r="Z862" s="241" t="str">
        <f t="shared" si="129"/>
        <v/>
      </c>
      <c r="AA862" s="242" t="b">
        <f t="shared" si="121"/>
        <v>0</v>
      </c>
      <c r="AB862" s="242" t="b">
        <f t="shared" si="122"/>
        <v>0</v>
      </c>
      <c r="AC862" s="267"/>
      <c r="AD862" s="265" t="str">
        <f>IF(AC862=Dropdowns!$B$44,"Emissions intensity required","")</f>
        <v/>
      </c>
      <c r="AE862" s="267"/>
      <c r="AF862" s="265" t="str">
        <f t="shared" si="124"/>
        <v/>
      </c>
      <c r="AG862" s="121" t="str">
        <f t="shared" si="125"/>
        <v/>
      </c>
      <c r="AH862" s="121" t="str">
        <f t="shared" si="126"/>
        <v/>
      </c>
    </row>
    <row r="863" spans="1:34" s="99" customFormat="1" x14ac:dyDescent="0.45">
      <c r="A863" s="429"/>
      <c r="B863" s="429"/>
      <c r="C863" s="429"/>
      <c r="D863" s="429"/>
      <c r="E863" s="429"/>
      <c r="F863" s="267"/>
      <c r="G863" s="267"/>
      <c r="H863" s="430"/>
      <c r="I863" s="430"/>
      <c r="J863" s="431"/>
      <c r="K863" s="430"/>
      <c r="L863" s="432"/>
      <c r="M863" s="429"/>
      <c r="N863" s="429"/>
      <c r="O863" s="429"/>
      <c r="P863" s="429"/>
      <c r="Q863" s="433">
        <f t="shared" si="127"/>
        <v>0</v>
      </c>
      <c r="R863" s="433"/>
      <c r="S863" s="429"/>
      <c r="T863" s="429"/>
      <c r="U863" s="434"/>
      <c r="V863" s="429"/>
      <c r="W863" s="429"/>
      <c r="X863" s="241" t="str">
        <f t="shared" si="123"/>
        <v/>
      </c>
      <c r="Y863" s="241" t="str">
        <f t="shared" si="128"/>
        <v/>
      </c>
      <c r="Z863" s="241" t="str">
        <f t="shared" si="129"/>
        <v/>
      </c>
      <c r="AA863" s="242" t="b">
        <f t="shared" si="121"/>
        <v>0</v>
      </c>
      <c r="AB863" s="242" t="b">
        <f t="shared" si="122"/>
        <v>0</v>
      </c>
      <c r="AC863" s="267"/>
      <c r="AD863" s="265" t="str">
        <f>IF(AC863=Dropdowns!$B$44,"Emissions intensity required","")</f>
        <v/>
      </c>
      <c r="AE863" s="267"/>
      <c r="AF863" s="265" t="str">
        <f t="shared" si="124"/>
        <v/>
      </c>
      <c r="AG863" s="121" t="str">
        <f t="shared" si="125"/>
        <v/>
      </c>
      <c r="AH863" s="121" t="str">
        <f t="shared" si="126"/>
        <v/>
      </c>
    </row>
    <row r="864" spans="1:34" s="99" customFormat="1" x14ac:dyDescent="0.45">
      <c r="A864" s="429"/>
      <c r="B864" s="429"/>
      <c r="C864" s="429"/>
      <c r="D864" s="429"/>
      <c r="E864" s="429"/>
      <c r="F864" s="267"/>
      <c r="G864" s="267"/>
      <c r="H864" s="430"/>
      <c r="I864" s="430"/>
      <c r="J864" s="431"/>
      <c r="K864" s="430"/>
      <c r="L864" s="432"/>
      <c r="M864" s="429"/>
      <c r="N864" s="429"/>
      <c r="O864" s="429"/>
      <c r="P864" s="429"/>
      <c r="Q864" s="433">
        <f t="shared" si="127"/>
        <v>0</v>
      </c>
      <c r="R864" s="433"/>
      <c r="S864" s="429"/>
      <c r="T864" s="429"/>
      <c r="U864" s="434"/>
      <c r="V864" s="429"/>
      <c r="W864" s="429"/>
      <c r="X864" s="241" t="str">
        <f t="shared" si="123"/>
        <v/>
      </c>
      <c r="Y864" s="241" t="str">
        <f t="shared" si="128"/>
        <v/>
      </c>
      <c r="Z864" s="241" t="str">
        <f t="shared" si="129"/>
        <v/>
      </c>
      <c r="AA864" s="242" t="b">
        <f t="shared" si="121"/>
        <v>0</v>
      </c>
      <c r="AB864" s="242" t="b">
        <f t="shared" si="122"/>
        <v>0</v>
      </c>
      <c r="AC864" s="267"/>
      <c r="AD864" s="265" t="str">
        <f>IF(AC864=Dropdowns!$B$44,"Emissions intensity required","")</f>
        <v/>
      </c>
      <c r="AE864" s="267"/>
      <c r="AF864" s="265" t="str">
        <f t="shared" si="124"/>
        <v/>
      </c>
      <c r="AG864" s="121" t="str">
        <f t="shared" si="125"/>
        <v/>
      </c>
      <c r="AH864" s="121" t="str">
        <f t="shared" si="126"/>
        <v/>
      </c>
    </row>
    <row r="865" spans="1:34" s="99" customFormat="1" x14ac:dyDescent="0.45">
      <c r="A865" s="429"/>
      <c r="B865" s="429"/>
      <c r="C865" s="429"/>
      <c r="D865" s="429"/>
      <c r="E865" s="429"/>
      <c r="F865" s="267"/>
      <c r="G865" s="267"/>
      <c r="H865" s="430"/>
      <c r="I865" s="430"/>
      <c r="J865" s="431"/>
      <c r="K865" s="430"/>
      <c r="L865" s="432"/>
      <c r="M865" s="429"/>
      <c r="N865" s="429"/>
      <c r="O865" s="429"/>
      <c r="P865" s="429"/>
      <c r="Q865" s="433">
        <f t="shared" si="127"/>
        <v>0</v>
      </c>
      <c r="R865" s="433"/>
      <c r="S865" s="429"/>
      <c r="T865" s="429"/>
      <c r="U865" s="434"/>
      <c r="V865" s="429"/>
      <c r="W865" s="429"/>
      <c r="X865" s="241" t="str">
        <f t="shared" si="123"/>
        <v/>
      </c>
      <c r="Y865" s="241" t="str">
        <f t="shared" si="128"/>
        <v/>
      </c>
      <c r="Z865" s="241" t="str">
        <f t="shared" si="129"/>
        <v/>
      </c>
      <c r="AA865" s="242" t="b">
        <f t="shared" si="121"/>
        <v>0</v>
      </c>
      <c r="AB865" s="242" t="b">
        <f t="shared" si="122"/>
        <v>0</v>
      </c>
      <c r="AC865" s="267"/>
      <c r="AD865" s="265" t="str">
        <f>IF(AC865=Dropdowns!$B$44,"Emissions intensity required","")</f>
        <v/>
      </c>
      <c r="AE865" s="267"/>
      <c r="AF865" s="265" t="str">
        <f t="shared" si="124"/>
        <v/>
      </c>
      <c r="AG865" s="121" t="str">
        <f t="shared" si="125"/>
        <v/>
      </c>
      <c r="AH865" s="121" t="str">
        <f t="shared" si="126"/>
        <v/>
      </c>
    </row>
    <row r="866" spans="1:34" s="99" customFormat="1" x14ac:dyDescent="0.45">
      <c r="A866" s="429"/>
      <c r="B866" s="429"/>
      <c r="C866" s="429"/>
      <c r="D866" s="429"/>
      <c r="E866" s="429"/>
      <c r="F866" s="267"/>
      <c r="G866" s="267"/>
      <c r="H866" s="430"/>
      <c r="I866" s="430"/>
      <c r="J866" s="431"/>
      <c r="K866" s="430"/>
      <c r="L866" s="432"/>
      <c r="M866" s="429"/>
      <c r="N866" s="429"/>
      <c r="O866" s="429"/>
      <c r="P866" s="429"/>
      <c r="Q866" s="433">
        <f t="shared" si="127"/>
        <v>0</v>
      </c>
      <c r="R866" s="433"/>
      <c r="S866" s="429"/>
      <c r="T866" s="429"/>
      <c r="U866" s="434"/>
      <c r="V866" s="429"/>
      <c r="W866" s="429"/>
      <c r="X866" s="241" t="str">
        <f t="shared" si="123"/>
        <v/>
      </c>
      <c r="Y866" s="241" t="str">
        <f t="shared" si="128"/>
        <v/>
      </c>
      <c r="Z866" s="241" t="str">
        <f t="shared" si="129"/>
        <v/>
      </c>
      <c r="AA866" s="242" t="b">
        <f t="shared" si="121"/>
        <v>0</v>
      </c>
      <c r="AB866" s="242" t="b">
        <f t="shared" si="122"/>
        <v>0</v>
      </c>
      <c r="AC866" s="267"/>
      <c r="AD866" s="265" t="str">
        <f>IF(AC866=Dropdowns!$B$44,"Emissions intensity required","")</f>
        <v/>
      </c>
      <c r="AE866" s="267"/>
      <c r="AF866" s="265" t="str">
        <f t="shared" si="124"/>
        <v/>
      </c>
      <c r="AG866" s="121" t="str">
        <f t="shared" si="125"/>
        <v/>
      </c>
      <c r="AH866" s="121" t="str">
        <f t="shared" si="126"/>
        <v/>
      </c>
    </row>
    <row r="867" spans="1:34" s="99" customFormat="1" x14ac:dyDescent="0.45">
      <c r="A867" s="429"/>
      <c r="B867" s="429"/>
      <c r="C867" s="429"/>
      <c r="D867" s="429"/>
      <c r="E867" s="429"/>
      <c r="F867" s="267"/>
      <c r="G867" s="267"/>
      <c r="H867" s="430"/>
      <c r="I867" s="430"/>
      <c r="J867" s="431"/>
      <c r="K867" s="430"/>
      <c r="L867" s="432"/>
      <c r="M867" s="429"/>
      <c r="N867" s="429"/>
      <c r="O867" s="429"/>
      <c r="P867" s="429"/>
      <c r="Q867" s="433">
        <f t="shared" si="127"/>
        <v>0</v>
      </c>
      <c r="R867" s="433"/>
      <c r="S867" s="429"/>
      <c r="T867" s="429"/>
      <c r="U867" s="434"/>
      <c r="V867" s="429"/>
      <c r="W867" s="429"/>
      <c r="X867" s="241" t="str">
        <f t="shared" si="123"/>
        <v/>
      </c>
      <c r="Y867" s="241" t="str">
        <f t="shared" si="128"/>
        <v/>
      </c>
      <c r="Z867" s="241" t="str">
        <f t="shared" si="129"/>
        <v/>
      </c>
      <c r="AA867" s="242" t="b">
        <f t="shared" si="121"/>
        <v>0</v>
      </c>
      <c r="AB867" s="242" t="b">
        <f t="shared" si="122"/>
        <v>0</v>
      </c>
      <c r="AC867" s="267"/>
      <c r="AD867" s="265" t="str">
        <f>IF(AC867=Dropdowns!$B$44,"Emissions intensity required","")</f>
        <v/>
      </c>
      <c r="AE867" s="267"/>
      <c r="AF867" s="265" t="str">
        <f t="shared" si="124"/>
        <v/>
      </c>
      <c r="AG867" s="121" t="str">
        <f t="shared" si="125"/>
        <v/>
      </c>
      <c r="AH867" s="121" t="str">
        <f t="shared" si="126"/>
        <v/>
      </c>
    </row>
    <row r="868" spans="1:34" s="99" customFormat="1" x14ac:dyDescent="0.45">
      <c r="A868" s="429"/>
      <c r="B868" s="429"/>
      <c r="C868" s="429"/>
      <c r="D868" s="429"/>
      <c r="E868" s="429"/>
      <c r="F868" s="267"/>
      <c r="G868" s="267"/>
      <c r="H868" s="430"/>
      <c r="I868" s="430"/>
      <c r="J868" s="431"/>
      <c r="K868" s="430"/>
      <c r="L868" s="432"/>
      <c r="M868" s="429"/>
      <c r="N868" s="429"/>
      <c r="O868" s="429"/>
      <c r="P868" s="429"/>
      <c r="Q868" s="433">
        <f t="shared" si="127"/>
        <v>0</v>
      </c>
      <c r="R868" s="433"/>
      <c r="S868" s="429"/>
      <c r="T868" s="429"/>
      <c r="U868" s="434"/>
      <c r="V868" s="429"/>
      <c r="W868" s="429"/>
      <c r="X868" s="241" t="str">
        <f t="shared" si="123"/>
        <v/>
      </c>
      <c r="Y868" s="241" t="str">
        <f t="shared" si="128"/>
        <v/>
      </c>
      <c r="Z868" s="241" t="str">
        <f t="shared" si="129"/>
        <v/>
      </c>
      <c r="AA868" s="242" t="b">
        <f t="shared" si="121"/>
        <v>0</v>
      </c>
      <c r="AB868" s="242" t="b">
        <f t="shared" si="122"/>
        <v>0</v>
      </c>
      <c r="AC868" s="267"/>
      <c r="AD868" s="265" t="str">
        <f>IF(AC868=Dropdowns!$B$44,"Emissions intensity required","")</f>
        <v/>
      </c>
      <c r="AE868" s="267"/>
      <c r="AF868" s="265" t="str">
        <f t="shared" si="124"/>
        <v/>
      </c>
      <c r="AG868" s="121" t="str">
        <f t="shared" si="125"/>
        <v/>
      </c>
      <c r="AH868" s="121" t="str">
        <f t="shared" si="126"/>
        <v/>
      </c>
    </row>
    <row r="869" spans="1:34" s="99" customFormat="1" x14ac:dyDescent="0.45">
      <c r="A869" s="429"/>
      <c r="B869" s="429"/>
      <c r="C869" s="429"/>
      <c r="D869" s="429"/>
      <c r="E869" s="429"/>
      <c r="F869" s="267"/>
      <c r="G869" s="267"/>
      <c r="H869" s="430"/>
      <c r="I869" s="430"/>
      <c r="J869" s="431"/>
      <c r="K869" s="430"/>
      <c r="L869" s="432"/>
      <c r="M869" s="429"/>
      <c r="N869" s="429"/>
      <c r="O869" s="429"/>
      <c r="P869" s="429"/>
      <c r="Q869" s="433">
        <f t="shared" si="127"/>
        <v>0</v>
      </c>
      <c r="R869" s="433"/>
      <c r="S869" s="429"/>
      <c r="T869" s="429"/>
      <c r="U869" s="434"/>
      <c r="V869" s="429"/>
      <c r="W869" s="429"/>
      <c r="X869" s="241" t="str">
        <f t="shared" si="123"/>
        <v/>
      </c>
      <c r="Y869" s="241" t="str">
        <f t="shared" si="128"/>
        <v/>
      </c>
      <c r="Z869" s="241" t="str">
        <f t="shared" si="129"/>
        <v/>
      </c>
      <c r="AA869" s="242" t="b">
        <f t="shared" si="121"/>
        <v>0</v>
      </c>
      <c r="AB869" s="242" t="b">
        <f t="shared" si="122"/>
        <v>0</v>
      </c>
      <c r="AC869" s="267"/>
      <c r="AD869" s="265" t="str">
        <f>IF(AC869=Dropdowns!$B$44,"Emissions intensity required","")</f>
        <v/>
      </c>
      <c r="AE869" s="267"/>
      <c r="AF869" s="265" t="str">
        <f t="shared" si="124"/>
        <v/>
      </c>
      <c r="AG869" s="121" t="str">
        <f t="shared" si="125"/>
        <v/>
      </c>
      <c r="AH869" s="121" t="str">
        <f t="shared" si="126"/>
        <v/>
      </c>
    </row>
    <row r="870" spans="1:34" s="99" customFormat="1" x14ac:dyDescent="0.45">
      <c r="A870" s="429"/>
      <c r="B870" s="429"/>
      <c r="C870" s="429"/>
      <c r="D870" s="429"/>
      <c r="E870" s="429"/>
      <c r="F870" s="267"/>
      <c r="G870" s="267"/>
      <c r="H870" s="430"/>
      <c r="I870" s="430"/>
      <c r="J870" s="431"/>
      <c r="K870" s="430"/>
      <c r="L870" s="432"/>
      <c r="M870" s="429"/>
      <c r="N870" s="429"/>
      <c r="O870" s="429"/>
      <c r="P870" s="429"/>
      <c r="Q870" s="433">
        <f t="shared" si="127"/>
        <v>0</v>
      </c>
      <c r="R870" s="433"/>
      <c r="S870" s="429"/>
      <c r="T870" s="429"/>
      <c r="U870" s="434"/>
      <c r="V870" s="429"/>
      <c r="W870" s="429"/>
      <c r="X870" s="241" t="str">
        <f t="shared" si="123"/>
        <v/>
      </c>
      <c r="Y870" s="241" t="str">
        <f t="shared" si="128"/>
        <v/>
      </c>
      <c r="Z870" s="241" t="str">
        <f t="shared" si="129"/>
        <v/>
      </c>
      <c r="AA870" s="242" t="b">
        <f t="shared" si="121"/>
        <v>0</v>
      </c>
      <c r="AB870" s="242" t="b">
        <f t="shared" si="122"/>
        <v>0</v>
      </c>
      <c r="AC870" s="267"/>
      <c r="AD870" s="265" t="str">
        <f>IF(AC870=Dropdowns!$B$44,"Emissions intensity required","")</f>
        <v/>
      </c>
      <c r="AE870" s="267"/>
      <c r="AF870" s="265" t="str">
        <f t="shared" si="124"/>
        <v/>
      </c>
      <c r="AG870" s="121" t="str">
        <f t="shared" si="125"/>
        <v/>
      </c>
      <c r="AH870" s="121" t="str">
        <f t="shared" si="126"/>
        <v/>
      </c>
    </row>
    <row r="871" spans="1:34" s="99" customFormat="1" x14ac:dyDescent="0.45">
      <c r="A871" s="429"/>
      <c r="B871" s="429"/>
      <c r="C871" s="429"/>
      <c r="D871" s="429"/>
      <c r="E871" s="429"/>
      <c r="F871" s="267"/>
      <c r="G871" s="267"/>
      <c r="H871" s="430"/>
      <c r="I871" s="430"/>
      <c r="J871" s="431"/>
      <c r="K871" s="430"/>
      <c r="L871" s="432"/>
      <c r="M871" s="429"/>
      <c r="N871" s="429"/>
      <c r="O871" s="429"/>
      <c r="P871" s="429"/>
      <c r="Q871" s="433">
        <f t="shared" si="127"/>
        <v>0</v>
      </c>
      <c r="R871" s="433"/>
      <c r="S871" s="429"/>
      <c r="T871" s="429"/>
      <c r="U871" s="434"/>
      <c r="V871" s="429"/>
      <c r="W871" s="429"/>
      <c r="X871" s="241" t="str">
        <f t="shared" si="123"/>
        <v/>
      </c>
      <c r="Y871" s="241" t="str">
        <f t="shared" si="128"/>
        <v/>
      </c>
      <c r="Z871" s="241" t="str">
        <f t="shared" si="129"/>
        <v/>
      </c>
      <c r="AA871" s="242" t="b">
        <f t="shared" si="121"/>
        <v>0</v>
      </c>
      <c r="AB871" s="242" t="b">
        <f t="shared" si="122"/>
        <v>0</v>
      </c>
      <c r="AC871" s="267"/>
      <c r="AD871" s="265" t="str">
        <f>IF(AC871=Dropdowns!$B$44,"Emissions intensity required","")</f>
        <v/>
      </c>
      <c r="AE871" s="267"/>
      <c r="AF871" s="265" t="str">
        <f t="shared" si="124"/>
        <v/>
      </c>
      <c r="AG871" s="121" t="str">
        <f t="shared" si="125"/>
        <v/>
      </c>
      <c r="AH871" s="121" t="str">
        <f t="shared" si="126"/>
        <v/>
      </c>
    </row>
    <row r="872" spans="1:34" s="99" customFormat="1" x14ac:dyDescent="0.45">
      <c r="A872" s="429"/>
      <c r="B872" s="429"/>
      <c r="C872" s="429"/>
      <c r="D872" s="429"/>
      <c r="E872" s="429"/>
      <c r="F872" s="267"/>
      <c r="G872" s="267"/>
      <c r="H872" s="430"/>
      <c r="I872" s="430"/>
      <c r="J872" s="431"/>
      <c r="K872" s="430"/>
      <c r="L872" s="432"/>
      <c r="M872" s="429"/>
      <c r="N872" s="429"/>
      <c r="O872" s="429"/>
      <c r="P872" s="429"/>
      <c r="Q872" s="433">
        <f t="shared" si="127"/>
        <v>0</v>
      </c>
      <c r="R872" s="433"/>
      <c r="S872" s="429"/>
      <c r="T872" s="429"/>
      <c r="U872" s="434"/>
      <c r="V872" s="429"/>
      <c r="W872" s="429"/>
      <c r="X872" s="241" t="str">
        <f t="shared" si="123"/>
        <v/>
      </c>
      <c r="Y872" s="241" t="str">
        <f t="shared" si="128"/>
        <v/>
      </c>
      <c r="Z872" s="241" t="str">
        <f t="shared" si="129"/>
        <v/>
      </c>
      <c r="AA872" s="242" t="b">
        <f t="shared" si="121"/>
        <v>0</v>
      </c>
      <c r="AB872" s="242" t="b">
        <f t="shared" si="122"/>
        <v>0</v>
      </c>
      <c r="AC872" s="267"/>
      <c r="AD872" s="265" t="str">
        <f>IF(AC872=Dropdowns!$B$44,"Emissions intensity required","")</f>
        <v/>
      </c>
      <c r="AE872" s="267"/>
      <c r="AF872" s="265" t="str">
        <f t="shared" si="124"/>
        <v/>
      </c>
      <c r="AG872" s="121" t="str">
        <f t="shared" si="125"/>
        <v/>
      </c>
      <c r="AH872" s="121" t="str">
        <f t="shared" si="126"/>
        <v/>
      </c>
    </row>
    <row r="873" spans="1:34" s="99" customFormat="1" x14ac:dyDescent="0.45">
      <c r="A873" s="429"/>
      <c r="B873" s="429"/>
      <c r="C873" s="429"/>
      <c r="D873" s="429"/>
      <c r="E873" s="429"/>
      <c r="F873" s="267"/>
      <c r="G873" s="267"/>
      <c r="H873" s="430"/>
      <c r="I873" s="430"/>
      <c r="J873" s="431"/>
      <c r="K873" s="430"/>
      <c r="L873" s="432"/>
      <c r="M873" s="429"/>
      <c r="N873" s="429"/>
      <c r="O873" s="429"/>
      <c r="P873" s="429"/>
      <c r="Q873" s="433">
        <f t="shared" si="127"/>
        <v>0</v>
      </c>
      <c r="R873" s="433"/>
      <c r="S873" s="429"/>
      <c r="T873" s="429"/>
      <c r="U873" s="434"/>
      <c r="V873" s="429"/>
      <c r="W873" s="429"/>
      <c r="X873" s="241" t="str">
        <f t="shared" si="123"/>
        <v/>
      </c>
      <c r="Y873" s="241" t="str">
        <f t="shared" si="128"/>
        <v/>
      </c>
      <c r="Z873" s="241" t="str">
        <f t="shared" si="129"/>
        <v/>
      </c>
      <c r="AA873" s="242" t="b">
        <f t="shared" si="121"/>
        <v>0</v>
      </c>
      <c r="AB873" s="242" t="b">
        <f t="shared" si="122"/>
        <v>0</v>
      </c>
      <c r="AC873" s="267"/>
      <c r="AD873" s="265" t="str">
        <f>IF(AC873=Dropdowns!$B$44,"Emissions intensity required","")</f>
        <v/>
      </c>
      <c r="AE873" s="267"/>
      <c r="AF873" s="265" t="str">
        <f t="shared" si="124"/>
        <v/>
      </c>
      <c r="AG873" s="121" t="str">
        <f t="shared" si="125"/>
        <v/>
      </c>
      <c r="AH873" s="121" t="str">
        <f t="shared" si="126"/>
        <v/>
      </c>
    </row>
    <row r="874" spans="1:34" s="99" customFormat="1" x14ac:dyDescent="0.45">
      <c r="A874" s="429"/>
      <c r="B874" s="429"/>
      <c r="C874" s="429"/>
      <c r="D874" s="429"/>
      <c r="E874" s="429"/>
      <c r="F874" s="267"/>
      <c r="G874" s="267"/>
      <c r="H874" s="430"/>
      <c r="I874" s="430"/>
      <c r="J874" s="431"/>
      <c r="K874" s="430"/>
      <c r="L874" s="432"/>
      <c r="M874" s="429"/>
      <c r="N874" s="429"/>
      <c r="O874" s="429"/>
      <c r="P874" s="429"/>
      <c r="Q874" s="433">
        <f t="shared" si="127"/>
        <v>0</v>
      </c>
      <c r="R874" s="433"/>
      <c r="S874" s="429"/>
      <c r="T874" s="429"/>
      <c r="U874" s="434"/>
      <c r="V874" s="429"/>
      <c r="W874" s="429"/>
      <c r="X874" s="241" t="str">
        <f t="shared" si="123"/>
        <v/>
      </c>
      <c r="Y874" s="241" t="str">
        <f t="shared" si="128"/>
        <v/>
      </c>
      <c r="Z874" s="241" t="str">
        <f t="shared" si="129"/>
        <v/>
      </c>
      <c r="AA874" s="242" t="b">
        <f t="shared" si="121"/>
        <v>0</v>
      </c>
      <c r="AB874" s="242" t="b">
        <f t="shared" si="122"/>
        <v>0</v>
      </c>
      <c r="AC874" s="267"/>
      <c r="AD874" s="265" t="str">
        <f>IF(AC874=Dropdowns!$B$44,"Emissions intensity required","")</f>
        <v/>
      </c>
      <c r="AE874" s="267"/>
      <c r="AF874" s="265" t="str">
        <f t="shared" si="124"/>
        <v/>
      </c>
      <c r="AG874" s="121" t="str">
        <f t="shared" si="125"/>
        <v/>
      </c>
      <c r="AH874" s="121" t="str">
        <f t="shared" si="126"/>
        <v/>
      </c>
    </row>
    <row r="875" spans="1:34" s="99" customFormat="1" x14ac:dyDescent="0.45">
      <c r="A875" s="429"/>
      <c r="B875" s="429"/>
      <c r="C875" s="429"/>
      <c r="D875" s="429"/>
      <c r="E875" s="429"/>
      <c r="F875" s="267"/>
      <c r="G875" s="267"/>
      <c r="H875" s="430"/>
      <c r="I875" s="430"/>
      <c r="J875" s="431"/>
      <c r="K875" s="430"/>
      <c r="L875" s="432"/>
      <c r="M875" s="429"/>
      <c r="N875" s="429"/>
      <c r="O875" s="429"/>
      <c r="P875" s="429"/>
      <c r="Q875" s="433">
        <f t="shared" si="127"/>
        <v>0</v>
      </c>
      <c r="R875" s="433"/>
      <c r="S875" s="429"/>
      <c r="T875" s="429"/>
      <c r="U875" s="434"/>
      <c r="V875" s="429"/>
      <c r="W875" s="429"/>
      <c r="X875" s="241" t="str">
        <f t="shared" si="123"/>
        <v/>
      </c>
      <c r="Y875" s="241" t="str">
        <f t="shared" si="128"/>
        <v/>
      </c>
      <c r="Z875" s="241" t="str">
        <f t="shared" si="129"/>
        <v/>
      </c>
      <c r="AA875" s="242" t="b">
        <f t="shared" si="121"/>
        <v>0</v>
      </c>
      <c r="AB875" s="242" t="b">
        <f t="shared" si="122"/>
        <v>0</v>
      </c>
      <c r="AC875" s="267"/>
      <c r="AD875" s="265" t="str">
        <f>IF(AC875=Dropdowns!$B$44,"Emissions intensity required","")</f>
        <v/>
      </c>
      <c r="AE875" s="267"/>
      <c r="AF875" s="265" t="str">
        <f t="shared" si="124"/>
        <v/>
      </c>
      <c r="AG875" s="121" t="str">
        <f t="shared" si="125"/>
        <v/>
      </c>
      <c r="AH875" s="121" t="str">
        <f t="shared" si="126"/>
        <v/>
      </c>
    </row>
    <row r="876" spans="1:34" s="99" customFormat="1" x14ac:dyDescent="0.45">
      <c r="A876" s="429"/>
      <c r="B876" s="429"/>
      <c r="C876" s="429"/>
      <c r="D876" s="429"/>
      <c r="E876" s="429"/>
      <c r="F876" s="267"/>
      <c r="G876" s="267"/>
      <c r="H876" s="430"/>
      <c r="I876" s="430"/>
      <c r="J876" s="431"/>
      <c r="K876" s="430"/>
      <c r="L876" s="432"/>
      <c r="M876" s="429"/>
      <c r="N876" s="429"/>
      <c r="O876" s="429"/>
      <c r="P876" s="429"/>
      <c r="Q876" s="433">
        <f t="shared" si="127"/>
        <v>0</v>
      </c>
      <c r="R876" s="433"/>
      <c r="S876" s="429"/>
      <c r="T876" s="429"/>
      <c r="U876" s="434"/>
      <c r="V876" s="429"/>
      <c r="W876" s="429"/>
      <c r="X876" s="241" t="str">
        <f t="shared" si="123"/>
        <v/>
      </c>
      <c r="Y876" s="241" t="str">
        <f t="shared" si="128"/>
        <v/>
      </c>
      <c r="Z876" s="241" t="str">
        <f t="shared" si="129"/>
        <v/>
      </c>
      <c r="AA876" s="242" t="b">
        <f t="shared" si="121"/>
        <v>0</v>
      </c>
      <c r="AB876" s="242" t="b">
        <f t="shared" si="122"/>
        <v>0</v>
      </c>
      <c r="AC876" s="267"/>
      <c r="AD876" s="265" t="str">
        <f>IF(AC876=Dropdowns!$B$44,"Emissions intensity required","")</f>
        <v/>
      </c>
      <c r="AE876" s="267"/>
      <c r="AF876" s="265" t="str">
        <f t="shared" si="124"/>
        <v/>
      </c>
      <c r="AG876" s="121" t="str">
        <f t="shared" si="125"/>
        <v/>
      </c>
      <c r="AH876" s="121" t="str">
        <f t="shared" si="126"/>
        <v/>
      </c>
    </row>
    <row r="877" spans="1:34" s="99" customFormat="1" x14ac:dyDescent="0.45">
      <c r="A877" s="429"/>
      <c r="B877" s="429"/>
      <c r="C877" s="429"/>
      <c r="D877" s="429"/>
      <c r="E877" s="429"/>
      <c r="F877" s="267"/>
      <c r="G877" s="267"/>
      <c r="H877" s="430"/>
      <c r="I877" s="430"/>
      <c r="J877" s="431"/>
      <c r="K877" s="430"/>
      <c r="L877" s="432"/>
      <c r="M877" s="429"/>
      <c r="N877" s="429"/>
      <c r="O877" s="429"/>
      <c r="P877" s="429"/>
      <c r="Q877" s="433">
        <f t="shared" si="127"/>
        <v>0</v>
      </c>
      <c r="R877" s="433"/>
      <c r="S877" s="429"/>
      <c r="T877" s="429"/>
      <c r="U877" s="434"/>
      <c r="V877" s="429"/>
      <c r="W877" s="429"/>
      <c r="X877" s="241" t="str">
        <f t="shared" si="123"/>
        <v/>
      </c>
      <c r="Y877" s="241" t="str">
        <f t="shared" si="128"/>
        <v/>
      </c>
      <c r="Z877" s="241" t="str">
        <f t="shared" si="129"/>
        <v/>
      </c>
      <c r="AA877" s="242" t="b">
        <f t="shared" si="121"/>
        <v>0</v>
      </c>
      <c r="AB877" s="242" t="b">
        <f t="shared" si="122"/>
        <v>0</v>
      </c>
      <c r="AC877" s="267"/>
      <c r="AD877" s="265" t="str">
        <f>IF(AC877=Dropdowns!$B$44,"Emissions intensity required","")</f>
        <v/>
      </c>
      <c r="AE877" s="267"/>
      <c r="AF877" s="265" t="str">
        <f t="shared" si="124"/>
        <v/>
      </c>
      <c r="AG877" s="121" t="str">
        <f t="shared" si="125"/>
        <v/>
      </c>
      <c r="AH877" s="121" t="str">
        <f t="shared" si="126"/>
        <v/>
      </c>
    </row>
    <row r="878" spans="1:34" s="99" customFormat="1" x14ac:dyDescent="0.45">
      <c r="A878" s="429"/>
      <c r="B878" s="429"/>
      <c r="C878" s="429"/>
      <c r="D878" s="429"/>
      <c r="E878" s="429"/>
      <c r="F878" s="267"/>
      <c r="G878" s="267"/>
      <c r="H878" s="430"/>
      <c r="I878" s="430"/>
      <c r="J878" s="431"/>
      <c r="K878" s="430"/>
      <c r="L878" s="432"/>
      <c r="M878" s="429"/>
      <c r="N878" s="429"/>
      <c r="O878" s="429"/>
      <c r="P878" s="429"/>
      <c r="Q878" s="433">
        <f t="shared" si="127"/>
        <v>0</v>
      </c>
      <c r="R878" s="433"/>
      <c r="S878" s="429"/>
      <c r="T878" s="429"/>
      <c r="U878" s="434"/>
      <c r="V878" s="429"/>
      <c r="W878" s="429"/>
      <c r="X878" s="241" t="str">
        <f t="shared" si="123"/>
        <v/>
      </c>
      <c r="Y878" s="241" t="str">
        <f t="shared" si="128"/>
        <v/>
      </c>
      <c r="Z878" s="241" t="str">
        <f t="shared" si="129"/>
        <v/>
      </c>
      <c r="AA878" s="242" t="b">
        <f t="shared" si="121"/>
        <v>0</v>
      </c>
      <c r="AB878" s="242" t="b">
        <f t="shared" si="122"/>
        <v>0</v>
      </c>
      <c r="AC878" s="267"/>
      <c r="AD878" s="265" t="str">
        <f>IF(AC878=Dropdowns!$B$44,"Emissions intensity required","")</f>
        <v/>
      </c>
      <c r="AE878" s="267"/>
      <c r="AF878" s="265" t="str">
        <f t="shared" si="124"/>
        <v/>
      </c>
      <c r="AG878" s="121" t="str">
        <f t="shared" si="125"/>
        <v/>
      </c>
      <c r="AH878" s="121" t="str">
        <f t="shared" si="126"/>
        <v/>
      </c>
    </row>
    <row r="879" spans="1:34" s="99" customFormat="1" x14ac:dyDescent="0.45">
      <c r="A879" s="429"/>
      <c r="B879" s="429"/>
      <c r="C879" s="429"/>
      <c r="D879" s="429"/>
      <c r="E879" s="429"/>
      <c r="F879" s="267"/>
      <c r="G879" s="267"/>
      <c r="H879" s="430"/>
      <c r="I879" s="430"/>
      <c r="J879" s="431"/>
      <c r="K879" s="430"/>
      <c r="L879" s="432"/>
      <c r="M879" s="429"/>
      <c r="N879" s="429"/>
      <c r="O879" s="429"/>
      <c r="P879" s="429"/>
      <c r="Q879" s="433">
        <f t="shared" si="127"/>
        <v>0</v>
      </c>
      <c r="R879" s="433"/>
      <c r="S879" s="429"/>
      <c r="T879" s="429"/>
      <c r="U879" s="434"/>
      <c r="V879" s="429"/>
      <c r="W879" s="429"/>
      <c r="X879" s="241" t="str">
        <f t="shared" si="123"/>
        <v/>
      </c>
      <c r="Y879" s="241" t="str">
        <f t="shared" si="128"/>
        <v/>
      </c>
      <c r="Z879" s="241" t="str">
        <f t="shared" si="129"/>
        <v/>
      </c>
      <c r="AA879" s="242" t="b">
        <f t="shared" si="121"/>
        <v>0</v>
      </c>
      <c r="AB879" s="242" t="b">
        <f t="shared" si="122"/>
        <v>0</v>
      </c>
      <c r="AC879" s="267"/>
      <c r="AD879" s="265" t="str">
        <f>IF(AC879=Dropdowns!$B$44,"Emissions intensity required","")</f>
        <v/>
      </c>
      <c r="AE879" s="267"/>
      <c r="AF879" s="265" t="str">
        <f t="shared" si="124"/>
        <v/>
      </c>
      <c r="AG879" s="121" t="str">
        <f t="shared" si="125"/>
        <v/>
      </c>
      <c r="AH879" s="121" t="str">
        <f t="shared" si="126"/>
        <v/>
      </c>
    </row>
    <row r="880" spans="1:34" s="99" customFormat="1" x14ac:dyDescent="0.45">
      <c r="A880" s="429"/>
      <c r="B880" s="429"/>
      <c r="C880" s="429"/>
      <c r="D880" s="429"/>
      <c r="E880" s="429"/>
      <c r="F880" s="267"/>
      <c r="G880" s="267"/>
      <c r="H880" s="430"/>
      <c r="I880" s="430"/>
      <c r="J880" s="431"/>
      <c r="K880" s="430"/>
      <c r="L880" s="432"/>
      <c r="M880" s="429"/>
      <c r="N880" s="429"/>
      <c r="O880" s="429"/>
      <c r="P880" s="429"/>
      <c r="Q880" s="433">
        <f t="shared" si="127"/>
        <v>0</v>
      </c>
      <c r="R880" s="433"/>
      <c r="S880" s="429"/>
      <c r="T880" s="429"/>
      <c r="U880" s="434"/>
      <c r="V880" s="429"/>
      <c r="W880" s="429"/>
      <c r="X880" s="241" t="str">
        <f t="shared" si="123"/>
        <v/>
      </c>
      <c r="Y880" s="241" t="str">
        <f t="shared" si="128"/>
        <v/>
      </c>
      <c r="Z880" s="241" t="str">
        <f t="shared" si="129"/>
        <v/>
      </c>
      <c r="AA880" s="242" t="b">
        <f t="shared" si="121"/>
        <v>0</v>
      </c>
      <c r="AB880" s="242" t="b">
        <f t="shared" si="122"/>
        <v>0</v>
      </c>
      <c r="AC880" s="267"/>
      <c r="AD880" s="265" t="str">
        <f>IF(AC880=Dropdowns!$B$44,"Emissions intensity required","")</f>
        <v/>
      </c>
      <c r="AE880" s="267"/>
      <c r="AF880" s="265" t="str">
        <f t="shared" si="124"/>
        <v/>
      </c>
      <c r="AG880" s="121" t="str">
        <f t="shared" si="125"/>
        <v/>
      </c>
      <c r="AH880" s="121" t="str">
        <f t="shared" si="126"/>
        <v/>
      </c>
    </row>
    <row r="881" spans="1:34" s="99" customFormat="1" x14ac:dyDescent="0.45">
      <c r="A881" s="429"/>
      <c r="B881" s="429"/>
      <c r="C881" s="429"/>
      <c r="D881" s="429"/>
      <c r="E881" s="429"/>
      <c r="F881" s="267"/>
      <c r="G881" s="267"/>
      <c r="H881" s="430"/>
      <c r="I881" s="430"/>
      <c r="J881" s="431"/>
      <c r="K881" s="430"/>
      <c r="L881" s="432"/>
      <c r="M881" s="429"/>
      <c r="N881" s="429"/>
      <c r="O881" s="429"/>
      <c r="P881" s="429"/>
      <c r="Q881" s="433">
        <f t="shared" si="127"/>
        <v>0</v>
      </c>
      <c r="R881" s="433"/>
      <c r="S881" s="429"/>
      <c r="T881" s="429"/>
      <c r="U881" s="434"/>
      <c r="V881" s="429"/>
      <c r="W881" s="429"/>
      <c r="X881" s="241" t="str">
        <f t="shared" si="123"/>
        <v/>
      </c>
      <c r="Y881" s="241" t="str">
        <f t="shared" si="128"/>
        <v/>
      </c>
      <c r="Z881" s="241" t="str">
        <f t="shared" si="129"/>
        <v/>
      </c>
      <c r="AA881" s="242" t="b">
        <f t="shared" si="121"/>
        <v>0</v>
      </c>
      <c r="AB881" s="242" t="b">
        <f t="shared" si="122"/>
        <v>0</v>
      </c>
      <c r="AC881" s="267"/>
      <c r="AD881" s="265" t="str">
        <f>IF(AC881=Dropdowns!$B$44,"Emissions intensity required","")</f>
        <v/>
      </c>
      <c r="AE881" s="267"/>
      <c r="AF881" s="265" t="str">
        <f t="shared" si="124"/>
        <v/>
      </c>
      <c r="AG881" s="121" t="str">
        <f t="shared" si="125"/>
        <v/>
      </c>
      <c r="AH881" s="121" t="str">
        <f t="shared" si="126"/>
        <v/>
      </c>
    </row>
    <row r="882" spans="1:34" s="99" customFormat="1" x14ac:dyDescent="0.45">
      <c r="A882" s="429"/>
      <c r="B882" s="429"/>
      <c r="C882" s="429"/>
      <c r="D882" s="429"/>
      <c r="E882" s="429"/>
      <c r="F882" s="267"/>
      <c r="G882" s="267"/>
      <c r="H882" s="430"/>
      <c r="I882" s="430"/>
      <c r="J882" s="431"/>
      <c r="K882" s="430"/>
      <c r="L882" s="432"/>
      <c r="M882" s="429"/>
      <c r="N882" s="429"/>
      <c r="O882" s="429"/>
      <c r="P882" s="429"/>
      <c r="Q882" s="433">
        <f t="shared" si="127"/>
        <v>0</v>
      </c>
      <c r="R882" s="433"/>
      <c r="S882" s="429"/>
      <c r="T882" s="429"/>
      <c r="U882" s="434"/>
      <c r="V882" s="429"/>
      <c r="W882" s="429"/>
      <c r="X882" s="241" t="str">
        <f t="shared" si="123"/>
        <v/>
      </c>
      <c r="Y882" s="241" t="str">
        <f t="shared" si="128"/>
        <v/>
      </c>
      <c r="Z882" s="241" t="str">
        <f t="shared" si="129"/>
        <v/>
      </c>
      <c r="AA882" s="242" t="b">
        <f t="shared" si="121"/>
        <v>0</v>
      </c>
      <c r="AB882" s="242" t="b">
        <f t="shared" si="122"/>
        <v>0</v>
      </c>
      <c r="AC882" s="267"/>
      <c r="AD882" s="265" t="str">
        <f>IF(AC882=Dropdowns!$B$44,"Emissions intensity required","")</f>
        <v/>
      </c>
      <c r="AE882" s="267"/>
      <c r="AF882" s="265" t="str">
        <f t="shared" si="124"/>
        <v/>
      </c>
      <c r="AG882" s="121" t="str">
        <f t="shared" si="125"/>
        <v/>
      </c>
      <c r="AH882" s="121" t="str">
        <f t="shared" si="126"/>
        <v/>
      </c>
    </row>
    <row r="883" spans="1:34" s="99" customFormat="1" x14ac:dyDescent="0.45">
      <c r="A883" s="429"/>
      <c r="B883" s="429"/>
      <c r="C883" s="429"/>
      <c r="D883" s="429"/>
      <c r="E883" s="429"/>
      <c r="F883" s="267"/>
      <c r="G883" s="267"/>
      <c r="H883" s="430"/>
      <c r="I883" s="430"/>
      <c r="J883" s="431"/>
      <c r="K883" s="430"/>
      <c r="L883" s="432"/>
      <c r="M883" s="429"/>
      <c r="N883" s="429"/>
      <c r="O883" s="429"/>
      <c r="P883" s="429"/>
      <c r="Q883" s="433">
        <f t="shared" si="127"/>
        <v>0</v>
      </c>
      <c r="R883" s="433"/>
      <c r="S883" s="429"/>
      <c r="T883" s="429"/>
      <c r="U883" s="434"/>
      <c r="V883" s="429"/>
      <c r="W883" s="429"/>
      <c r="X883" s="241" t="str">
        <f t="shared" si="123"/>
        <v/>
      </c>
      <c r="Y883" s="241" t="str">
        <f t="shared" si="128"/>
        <v/>
      </c>
      <c r="Z883" s="241" t="str">
        <f t="shared" si="129"/>
        <v/>
      </c>
      <c r="AA883" s="242" t="b">
        <f t="shared" si="121"/>
        <v>0</v>
      </c>
      <c r="AB883" s="242" t="b">
        <f t="shared" si="122"/>
        <v>0</v>
      </c>
      <c r="AC883" s="267"/>
      <c r="AD883" s="265" t="str">
        <f>IF(AC883=Dropdowns!$B$44,"Emissions intensity required","")</f>
        <v/>
      </c>
      <c r="AE883" s="267"/>
      <c r="AF883" s="265" t="str">
        <f t="shared" si="124"/>
        <v/>
      </c>
      <c r="AG883" s="121" t="str">
        <f t="shared" si="125"/>
        <v/>
      </c>
      <c r="AH883" s="121" t="str">
        <f t="shared" si="126"/>
        <v/>
      </c>
    </row>
    <row r="884" spans="1:34" s="99" customFormat="1" x14ac:dyDescent="0.45">
      <c r="A884" s="429"/>
      <c r="B884" s="429"/>
      <c r="C884" s="429"/>
      <c r="D884" s="429"/>
      <c r="E884" s="429"/>
      <c r="F884" s="267"/>
      <c r="G884" s="267"/>
      <c r="H884" s="430"/>
      <c r="I884" s="430"/>
      <c r="J884" s="431"/>
      <c r="K884" s="430"/>
      <c r="L884" s="432"/>
      <c r="M884" s="429"/>
      <c r="N884" s="429"/>
      <c r="O884" s="429"/>
      <c r="P884" s="429"/>
      <c r="Q884" s="433">
        <f t="shared" si="127"/>
        <v>0</v>
      </c>
      <c r="R884" s="433"/>
      <c r="S884" s="429"/>
      <c r="T884" s="429"/>
      <c r="U884" s="434"/>
      <c r="V884" s="429"/>
      <c r="W884" s="429"/>
      <c r="X884" s="241" t="str">
        <f t="shared" si="123"/>
        <v/>
      </c>
      <c r="Y884" s="241" t="str">
        <f t="shared" si="128"/>
        <v/>
      </c>
      <c r="Z884" s="241" t="str">
        <f t="shared" si="129"/>
        <v/>
      </c>
      <c r="AA884" s="242" t="b">
        <f t="shared" si="121"/>
        <v>0</v>
      </c>
      <c r="AB884" s="242" t="b">
        <f t="shared" si="122"/>
        <v>0</v>
      </c>
      <c r="AC884" s="267"/>
      <c r="AD884" s="265" t="str">
        <f>IF(AC884=Dropdowns!$B$44,"Emissions intensity required","")</f>
        <v/>
      </c>
      <c r="AE884" s="267"/>
      <c r="AF884" s="265" t="str">
        <f t="shared" si="124"/>
        <v/>
      </c>
      <c r="AG884" s="121" t="str">
        <f t="shared" si="125"/>
        <v/>
      </c>
      <c r="AH884" s="121" t="str">
        <f t="shared" si="126"/>
        <v/>
      </c>
    </row>
    <row r="885" spans="1:34" s="99" customFormat="1" x14ac:dyDescent="0.45">
      <c r="A885" s="429"/>
      <c r="B885" s="429"/>
      <c r="C885" s="429"/>
      <c r="D885" s="429"/>
      <c r="E885" s="429"/>
      <c r="F885" s="267"/>
      <c r="G885" s="267"/>
      <c r="H885" s="430"/>
      <c r="I885" s="430"/>
      <c r="J885" s="431"/>
      <c r="K885" s="430"/>
      <c r="L885" s="432"/>
      <c r="M885" s="429"/>
      <c r="N885" s="429"/>
      <c r="O885" s="429"/>
      <c r="P885" s="429"/>
      <c r="Q885" s="433">
        <f t="shared" si="127"/>
        <v>0</v>
      </c>
      <c r="R885" s="433"/>
      <c r="S885" s="429"/>
      <c r="T885" s="429"/>
      <c r="U885" s="434"/>
      <c r="V885" s="429"/>
      <c r="W885" s="429"/>
      <c r="X885" s="241" t="str">
        <f t="shared" si="123"/>
        <v/>
      </c>
      <c r="Y885" s="241" t="str">
        <f t="shared" si="128"/>
        <v/>
      </c>
      <c r="Z885" s="241" t="str">
        <f t="shared" si="129"/>
        <v/>
      </c>
      <c r="AA885" s="242" t="b">
        <f t="shared" si="121"/>
        <v>0</v>
      </c>
      <c r="AB885" s="242" t="b">
        <f t="shared" si="122"/>
        <v>0</v>
      </c>
      <c r="AC885" s="267"/>
      <c r="AD885" s="265" t="str">
        <f>IF(AC885=Dropdowns!$B$44,"Emissions intensity required","")</f>
        <v/>
      </c>
      <c r="AE885" s="267"/>
      <c r="AF885" s="265" t="str">
        <f t="shared" si="124"/>
        <v/>
      </c>
      <c r="AG885" s="121" t="str">
        <f t="shared" si="125"/>
        <v/>
      </c>
      <c r="AH885" s="121" t="str">
        <f t="shared" si="126"/>
        <v/>
      </c>
    </row>
    <row r="886" spans="1:34" s="99" customFormat="1" x14ac:dyDescent="0.45">
      <c r="A886" s="429"/>
      <c r="B886" s="429"/>
      <c r="C886" s="429"/>
      <c r="D886" s="429"/>
      <c r="E886" s="429"/>
      <c r="F886" s="267"/>
      <c r="G886" s="267"/>
      <c r="H886" s="430"/>
      <c r="I886" s="430"/>
      <c r="J886" s="431"/>
      <c r="K886" s="430"/>
      <c r="L886" s="432"/>
      <c r="M886" s="429"/>
      <c r="N886" s="429"/>
      <c r="O886" s="429"/>
      <c r="P886" s="429"/>
      <c r="Q886" s="433">
        <f t="shared" si="127"/>
        <v>0</v>
      </c>
      <c r="R886" s="433"/>
      <c r="S886" s="429"/>
      <c r="T886" s="429"/>
      <c r="U886" s="434"/>
      <c r="V886" s="429"/>
      <c r="W886" s="429"/>
      <c r="X886" s="241" t="str">
        <f t="shared" si="123"/>
        <v/>
      </c>
      <c r="Y886" s="241" t="str">
        <f t="shared" si="128"/>
        <v/>
      </c>
      <c r="Z886" s="241" t="str">
        <f t="shared" si="129"/>
        <v/>
      </c>
      <c r="AA886" s="242" t="b">
        <f t="shared" si="121"/>
        <v>0</v>
      </c>
      <c r="AB886" s="242" t="b">
        <f t="shared" si="122"/>
        <v>0</v>
      </c>
      <c r="AC886" s="267"/>
      <c r="AD886" s="265" t="str">
        <f>IF(AC886=Dropdowns!$B$44,"Emissions intensity required","")</f>
        <v/>
      </c>
      <c r="AE886" s="267"/>
      <c r="AF886" s="265" t="str">
        <f t="shared" si="124"/>
        <v/>
      </c>
      <c r="AG886" s="121" t="str">
        <f t="shared" si="125"/>
        <v/>
      </c>
      <c r="AH886" s="121" t="str">
        <f t="shared" si="126"/>
        <v/>
      </c>
    </row>
    <row r="887" spans="1:34" s="99" customFormat="1" x14ac:dyDescent="0.45">
      <c r="A887" s="429"/>
      <c r="B887" s="429"/>
      <c r="C887" s="429"/>
      <c r="D887" s="429"/>
      <c r="E887" s="429"/>
      <c r="F887" s="267"/>
      <c r="G887" s="267"/>
      <c r="H887" s="430"/>
      <c r="I887" s="430"/>
      <c r="J887" s="431"/>
      <c r="K887" s="430"/>
      <c r="L887" s="432"/>
      <c r="M887" s="429"/>
      <c r="N887" s="429"/>
      <c r="O887" s="429"/>
      <c r="P887" s="429"/>
      <c r="Q887" s="433">
        <f t="shared" si="127"/>
        <v>0</v>
      </c>
      <c r="R887" s="433"/>
      <c r="S887" s="429"/>
      <c r="T887" s="429"/>
      <c r="U887" s="434"/>
      <c r="V887" s="429"/>
      <c r="W887" s="429"/>
      <c r="X887" s="241" t="str">
        <f t="shared" si="123"/>
        <v/>
      </c>
      <c r="Y887" s="241" t="str">
        <f t="shared" si="128"/>
        <v/>
      </c>
      <c r="Z887" s="241" t="str">
        <f t="shared" si="129"/>
        <v/>
      </c>
      <c r="AA887" s="242" t="b">
        <f t="shared" si="121"/>
        <v>0</v>
      </c>
      <c r="AB887" s="242" t="b">
        <f t="shared" si="122"/>
        <v>0</v>
      </c>
      <c r="AC887" s="267"/>
      <c r="AD887" s="265" t="str">
        <f>IF(AC887=Dropdowns!$B$44,"Emissions intensity required","")</f>
        <v/>
      </c>
      <c r="AE887" s="267"/>
      <c r="AF887" s="265" t="str">
        <f t="shared" si="124"/>
        <v/>
      </c>
      <c r="AG887" s="121" t="str">
        <f t="shared" si="125"/>
        <v/>
      </c>
      <c r="AH887" s="121" t="str">
        <f t="shared" si="126"/>
        <v/>
      </c>
    </row>
    <row r="888" spans="1:34" s="99" customFormat="1" x14ac:dyDescent="0.45">
      <c r="A888" s="429"/>
      <c r="B888" s="429"/>
      <c r="C888" s="429"/>
      <c r="D888" s="429"/>
      <c r="E888" s="429"/>
      <c r="F888" s="267"/>
      <c r="G888" s="267"/>
      <c r="H888" s="430"/>
      <c r="I888" s="430"/>
      <c r="J888" s="431"/>
      <c r="K888" s="430"/>
      <c r="L888" s="432"/>
      <c r="M888" s="429"/>
      <c r="N888" s="429"/>
      <c r="O888" s="429"/>
      <c r="P888" s="429"/>
      <c r="Q888" s="433">
        <f t="shared" si="127"/>
        <v>0</v>
      </c>
      <c r="R888" s="433"/>
      <c r="S888" s="429"/>
      <c r="T888" s="429"/>
      <c r="U888" s="434"/>
      <c r="V888" s="429"/>
      <c r="W888" s="429"/>
      <c r="X888" s="241" t="str">
        <f t="shared" si="123"/>
        <v/>
      </c>
      <c r="Y888" s="241" t="str">
        <f t="shared" si="128"/>
        <v/>
      </c>
      <c r="Z888" s="241" t="str">
        <f t="shared" si="129"/>
        <v/>
      </c>
      <c r="AA888" s="242" t="b">
        <f t="shared" si="121"/>
        <v>0</v>
      </c>
      <c r="AB888" s="242" t="b">
        <f t="shared" si="122"/>
        <v>0</v>
      </c>
      <c r="AC888" s="267"/>
      <c r="AD888" s="265" t="str">
        <f>IF(AC888=Dropdowns!$B$44,"Emissions intensity required","")</f>
        <v/>
      </c>
      <c r="AE888" s="267"/>
      <c r="AF888" s="265" t="str">
        <f t="shared" si="124"/>
        <v/>
      </c>
      <c r="AG888" s="121" t="str">
        <f t="shared" si="125"/>
        <v/>
      </c>
      <c r="AH888" s="121" t="str">
        <f t="shared" si="126"/>
        <v/>
      </c>
    </row>
    <row r="889" spans="1:34" s="99" customFormat="1" x14ac:dyDescent="0.45">
      <c r="A889" s="429"/>
      <c r="B889" s="429"/>
      <c r="C889" s="429"/>
      <c r="D889" s="429"/>
      <c r="E889" s="429"/>
      <c r="F889" s="267"/>
      <c r="G889" s="267"/>
      <c r="H889" s="430"/>
      <c r="I889" s="430"/>
      <c r="J889" s="431"/>
      <c r="K889" s="430"/>
      <c r="L889" s="432"/>
      <c r="M889" s="429"/>
      <c r="N889" s="429"/>
      <c r="O889" s="429"/>
      <c r="P889" s="429"/>
      <c r="Q889" s="433">
        <f t="shared" si="127"/>
        <v>0</v>
      </c>
      <c r="R889" s="433"/>
      <c r="S889" s="429"/>
      <c r="T889" s="429"/>
      <c r="U889" s="434"/>
      <c r="V889" s="429"/>
      <c r="W889" s="429"/>
      <c r="X889" s="241" t="str">
        <f t="shared" si="123"/>
        <v/>
      </c>
      <c r="Y889" s="241" t="str">
        <f t="shared" si="128"/>
        <v/>
      </c>
      <c r="Z889" s="241" t="str">
        <f t="shared" si="129"/>
        <v/>
      </c>
      <c r="AA889" s="242" t="b">
        <f t="shared" si="121"/>
        <v>0</v>
      </c>
      <c r="AB889" s="242" t="b">
        <f t="shared" si="122"/>
        <v>0</v>
      </c>
      <c r="AC889" s="267"/>
      <c r="AD889" s="265" t="str">
        <f>IF(AC889=Dropdowns!$B$44,"Emissions intensity required","")</f>
        <v/>
      </c>
      <c r="AE889" s="267"/>
      <c r="AF889" s="265" t="str">
        <f t="shared" si="124"/>
        <v/>
      </c>
      <c r="AG889" s="121" t="str">
        <f t="shared" si="125"/>
        <v/>
      </c>
      <c r="AH889" s="121" t="str">
        <f t="shared" si="126"/>
        <v/>
      </c>
    </row>
    <row r="890" spans="1:34" s="99" customFormat="1" x14ac:dyDescent="0.45">
      <c r="A890" s="429"/>
      <c r="B890" s="429"/>
      <c r="C890" s="429"/>
      <c r="D890" s="429"/>
      <c r="E890" s="429"/>
      <c r="F890" s="267"/>
      <c r="G890" s="267"/>
      <c r="H890" s="430"/>
      <c r="I890" s="430"/>
      <c r="J890" s="431"/>
      <c r="K890" s="430"/>
      <c r="L890" s="432"/>
      <c r="M890" s="429"/>
      <c r="N890" s="429"/>
      <c r="O890" s="429"/>
      <c r="P890" s="429"/>
      <c r="Q890" s="433">
        <f t="shared" si="127"/>
        <v>0</v>
      </c>
      <c r="R890" s="433"/>
      <c r="S890" s="429"/>
      <c r="T890" s="429"/>
      <c r="U890" s="434"/>
      <c r="V890" s="429"/>
      <c r="W890" s="429"/>
      <c r="X890" s="241" t="str">
        <f t="shared" si="123"/>
        <v/>
      </c>
      <c r="Y890" s="241" t="str">
        <f t="shared" si="128"/>
        <v/>
      </c>
      <c r="Z890" s="241" t="str">
        <f t="shared" si="129"/>
        <v/>
      </c>
      <c r="AA890" s="242" t="b">
        <f t="shared" si="121"/>
        <v>0</v>
      </c>
      <c r="AB890" s="242" t="b">
        <f t="shared" si="122"/>
        <v>0</v>
      </c>
      <c r="AC890" s="267"/>
      <c r="AD890" s="265" t="str">
        <f>IF(AC890=Dropdowns!$B$44,"Emissions intensity required","")</f>
        <v/>
      </c>
      <c r="AE890" s="267"/>
      <c r="AF890" s="265" t="str">
        <f t="shared" si="124"/>
        <v/>
      </c>
      <c r="AG890" s="121" t="str">
        <f t="shared" si="125"/>
        <v/>
      </c>
      <c r="AH890" s="121" t="str">
        <f t="shared" si="126"/>
        <v/>
      </c>
    </row>
    <row r="891" spans="1:34" s="99" customFormat="1" x14ac:dyDescent="0.45">
      <c r="A891" s="429"/>
      <c r="B891" s="429"/>
      <c r="C891" s="429"/>
      <c r="D891" s="429"/>
      <c r="E891" s="429"/>
      <c r="F891" s="267"/>
      <c r="G891" s="267"/>
      <c r="H891" s="430"/>
      <c r="I891" s="430"/>
      <c r="J891" s="431"/>
      <c r="K891" s="430"/>
      <c r="L891" s="432"/>
      <c r="M891" s="429"/>
      <c r="N891" s="429"/>
      <c r="O891" s="429"/>
      <c r="P891" s="429"/>
      <c r="Q891" s="433">
        <f t="shared" si="127"/>
        <v>0</v>
      </c>
      <c r="R891" s="433"/>
      <c r="S891" s="429"/>
      <c r="T891" s="429"/>
      <c r="U891" s="434"/>
      <c r="V891" s="429"/>
      <c r="W891" s="429"/>
      <c r="X891" s="241" t="str">
        <f t="shared" si="123"/>
        <v/>
      </c>
      <c r="Y891" s="241" t="str">
        <f t="shared" si="128"/>
        <v/>
      </c>
      <c r="Z891" s="241" t="str">
        <f t="shared" si="129"/>
        <v/>
      </c>
      <c r="AA891" s="242" t="b">
        <f t="shared" si="121"/>
        <v>0</v>
      </c>
      <c r="AB891" s="242" t="b">
        <f t="shared" si="122"/>
        <v>0</v>
      </c>
      <c r="AC891" s="267"/>
      <c r="AD891" s="265" t="str">
        <f>IF(AC891=Dropdowns!$B$44,"Emissions intensity required","")</f>
        <v/>
      </c>
      <c r="AE891" s="267"/>
      <c r="AF891" s="265" t="str">
        <f t="shared" si="124"/>
        <v/>
      </c>
      <c r="AG891" s="121" t="str">
        <f t="shared" si="125"/>
        <v/>
      </c>
      <c r="AH891" s="121" t="str">
        <f t="shared" si="126"/>
        <v/>
      </c>
    </row>
    <row r="892" spans="1:34" s="99" customFormat="1" x14ac:dyDescent="0.45">
      <c r="A892" s="429"/>
      <c r="B892" s="429"/>
      <c r="C892" s="429"/>
      <c r="D892" s="429"/>
      <c r="E892" s="429"/>
      <c r="F892" s="267"/>
      <c r="G892" s="267"/>
      <c r="H892" s="430"/>
      <c r="I892" s="430"/>
      <c r="J892" s="431"/>
      <c r="K892" s="430"/>
      <c r="L892" s="432"/>
      <c r="M892" s="429"/>
      <c r="N892" s="429"/>
      <c r="O892" s="429"/>
      <c r="P892" s="429"/>
      <c r="Q892" s="433">
        <f t="shared" si="127"/>
        <v>0</v>
      </c>
      <c r="R892" s="433"/>
      <c r="S892" s="429"/>
      <c r="T892" s="429"/>
      <c r="U892" s="434"/>
      <c r="V892" s="429"/>
      <c r="W892" s="429"/>
      <c r="X892" s="241" t="str">
        <f t="shared" si="123"/>
        <v/>
      </c>
      <c r="Y892" s="241" t="str">
        <f t="shared" si="128"/>
        <v/>
      </c>
      <c r="Z892" s="241" t="str">
        <f t="shared" si="129"/>
        <v/>
      </c>
      <c r="AA892" s="242" t="b">
        <f t="shared" si="121"/>
        <v>0</v>
      </c>
      <c r="AB892" s="242" t="b">
        <f t="shared" si="122"/>
        <v>0</v>
      </c>
      <c r="AC892" s="267"/>
      <c r="AD892" s="265" t="str">
        <f>IF(AC892=Dropdowns!$B$44,"Emissions intensity required","")</f>
        <v/>
      </c>
      <c r="AE892" s="267"/>
      <c r="AF892" s="265" t="str">
        <f t="shared" si="124"/>
        <v/>
      </c>
      <c r="AG892" s="121" t="str">
        <f t="shared" si="125"/>
        <v/>
      </c>
      <c r="AH892" s="121" t="str">
        <f t="shared" si="126"/>
        <v/>
      </c>
    </row>
    <row r="893" spans="1:34" s="99" customFormat="1" x14ac:dyDescent="0.45">
      <c r="A893" s="429"/>
      <c r="B893" s="429"/>
      <c r="C893" s="429"/>
      <c r="D893" s="429"/>
      <c r="E893" s="429"/>
      <c r="F893" s="267"/>
      <c r="G893" s="267"/>
      <c r="H893" s="430"/>
      <c r="I893" s="430"/>
      <c r="J893" s="431"/>
      <c r="K893" s="430"/>
      <c r="L893" s="432"/>
      <c r="M893" s="429"/>
      <c r="N893" s="429"/>
      <c r="O893" s="429"/>
      <c r="P893" s="429"/>
      <c r="Q893" s="433">
        <f t="shared" si="127"/>
        <v>0</v>
      </c>
      <c r="R893" s="433"/>
      <c r="S893" s="429"/>
      <c r="T893" s="429"/>
      <c r="U893" s="434"/>
      <c r="V893" s="429"/>
      <c r="W893" s="429"/>
      <c r="X893" s="241" t="str">
        <f t="shared" si="123"/>
        <v/>
      </c>
      <c r="Y893" s="241" t="str">
        <f t="shared" si="128"/>
        <v/>
      </c>
      <c r="Z893" s="241" t="str">
        <f t="shared" si="129"/>
        <v/>
      </c>
      <c r="AA893" s="242" t="b">
        <f t="shared" si="121"/>
        <v>0</v>
      </c>
      <c r="AB893" s="242" t="b">
        <f t="shared" si="122"/>
        <v>0</v>
      </c>
      <c r="AC893" s="267"/>
      <c r="AD893" s="265" t="str">
        <f>IF(AC893=Dropdowns!$B$44,"Emissions intensity required","")</f>
        <v/>
      </c>
      <c r="AE893" s="267"/>
      <c r="AF893" s="265" t="str">
        <f t="shared" si="124"/>
        <v/>
      </c>
      <c r="AG893" s="121" t="str">
        <f t="shared" si="125"/>
        <v/>
      </c>
      <c r="AH893" s="121" t="str">
        <f t="shared" si="126"/>
        <v/>
      </c>
    </row>
    <row r="894" spans="1:34" s="99" customFormat="1" x14ac:dyDescent="0.45">
      <c r="A894" s="429"/>
      <c r="B894" s="429"/>
      <c r="C894" s="429"/>
      <c r="D894" s="429"/>
      <c r="E894" s="429"/>
      <c r="F894" s="267"/>
      <c r="G894" s="267"/>
      <c r="H894" s="430"/>
      <c r="I894" s="430"/>
      <c r="J894" s="431"/>
      <c r="K894" s="430"/>
      <c r="L894" s="432"/>
      <c r="M894" s="429"/>
      <c r="N894" s="429"/>
      <c r="O894" s="429"/>
      <c r="P894" s="429"/>
      <c r="Q894" s="433">
        <f t="shared" si="127"/>
        <v>0</v>
      </c>
      <c r="R894" s="433"/>
      <c r="S894" s="429"/>
      <c r="T894" s="429"/>
      <c r="U894" s="434"/>
      <c r="V894" s="429"/>
      <c r="W894" s="429"/>
      <c r="X894" s="241" t="str">
        <f t="shared" si="123"/>
        <v/>
      </c>
      <c r="Y894" s="241" t="str">
        <f t="shared" si="128"/>
        <v/>
      </c>
      <c r="Z894" s="241" t="str">
        <f t="shared" si="129"/>
        <v/>
      </c>
      <c r="AA894" s="242" t="b">
        <f t="shared" si="121"/>
        <v>0</v>
      </c>
      <c r="AB894" s="242" t="b">
        <f t="shared" si="122"/>
        <v>0</v>
      </c>
      <c r="AC894" s="267"/>
      <c r="AD894" s="265" t="str">
        <f>IF(AC894=Dropdowns!$B$44,"Emissions intensity required","")</f>
        <v/>
      </c>
      <c r="AE894" s="267"/>
      <c r="AF894" s="265" t="str">
        <f t="shared" si="124"/>
        <v/>
      </c>
      <c r="AG894" s="121" t="str">
        <f t="shared" si="125"/>
        <v/>
      </c>
      <c r="AH894" s="121" t="str">
        <f t="shared" si="126"/>
        <v/>
      </c>
    </row>
    <row r="895" spans="1:34" s="99" customFormat="1" x14ac:dyDescent="0.45">
      <c r="A895" s="429"/>
      <c r="B895" s="429"/>
      <c r="C895" s="429"/>
      <c r="D895" s="429"/>
      <c r="E895" s="429"/>
      <c r="F895" s="267"/>
      <c r="G895" s="267"/>
      <c r="H895" s="430"/>
      <c r="I895" s="430"/>
      <c r="J895" s="431"/>
      <c r="K895" s="430"/>
      <c r="L895" s="432"/>
      <c r="M895" s="429"/>
      <c r="N895" s="429"/>
      <c r="O895" s="429"/>
      <c r="P895" s="429"/>
      <c r="Q895" s="433">
        <f t="shared" si="127"/>
        <v>0</v>
      </c>
      <c r="R895" s="433"/>
      <c r="S895" s="429"/>
      <c r="T895" s="429"/>
      <c r="U895" s="434"/>
      <c r="V895" s="429"/>
      <c r="W895" s="429"/>
      <c r="X895" s="241" t="str">
        <f t="shared" si="123"/>
        <v/>
      </c>
      <c r="Y895" s="241" t="str">
        <f t="shared" si="128"/>
        <v/>
      </c>
      <c r="Z895" s="241" t="str">
        <f t="shared" si="129"/>
        <v/>
      </c>
      <c r="AA895" s="242" t="b">
        <f t="shared" si="121"/>
        <v>0</v>
      </c>
      <c r="AB895" s="242" t="b">
        <f t="shared" si="122"/>
        <v>0</v>
      </c>
      <c r="AC895" s="267"/>
      <c r="AD895" s="265" t="str">
        <f>IF(AC895=Dropdowns!$B$44,"Emissions intensity required","")</f>
        <v/>
      </c>
      <c r="AE895" s="267"/>
      <c r="AF895" s="265" t="str">
        <f t="shared" si="124"/>
        <v/>
      </c>
      <c r="AG895" s="121" t="str">
        <f t="shared" si="125"/>
        <v/>
      </c>
      <c r="AH895" s="121" t="str">
        <f t="shared" si="126"/>
        <v/>
      </c>
    </row>
    <row r="896" spans="1:34" s="99" customFormat="1" x14ac:dyDescent="0.45">
      <c r="A896" s="429"/>
      <c r="B896" s="429"/>
      <c r="C896" s="429"/>
      <c r="D896" s="429"/>
      <c r="E896" s="429"/>
      <c r="F896" s="267"/>
      <c r="G896" s="267"/>
      <c r="H896" s="430"/>
      <c r="I896" s="430"/>
      <c r="J896" s="431"/>
      <c r="K896" s="430"/>
      <c r="L896" s="432"/>
      <c r="M896" s="429"/>
      <c r="N896" s="429"/>
      <c r="O896" s="429"/>
      <c r="P896" s="429"/>
      <c r="Q896" s="433">
        <f t="shared" si="127"/>
        <v>0</v>
      </c>
      <c r="R896" s="433"/>
      <c r="S896" s="429"/>
      <c r="T896" s="429"/>
      <c r="U896" s="434"/>
      <c r="V896" s="429"/>
      <c r="W896" s="429"/>
      <c r="X896" s="241" t="str">
        <f t="shared" si="123"/>
        <v/>
      </c>
      <c r="Y896" s="241" t="str">
        <f t="shared" si="128"/>
        <v/>
      </c>
      <c r="Z896" s="241" t="str">
        <f t="shared" si="129"/>
        <v/>
      </c>
      <c r="AA896" s="242" t="b">
        <f t="shared" si="121"/>
        <v>0</v>
      </c>
      <c r="AB896" s="242" t="b">
        <f t="shared" si="122"/>
        <v>0</v>
      </c>
      <c r="AC896" s="267"/>
      <c r="AD896" s="265" t="str">
        <f>IF(AC896=Dropdowns!$B$44,"Emissions intensity required","")</f>
        <v/>
      </c>
      <c r="AE896" s="267"/>
      <c r="AF896" s="265" t="str">
        <f t="shared" si="124"/>
        <v/>
      </c>
      <c r="AG896" s="121" t="str">
        <f t="shared" si="125"/>
        <v/>
      </c>
      <c r="AH896" s="121" t="str">
        <f t="shared" si="126"/>
        <v/>
      </c>
    </row>
    <row r="897" spans="1:34" s="99" customFormat="1" x14ac:dyDescent="0.45">
      <c r="A897" s="429"/>
      <c r="B897" s="429"/>
      <c r="C897" s="429"/>
      <c r="D897" s="429"/>
      <c r="E897" s="429"/>
      <c r="F897" s="267"/>
      <c r="G897" s="267"/>
      <c r="H897" s="430"/>
      <c r="I897" s="430"/>
      <c r="J897" s="431"/>
      <c r="K897" s="430"/>
      <c r="L897" s="432"/>
      <c r="M897" s="429"/>
      <c r="N897" s="429"/>
      <c r="O897" s="429"/>
      <c r="P897" s="429"/>
      <c r="Q897" s="433">
        <f t="shared" si="127"/>
        <v>0</v>
      </c>
      <c r="R897" s="433"/>
      <c r="S897" s="429"/>
      <c r="T897" s="429"/>
      <c r="U897" s="434"/>
      <c r="V897" s="429"/>
      <c r="W897" s="429"/>
      <c r="X897" s="241" t="str">
        <f t="shared" si="123"/>
        <v/>
      </c>
      <c r="Y897" s="241" t="str">
        <f t="shared" si="128"/>
        <v/>
      </c>
      <c r="Z897" s="241" t="str">
        <f t="shared" si="129"/>
        <v/>
      </c>
      <c r="AA897" s="242" t="b">
        <f t="shared" si="121"/>
        <v>0</v>
      </c>
      <c r="AB897" s="242" t="b">
        <f t="shared" si="122"/>
        <v>0</v>
      </c>
      <c r="AC897" s="267"/>
      <c r="AD897" s="265" t="str">
        <f>IF(AC897=Dropdowns!$B$44,"Emissions intensity required","")</f>
        <v/>
      </c>
      <c r="AE897" s="267"/>
      <c r="AF897" s="265" t="str">
        <f t="shared" si="124"/>
        <v/>
      </c>
      <c r="AG897" s="121" t="str">
        <f t="shared" si="125"/>
        <v/>
      </c>
      <c r="AH897" s="121" t="str">
        <f t="shared" si="126"/>
        <v/>
      </c>
    </row>
    <row r="898" spans="1:34" s="99" customFormat="1" x14ac:dyDescent="0.45">
      <c r="A898" s="429"/>
      <c r="B898" s="429"/>
      <c r="C898" s="429"/>
      <c r="D898" s="429"/>
      <c r="E898" s="429"/>
      <c r="F898" s="267"/>
      <c r="G898" s="267"/>
      <c r="H898" s="430"/>
      <c r="I898" s="430"/>
      <c r="J898" s="431"/>
      <c r="K898" s="430"/>
      <c r="L898" s="432"/>
      <c r="M898" s="429"/>
      <c r="N898" s="429"/>
      <c r="O898" s="429"/>
      <c r="P898" s="429"/>
      <c r="Q898" s="433">
        <f t="shared" si="127"/>
        <v>0</v>
      </c>
      <c r="R898" s="433"/>
      <c r="S898" s="429"/>
      <c r="T898" s="429"/>
      <c r="U898" s="434"/>
      <c r="V898" s="429"/>
      <c r="W898" s="429"/>
      <c r="X898" s="241" t="str">
        <f t="shared" si="123"/>
        <v/>
      </c>
      <c r="Y898" s="241" t="str">
        <f t="shared" si="128"/>
        <v/>
      </c>
      <c r="Z898" s="241" t="str">
        <f t="shared" si="129"/>
        <v/>
      </c>
      <c r="AA898" s="242" t="b">
        <f t="shared" si="121"/>
        <v>0</v>
      </c>
      <c r="AB898" s="242" t="b">
        <f t="shared" si="122"/>
        <v>0</v>
      </c>
      <c r="AC898" s="267"/>
      <c r="AD898" s="265" t="str">
        <f>IF(AC898=Dropdowns!$B$44,"Emissions intensity required","")</f>
        <v/>
      </c>
      <c r="AE898" s="267"/>
      <c r="AF898" s="265" t="str">
        <f t="shared" si="124"/>
        <v/>
      </c>
      <c r="AG898" s="121" t="str">
        <f t="shared" si="125"/>
        <v/>
      </c>
      <c r="AH898" s="121" t="str">
        <f t="shared" si="126"/>
        <v/>
      </c>
    </row>
    <row r="899" spans="1:34" s="99" customFormat="1" x14ac:dyDescent="0.45">
      <c r="A899" s="429"/>
      <c r="B899" s="429"/>
      <c r="C899" s="429"/>
      <c r="D899" s="429"/>
      <c r="E899" s="429"/>
      <c r="F899" s="267"/>
      <c r="G899" s="267"/>
      <c r="H899" s="430"/>
      <c r="I899" s="430"/>
      <c r="J899" s="431"/>
      <c r="K899" s="430"/>
      <c r="L899" s="432"/>
      <c r="M899" s="429"/>
      <c r="N899" s="429"/>
      <c r="O899" s="429"/>
      <c r="P899" s="429"/>
      <c r="Q899" s="433">
        <f t="shared" si="127"/>
        <v>0</v>
      </c>
      <c r="R899" s="433"/>
      <c r="S899" s="429"/>
      <c r="T899" s="429"/>
      <c r="U899" s="434"/>
      <c r="V899" s="429"/>
      <c r="W899" s="429"/>
      <c r="X899" s="241" t="str">
        <f t="shared" si="123"/>
        <v/>
      </c>
      <c r="Y899" s="241" t="str">
        <f t="shared" si="128"/>
        <v/>
      </c>
      <c r="Z899" s="241" t="str">
        <f t="shared" si="129"/>
        <v/>
      </c>
      <c r="AA899" s="242" t="b">
        <f t="shared" si="121"/>
        <v>0</v>
      </c>
      <c r="AB899" s="242" t="b">
        <f t="shared" si="122"/>
        <v>0</v>
      </c>
      <c r="AC899" s="267"/>
      <c r="AD899" s="265" t="str">
        <f>IF(AC899=Dropdowns!$B$44,"Emissions intensity required","")</f>
        <v/>
      </c>
      <c r="AE899" s="267"/>
      <c r="AF899" s="265" t="str">
        <f t="shared" si="124"/>
        <v/>
      </c>
      <c r="AG899" s="121" t="str">
        <f t="shared" si="125"/>
        <v/>
      </c>
      <c r="AH899" s="121" t="str">
        <f t="shared" si="126"/>
        <v/>
      </c>
    </row>
    <row r="900" spans="1:34" s="99" customFormat="1" x14ac:dyDescent="0.45">
      <c r="A900" s="429"/>
      <c r="B900" s="429"/>
      <c r="C900" s="429"/>
      <c r="D900" s="429"/>
      <c r="E900" s="429"/>
      <c r="F900" s="267"/>
      <c r="G900" s="267"/>
      <c r="H900" s="430"/>
      <c r="I900" s="430"/>
      <c r="J900" s="431"/>
      <c r="K900" s="430"/>
      <c r="L900" s="432"/>
      <c r="M900" s="429"/>
      <c r="N900" s="429"/>
      <c r="O900" s="429"/>
      <c r="P900" s="429"/>
      <c r="Q900" s="433">
        <f t="shared" si="127"/>
        <v>0</v>
      </c>
      <c r="R900" s="433"/>
      <c r="S900" s="429"/>
      <c r="T900" s="429"/>
      <c r="U900" s="434"/>
      <c r="V900" s="429"/>
      <c r="W900" s="429"/>
      <c r="X900" s="241" t="str">
        <f t="shared" si="123"/>
        <v/>
      </c>
      <c r="Y900" s="241" t="str">
        <f t="shared" si="128"/>
        <v/>
      </c>
      <c r="Z900" s="241" t="str">
        <f t="shared" si="129"/>
        <v/>
      </c>
      <c r="AA900" s="242" t="b">
        <f t="shared" si="121"/>
        <v>0</v>
      </c>
      <c r="AB900" s="242" t="b">
        <f t="shared" si="122"/>
        <v>0</v>
      </c>
      <c r="AC900" s="267"/>
      <c r="AD900" s="265" t="str">
        <f>IF(AC900=Dropdowns!$B$44,"Emissions intensity required","")</f>
        <v/>
      </c>
      <c r="AE900" s="267"/>
      <c r="AF900" s="265" t="str">
        <f t="shared" si="124"/>
        <v/>
      </c>
      <c r="AG900" s="121" t="str">
        <f t="shared" si="125"/>
        <v/>
      </c>
      <c r="AH900" s="121" t="str">
        <f t="shared" si="126"/>
        <v/>
      </c>
    </row>
    <row r="901" spans="1:34" s="99" customFormat="1" x14ac:dyDescent="0.45">
      <c r="A901" s="429"/>
      <c r="B901" s="429"/>
      <c r="C901" s="429"/>
      <c r="D901" s="429"/>
      <c r="E901" s="429"/>
      <c r="F901" s="267"/>
      <c r="G901" s="267"/>
      <c r="H901" s="430"/>
      <c r="I901" s="430"/>
      <c r="J901" s="431"/>
      <c r="K901" s="430"/>
      <c r="L901" s="432"/>
      <c r="M901" s="429"/>
      <c r="N901" s="429"/>
      <c r="O901" s="429"/>
      <c r="P901" s="429"/>
      <c r="Q901" s="433">
        <f t="shared" si="127"/>
        <v>0</v>
      </c>
      <c r="R901" s="433"/>
      <c r="S901" s="429"/>
      <c r="T901" s="429"/>
      <c r="U901" s="434"/>
      <c r="V901" s="429"/>
      <c r="W901" s="429"/>
      <c r="X901" s="241" t="str">
        <f t="shared" si="123"/>
        <v/>
      </c>
      <c r="Y901" s="241" t="str">
        <f t="shared" si="128"/>
        <v/>
      </c>
      <c r="Z901" s="241" t="str">
        <f t="shared" si="129"/>
        <v/>
      </c>
      <c r="AA901" s="242" t="b">
        <f t="shared" si="121"/>
        <v>0</v>
      </c>
      <c r="AB901" s="242" t="b">
        <f t="shared" si="122"/>
        <v>0</v>
      </c>
      <c r="AC901" s="267"/>
      <c r="AD901" s="265" t="str">
        <f>IF(AC901=Dropdowns!$B$44,"Emissions intensity required","")</f>
        <v/>
      </c>
      <c r="AE901" s="267"/>
      <c r="AF901" s="265" t="str">
        <f t="shared" si="124"/>
        <v/>
      </c>
      <c r="AG901" s="121" t="str">
        <f t="shared" si="125"/>
        <v/>
      </c>
      <c r="AH901" s="121" t="str">
        <f t="shared" si="126"/>
        <v/>
      </c>
    </row>
    <row r="902" spans="1:34" s="99" customFormat="1" x14ac:dyDescent="0.45">
      <c r="A902" s="429"/>
      <c r="B902" s="429"/>
      <c r="C902" s="429"/>
      <c r="D902" s="429"/>
      <c r="E902" s="429"/>
      <c r="F902" s="267"/>
      <c r="G902" s="267"/>
      <c r="H902" s="430"/>
      <c r="I902" s="430"/>
      <c r="J902" s="431"/>
      <c r="K902" s="430"/>
      <c r="L902" s="432"/>
      <c r="M902" s="429"/>
      <c r="N902" s="429"/>
      <c r="O902" s="429"/>
      <c r="P902" s="429"/>
      <c r="Q902" s="433">
        <f t="shared" si="127"/>
        <v>0</v>
      </c>
      <c r="R902" s="433"/>
      <c r="S902" s="429"/>
      <c r="T902" s="429"/>
      <c r="U902" s="434"/>
      <c r="V902" s="429"/>
      <c r="W902" s="429"/>
      <c r="X902" s="241" t="str">
        <f t="shared" si="123"/>
        <v/>
      </c>
      <c r="Y902" s="241" t="str">
        <f t="shared" si="128"/>
        <v/>
      </c>
      <c r="Z902" s="241" t="str">
        <f t="shared" si="129"/>
        <v/>
      </c>
      <c r="AA902" s="242" t="b">
        <f t="shared" si="121"/>
        <v>0</v>
      </c>
      <c r="AB902" s="242" t="b">
        <f t="shared" si="122"/>
        <v>0</v>
      </c>
      <c r="AC902" s="267"/>
      <c r="AD902" s="265" t="str">
        <f>IF(AC902=Dropdowns!$B$44,"Emissions intensity required","")</f>
        <v/>
      </c>
      <c r="AE902" s="267"/>
      <c r="AF902" s="265" t="str">
        <f t="shared" si="124"/>
        <v/>
      </c>
      <c r="AG902" s="121" t="str">
        <f t="shared" si="125"/>
        <v/>
      </c>
      <c r="AH902" s="121" t="str">
        <f t="shared" si="126"/>
        <v/>
      </c>
    </row>
    <row r="903" spans="1:34" s="99" customFormat="1" x14ac:dyDescent="0.45">
      <c r="A903" s="429"/>
      <c r="B903" s="429"/>
      <c r="C903" s="429"/>
      <c r="D903" s="429"/>
      <c r="E903" s="429"/>
      <c r="F903" s="267"/>
      <c r="G903" s="267"/>
      <c r="H903" s="430"/>
      <c r="I903" s="430"/>
      <c r="J903" s="431"/>
      <c r="K903" s="430"/>
      <c r="L903" s="432"/>
      <c r="M903" s="429"/>
      <c r="N903" s="429"/>
      <c r="O903" s="429"/>
      <c r="P903" s="429"/>
      <c r="Q903" s="433">
        <f t="shared" si="127"/>
        <v>0</v>
      </c>
      <c r="R903" s="433"/>
      <c r="S903" s="429"/>
      <c r="T903" s="429"/>
      <c r="U903" s="434"/>
      <c r="V903" s="429"/>
      <c r="W903" s="429"/>
      <c r="X903" s="241" t="str">
        <f t="shared" si="123"/>
        <v/>
      </c>
      <c r="Y903" s="241" t="str">
        <f t="shared" si="128"/>
        <v/>
      </c>
      <c r="Z903" s="241" t="str">
        <f t="shared" si="129"/>
        <v/>
      </c>
      <c r="AA903" s="242" t="b">
        <f t="shared" si="121"/>
        <v>0</v>
      </c>
      <c r="AB903" s="242" t="b">
        <f t="shared" si="122"/>
        <v>0</v>
      </c>
      <c r="AC903" s="267"/>
      <c r="AD903" s="265" t="str">
        <f>IF(AC903=Dropdowns!$B$44,"Emissions intensity required","")</f>
        <v/>
      </c>
      <c r="AE903" s="267"/>
      <c r="AF903" s="265" t="str">
        <f t="shared" si="124"/>
        <v/>
      </c>
      <c r="AG903" s="121" t="str">
        <f t="shared" si="125"/>
        <v/>
      </c>
      <c r="AH903" s="121" t="str">
        <f t="shared" si="126"/>
        <v/>
      </c>
    </row>
    <row r="904" spans="1:34" s="99" customFormat="1" x14ac:dyDescent="0.45">
      <c r="A904" s="429"/>
      <c r="B904" s="429"/>
      <c r="C904" s="429"/>
      <c r="D904" s="429"/>
      <c r="E904" s="429"/>
      <c r="F904" s="267"/>
      <c r="G904" s="267"/>
      <c r="H904" s="430"/>
      <c r="I904" s="430"/>
      <c r="J904" s="431"/>
      <c r="K904" s="430"/>
      <c r="L904" s="432"/>
      <c r="M904" s="429"/>
      <c r="N904" s="429"/>
      <c r="O904" s="429"/>
      <c r="P904" s="429"/>
      <c r="Q904" s="433">
        <f t="shared" si="127"/>
        <v>0</v>
      </c>
      <c r="R904" s="433"/>
      <c r="S904" s="429"/>
      <c r="T904" s="429"/>
      <c r="U904" s="434"/>
      <c r="V904" s="429"/>
      <c r="W904" s="429"/>
      <c r="X904" s="241" t="str">
        <f t="shared" si="123"/>
        <v/>
      </c>
      <c r="Y904" s="241" t="str">
        <f t="shared" si="128"/>
        <v/>
      </c>
      <c r="Z904" s="241" t="str">
        <f t="shared" si="129"/>
        <v/>
      </c>
      <c r="AA904" s="242" t="b">
        <f t="shared" si="121"/>
        <v>0</v>
      </c>
      <c r="AB904" s="242" t="b">
        <f t="shared" si="122"/>
        <v>0</v>
      </c>
      <c r="AC904" s="267"/>
      <c r="AD904" s="265" t="str">
        <f>IF(AC904=Dropdowns!$B$44,"Emissions intensity required","")</f>
        <v/>
      </c>
      <c r="AE904" s="267"/>
      <c r="AF904" s="265" t="str">
        <f t="shared" si="124"/>
        <v/>
      </c>
      <c r="AG904" s="121" t="str">
        <f t="shared" si="125"/>
        <v/>
      </c>
      <c r="AH904" s="121" t="str">
        <f t="shared" si="126"/>
        <v/>
      </c>
    </row>
    <row r="905" spans="1:34" s="99" customFormat="1" x14ac:dyDescent="0.45">
      <c r="A905" s="429"/>
      <c r="B905" s="429"/>
      <c r="C905" s="429"/>
      <c r="D905" s="429"/>
      <c r="E905" s="429"/>
      <c r="F905" s="267"/>
      <c r="G905" s="267"/>
      <c r="H905" s="430"/>
      <c r="I905" s="430"/>
      <c r="J905" s="431"/>
      <c r="K905" s="430"/>
      <c r="L905" s="432"/>
      <c r="M905" s="429"/>
      <c r="N905" s="429"/>
      <c r="O905" s="429"/>
      <c r="P905" s="429"/>
      <c r="Q905" s="433">
        <f t="shared" si="127"/>
        <v>0</v>
      </c>
      <c r="R905" s="433"/>
      <c r="S905" s="429"/>
      <c r="T905" s="429"/>
      <c r="U905" s="434"/>
      <c r="V905" s="429"/>
      <c r="W905" s="429"/>
      <c r="X905" s="241" t="str">
        <f t="shared" si="123"/>
        <v/>
      </c>
      <c r="Y905" s="241" t="str">
        <f t="shared" si="128"/>
        <v/>
      </c>
      <c r="Z905" s="241" t="str">
        <f t="shared" si="129"/>
        <v/>
      </c>
      <c r="AA905" s="242" t="b">
        <f t="shared" si="121"/>
        <v>0</v>
      </c>
      <c r="AB905" s="242" t="b">
        <f t="shared" si="122"/>
        <v>0</v>
      </c>
      <c r="AC905" s="267"/>
      <c r="AD905" s="265" t="str">
        <f>IF(AC905=Dropdowns!$B$44,"Emissions intensity required","")</f>
        <v/>
      </c>
      <c r="AE905" s="267"/>
      <c r="AF905" s="265" t="str">
        <f t="shared" si="124"/>
        <v/>
      </c>
      <c r="AG905" s="121" t="str">
        <f t="shared" si="125"/>
        <v/>
      </c>
      <c r="AH905" s="121" t="str">
        <f t="shared" si="126"/>
        <v/>
      </c>
    </row>
    <row r="906" spans="1:34" s="99" customFormat="1" x14ac:dyDescent="0.45">
      <c r="A906" s="429"/>
      <c r="B906" s="429"/>
      <c r="C906" s="429"/>
      <c r="D906" s="429"/>
      <c r="E906" s="429"/>
      <c r="F906" s="267"/>
      <c r="G906" s="267"/>
      <c r="H906" s="430"/>
      <c r="I906" s="430"/>
      <c r="J906" s="431"/>
      <c r="K906" s="430"/>
      <c r="L906" s="432"/>
      <c r="M906" s="429"/>
      <c r="N906" s="429"/>
      <c r="O906" s="429"/>
      <c r="P906" s="429"/>
      <c r="Q906" s="433">
        <f t="shared" si="127"/>
        <v>0</v>
      </c>
      <c r="R906" s="433"/>
      <c r="S906" s="429"/>
      <c r="T906" s="429"/>
      <c r="U906" s="434"/>
      <c r="V906" s="429"/>
      <c r="W906" s="429"/>
      <c r="X906" s="241" t="str">
        <f t="shared" si="123"/>
        <v/>
      </c>
      <c r="Y906" s="241" t="str">
        <f t="shared" si="128"/>
        <v/>
      </c>
      <c r="Z906" s="241" t="str">
        <f t="shared" si="129"/>
        <v/>
      </c>
      <c r="AA906" s="242" t="b">
        <f t="shared" si="121"/>
        <v>0</v>
      </c>
      <c r="AB906" s="242" t="b">
        <f t="shared" si="122"/>
        <v>0</v>
      </c>
      <c r="AC906" s="267"/>
      <c r="AD906" s="265" t="str">
        <f>IF(AC906=Dropdowns!$B$44,"Emissions intensity required","")</f>
        <v/>
      </c>
      <c r="AE906" s="267"/>
      <c r="AF906" s="265" t="str">
        <f t="shared" si="124"/>
        <v/>
      </c>
      <c r="AG906" s="121" t="str">
        <f t="shared" si="125"/>
        <v/>
      </c>
      <c r="AH906" s="121" t="str">
        <f t="shared" si="126"/>
        <v/>
      </c>
    </row>
    <row r="907" spans="1:34" s="99" customFormat="1" x14ac:dyDescent="0.45">
      <c r="A907" s="429"/>
      <c r="B907" s="429"/>
      <c r="C907" s="429"/>
      <c r="D907" s="429"/>
      <c r="E907" s="429"/>
      <c r="F907" s="267"/>
      <c r="G907" s="267"/>
      <c r="H907" s="430"/>
      <c r="I907" s="430"/>
      <c r="J907" s="431"/>
      <c r="K907" s="430"/>
      <c r="L907" s="432"/>
      <c r="M907" s="429"/>
      <c r="N907" s="429"/>
      <c r="O907" s="429"/>
      <c r="P907" s="429"/>
      <c r="Q907" s="433">
        <f t="shared" si="127"/>
        <v>0</v>
      </c>
      <c r="R907" s="433"/>
      <c r="S907" s="429"/>
      <c r="T907" s="429"/>
      <c r="U907" s="434"/>
      <c r="V907" s="429"/>
      <c r="W907" s="429"/>
      <c r="X907" s="241" t="str">
        <f t="shared" si="123"/>
        <v/>
      </c>
      <c r="Y907" s="241" t="str">
        <f t="shared" si="128"/>
        <v/>
      </c>
      <c r="Z907" s="241" t="str">
        <f t="shared" si="129"/>
        <v/>
      </c>
      <c r="AA907" s="242" t="b">
        <f t="shared" ref="AA907:AA970" si="130">AND(Q907&lt;121,F907="passenger", O907="current",NOT(OR(S907="employee residence",S907="staff home location")))</f>
        <v>0</v>
      </c>
      <c r="AB907" s="242" t="b">
        <f t="shared" ref="AB907:AB970" si="131">AND(H907&lt;10000,H907&gt;0)</f>
        <v>0</v>
      </c>
      <c r="AC907" s="267"/>
      <c r="AD907" s="265" t="str">
        <f>IF(AC907=Dropdowns!$B$44,"Emissions intensity required","")</f>
        <v/>
      </c>
      <c r="AE907" s="267"/>
      <c r="AF907" s="265" t="str">
        <f t="shared" si="124"/>
        <v/>
      </c>
      <c r="AG907" s="121" t="str">
        <f t="shared" si="125"/>
        <v/>
      </c>
      <c r="AH907" s="121" t="str">
        <f t="shared" si="126"/>
        <v/>
      </c>
    </row>
    <row r="908" spans="1:34" s="99" customFormat="1" x14ac:dyDescent="0.45">
      <c r="A908" s="429"/>
      <c r="B908" s="429"/>
      <c r="C908" s="429"/>
      <c r="D908" s="429"/>
      <c r="E908" s="429"/>
      <c r="F908" s="267"/>
      <c r="G908" s="267"/>
      <c r="H908" s="430"/>
      <c r="I908" s="430"/>
      <c r="J908" s="431"/>
      <c r="K908" s="430"/>
      <c r="L908" s="432"/>
      <c r="M908" s="429"/>
      <c r="N908" s="429"/>
      <c r="O908" s="429"/>
      <c r="P908" s="429"/>
      <c r="Q908" s="433">
        <f t="shared" si="127"/>
        <v>0</v>
      </c>
      <c r="R908" s="433"/>
      <c r="S908" s="429"/>
      <c r="T908" s="429"/>
      <c r="U908" s="434"/>
      <c r="V908" s="429"/>
      <c r="W908" s="429"/>
      <c r="X908" s="241" t="str">
        <f t="shared" si="123"/>
        <v/>
      </c>
      <c r="Y908" s="241" t="str">
        <f t="shared" si="128"/>
        <v/>
      </c>
      <c r="Z908" s="241" t="str">
        <f t="shared" si="129"/>
        <v/>
      </c>
      <c r="AA908" s="242" t="b">
        <f t="shared" si="130"/>
        <v>0</v>
      </c>
      <c r="AB908" s="242" t="b">
        <f t="shared" si="131"/>
        <v>0</v>
      </c>
      <c r="AC908" s="267"/>
      <c r="AD908" s="265" t="str">
        <f>IF(AC908=Dropdowns!$B$44,"Emissions intensity required","")</f>
        <v/>
      </c>
      <c r="AE908" s="267"/>
      <c r="AF908" s="265" t="str">
        <f t="shared" si="124"/>
        <v/>
      </c>
      <c r="AG908" s="121" t="str">
        <f t="shared" si="125"/>
        <v/>
      </c>
      <c r="AH908" s="121" t="str">
        <f t="shared" si="126"/>
        <v/>
      </c>
    </row>
    <row r="909" spans="1:34" s="99" customFormat="1" x14ac:dyDescent="0.45">
      <c r="A909" s="429"/>
      <c r="B909" s="429"/>
      <c r="C909" s="429"/>
      <c r="D909" s="429"/>
      <c r="E909" s="429"/>
      <c r="F909" s="267"/>
      <c r="G909" s="267"/>
      <c r="H909" s="430"/>
      <c r="I909" s="430"/>
      <c r="J909" s="431"/>
      <c r="K909" s="430"/>
      <c r="L909" s="432"/>
      <c r="M909" s="429"/>
      <c r="N909" s="429"/>
      <c r="O909" s="429"/>
      <c r="P909" s="429"/>
      <c r="Q909" s="433">
        <f t="shared" si="127"/>
        <v>0</v>
      </c>
      <c r="R909" s="433"/>
      <c r="S909" s="429"/>
      <c r="T909" s="429"/>
      <c r="U909" s="434"/>
      <c r="V909" s="429"/>
      <c r="W909" s="429"/>
      <c r="X909" s="241" t="str">
        <f t="shared" si="123"/>
        <v/>
      </c>
      <c r="Y909" s="241" t="str">
        <f t="shared" si="128"/>
        <v/>
      </c>
      <c r="Z909" s="241" t="str">
        <f t="shared" si="129"/>
        <v/>
      </c>
      <c r="AA909" s="242" t="b">
        <f t="shared" si="130"/>
        <v>0</v>
      </c>
      <c r="AB909" s="242" t="b">
        <f t="shared" si="131"/>
        <v>0</v>
      </c>
      <c r="AC909" s="267"/>
      <c r="AD909" s="265" t="str">
        <f>IF(AC909=Dropdowns!$B$44,"Emissions intensity required","")</f>
        <v/>
      </c>
      <c r="AE909" s="267"/>
      <c r="AF909" s="265" t="str">
        <f t="shared" si="124"/>
        <v/>
      </c>
      <c r="AG909" s="121" t="str">
        <f t="shared" si="125"/>
        <v/>
      </c>
      <c r="AH909" s="121" t="str">
        <f t="shared" si="126"/>
        <v/>
      </c>
    </row>
    <row r="910" spans="1:34" s="99" customFormat="1" x14ac:dyDescent="0.45">
      <c r="A910" s="429"/>
      <c r="B910" s="429"/>
      <c r="C910" s="429"/>
      <c r="D910" s="429"/>
      <c r="E910" s="429"/>
      <c r="F910" s="267"/>
      <c r="G910" s="267"/>
      <c r="H910" s="430"/>
      <c r="I910" s="430"/>
      <c r="J910" s="431"/>
      <c r="K910" s="430"/>
      <c r="L910" s="432"/>
      <c r="M910" s="429"/>
      <c r="N910" s="429"/>
      <c r="O910" s="429"/>
      <c r="P910" s="429"/>
      <c r="Q910" s="433">
        <f t="shared" si="127"/>
        <v>0</v>
      </c>
      <c r="R910" s="433"/>
      <c r="S910" s="429"/>
      <c r="T910" s="429"/>
      <c r="U910" s="434"/>
      <c r="V910" s="429"/>
      <c r="W910" s="429"/>
      <c r="X910" s="241" t="str">
        <f t="shared" si="123"/>
        <v/>
      </c>
      <c r="Y910" s="241" t="str">
        <f t="shared" si="128"/>
        <v/>
      </c>
      <c r="Z910" s="241" t="str">
        <f t="shared" si="129"/>
        <v/>
      </c>
      <c r="AA910" s="242" t="b">
        <f t="shared" si="130"/>
        <v>0</v>
      </c>
      <c r="AB910" s="242" t="b">
        <f t="shared" si="131"/>
        <v>0</v>
      </c>
      <c r="AC910" s="267"/>
      <c r="AD910" s="265" t="str">
        <f>IF(AC910=Dropdowns!$B$44,"Emissions intensity required","")</f>
        <v/>
      </c>
      <c r="AE910" s="267"/>
      <c r="AF910" s="265" t="str">
        <f t="shared" si="124"/>
        <v/>
      </c>
      <c r="AG910" s="121" t="str">
        <f t="shared" si="125"/>
        <v/>
      </c>
      <c r="AH910" s="121" t="str">
        <f t="shared" si="126"/>
        <v/>
      </c>
    </row>
    <row r="911" spans="1:34" s="99" customFormat="1" x14ac:dyDescent="0.45">
      <c r="A911" s="429"/>
      <c r="B911" s="429"/>
      <c r="C911" s="429"/>
      <c r="D911" s="429"/>
      <c r="E911" s="429"/>
      <c r="F911" s="267"/>
      <c r="G911" s="267"/>
      <c r="H911" s="430"/>
      <c r="I911" s="430"/>
      <c r="J911" s="431"/>
      <c r="K911" s="430"/>
      <c r="L911" s="432"/>
      <c r="M911" s="429"/>
      <c r="N911" s="429"/>
      <c r="O911" s="429"/>
      <c r="P911" s="429"/>
      <c r="Q911" s="433">
        <f t="shared" si="127"/>
        <v>0</v>
      </c>
      <c r="R911" s="433"/>
      <c r="S911" s="429"/>
      <c r="T911" s="429"/>
      <c r="U911" s="434"/>
      <c r="V911" s="429"/>
      <c r="W911" s="429"/>
      <c r="X911" s="241" t="str">
        <f t="shared" ref="X911:X974" si="132">IF(G911="","",(VLOOKUP(G911,GHGFActors, 3,)*(IF(K911="",I911,K911))/1000))</f>
        <v/>
      </c>
      <c r="Y911" s="241" t="str">
        <f t="shared" si="128"/>
        <v/>
      </c>
      <c r="Z911" s="241" t="str">
        <f t="shared" si="129"/>
        <v/>
      </c>
      <c r="AA911" s="242" t="b">
        <f t="shared" si="130"/>
        <v>0</v>
      </c>
      <c r="AB911" s="242" t="b">
        <f t="shared" si="131"/>
        <v>0</v>
      </c>
      <c r="AC911" s="267"/>
      <c r="AD911" s="265" t="str">
        <f>IF(AC911=Dropdowns!$B$44,"Emissions intensity required","")</f>
        <v/>
      </c>
      <c r="AE911" s="267"/>
      <c r="AF911" s="265" t="str">
        <f t="shared" ref="AF911:AF974" si="133">IF(AC911="Replace with EV",(AE911*H911)/1000000,"")</f>
        <v/>
      </c>
      <c r="AG911" s="121" t="str">
        <f t="shared" ref="AG911:AG974" si="134">IF(AC911="remove",0,IF(AC911="Replace with EV",AE911,IF(AC911="",Y911,"")))</f>
        <v/>
      </c>
      <c r="AH911" s="121" t="str">
        <f t="shared" ref="AH911:AH974" si="135">IF(AC911="remove",0,IF(AC911="Replace with EV",AF911,IF(AC911="",X911,"")))</f>
        <v/>
      </c>
    </row>
    <row r="912" spans="1:34" s="99" customFormat="1" x14ac:dyDescent="0.45">
      <c r="A912" s="429"/>
      <c r="B912" s="429"/>
      <c r="C912" s="429"/>
      <c r="D912" s="429"/>
      <c r="E912" s="429"/>
      <c r="F912" s="267"/>
      <c r="G912" s="267"/>
      <c r="H912" s="430"/>
      <c r="I912" s="430"/>
      <c r="J912" s="431"/>
      <c r="K912" s="430"/>
      <c r="L912" s="432"/>
      <c r="M912" s="429"/>
      <c r="N912" s="429"/>
      <c r="O912" s="429"/>
      <c r="P912" s="429"/>
      <c r="Q912" s="433">
        <f t="shared" ref="Q912:Q975" si="136">H912/NETWORKDAYS("1/1/1990","31/12/1990",11)</f>
        <v>0</v>
      </c>
      <c r="R912" s="433"/>
      <c r="S912" s="429"/>
      <c r="T912" s="429"/>
      <c r="U912" s="434"/>
      <c r="V912" s="429"/>
      <c r="W912" s="429"/>
      <c r="X912" s="241" t="str">
        <f t="shared" si="132"/>
        <v/>
      </c>
      <c r="Y912" s="241" t="str">
        <f t="shared" ref="Y912:Y975" si="137">IFERROR(X912*1000000/H912,"")</f>
        <v/>
      </c>
      <c r="Z912" s="241" t="str">
        <f t="shared" ref="Z912:Z975" si="138">IF(G912="","",IF(K912="",I912/(H912/100),K912/H912))</f>
        <v/>
      </c>
      <c r="AA912" s="242" t="b">
        <f t="shared" si="130"/>
        <v>0</v>
      </c>
      <c r="AB912" s="242" t="b">
        <f t="shared" si="131"/>
        <v>0</v>
      </c>
      <c r="AC912" s="267"/>
      <c r="AD912" s="265" t="str">
        <f>IF(AC912=Dropdowns!$B$44,"Emissions intensity required","")</f>
        <v/>
      </c>
      <c r="AE912" s="267"/>
      <c r="AF912" s="265" t="str">
        <f t="shared" si="133"/>
        <v/>
      </c>
      <c r="AG912" s="121" t="str">
        <f t="shared" si="134"/>
        <v/>
      </c>
      <c r="AH912" s="121" t="str">
        <f t="shared" si="135"/>
        <v/>
      </c>
    </row>
    <row r="913" spans="1:34" s="99" customFormat="1" x14ac:dyDescent="0.45">
      <c r="A913" s="429"/>
      <c r="B913" s="429"/>
      <c r="C913" s="429"/>
      <c r="D913" s="429"/>
      <c r="E913" s="429"/>
      <c r="F913" s="267"/>
      <c r="G913" s="267"/>
      <c r="H913" s="430"/>
      <c r="I913" s="430"/>
      <c r="J913" s="431"/>
      <c r="K913" s="430"/>
      <c r="L913" s="432"/>
      <c r="M913" s="429"/>
      <c r="N913" s="429"/>
      <c r="O913" s="429"/>
      <c r="P913" s="429"/>
      <c r="Q913" s="433">
        <f t="shared" si="136"/>
        <v>0</v>
      </c>
      <c r="R913" s="433"/>
      <c r="S913" s="429"/>
      <c r="T913" s="429"/>
      <c r="U913" s="434"/>
      <c r="V913" s="429"/>
      <c r="W913" s="429"/>
      <c r="X913" s="241" t="str">
        <f t="shared" si="132"/>
        <v/>
      </c>
      <c r="Y913" s="241" t="str">
        <f t="shared" si="137"/>
        <v/>
      </c>
      <c r="Z913" s="241" t="str">
        <f t="shared" si="138"/>
        <v/>
      </c>
      <c r="AA913" s="242" t="b">
        <f t="shared" si="130"/>
        <v>0</v>
      </c>
      <c r="AB913" s="242" t="b">
        <f t="shared" si="131"/>
        <v>0</v>
      </c>
      <c r="AC913" s="267"/>
      <c r="AD913" s="265" t="str">
        <f>IF(AC913=Dropdowns!$B$44,"Emissions intensity required","")</f>
        <v/>
      </c>
      <c r="AE913" s="267"/>
      <c r="AF913" s="265" t="str">
        <f t="shared" si="133"/>
        <v/>
      </c>
      <c r="AG913" s="121" t="str">
        <f t="shared" si="134"/>
        <v/>
      </c>
      <c r="AH913" s="121" t="str">
        <f t="shared" si="135"/>
        <v/>
      </c>
    </row>
    <row r="914" spans="1:34" s="99" customFormat="1" x14ac:dyDescent="0.45">
      <c r="A914" s="429"/>
      <c r="B914" s="429"/>
      <c r="C914" s="429"/>
      <c r="D914" s="429"/>
      <c r="E914" s="429"/>
      <c r="F914" s="267"/>
      <c r="G914" s="267"/>
      <c r="H914" s="430"/>
      <c r="I914" s="430"/>
      <c r="J914" s="431"/>
      <c r="K914" s="430"/>
      <c r="L914" s="432"/>
      <c r="M914" s="429"/>
      <c r="N914" s="429"/>
      <c r="O914" s="429"/>
      <c r="P914" s="429"/>
      <c r="Q914" s="433">
        <f t="shared" si="136"/>
        <v>0</v>
      </c>
      <c r="R914" s="433"/>
      <c r="S914" s="429"/>
      <c r="T914" s="429"/>
      <c r="U914" s="434"/>
      <c r="V914" s="429"/>
      <c r="W914" s="429"/>
      <c r="X914" s="241" t="str">
        <f t="shared" si="132"/>
        <v/>
      </c>
      <c r="Y914" s="241" t="str">
        <f t="shared" si="137"/>
        <v/>
      </c>
      <c r="Z914" s="241" t="str">
        <f t="shared" si="138"/>
        <v/>
      </c>
      <c r="AA914" s="242" t="b">
        <f t="shared" si="130"/>
        <v>0</v>
      </c>
      <c r="AB914" s="242" t="b">
        <f t="shared" si="131"/>
        <v>0</v>
      </c>
      <c r="AC914" s="267"/>
      <c r="AD914" s="265" t="str">
        <f>IF(AC914=Dropdowns!$B$44,"Emissions intensity required","")</f>
        <v/>
      </c>
      <c r="AE914" s="267"/>
      <c r="AF914" s="265" t="str">
        <f t="shared" si="133"/>
        <v/>
      </c>
      <c r="AG914" s="121" t="str">
        <f t="shared" si="134"/>
        <v/>
      </c>
      <c r="AH914" s="121" t="str">
        <f t="shared" si="135"/>
        <v/>
      </c>
    </row>
    <row r="915" spans="1:34" s="99" customFormat="1" x14ac:dyDescent="0.45">
      <c r="A915" s="429"/>
      <c r="B915" s="429"/>
      <c r="C915" s="429"/>
      <c r="D915" s="429"/>
      <c r="E915" s="429"/>
      <c r="F915" s="267"/>
      <c r="G915" s="267"/>
      <c r="H915" s="430"/>
      <c r="I915" s="430"/>
      <c r="J915" s="431"/>
      <c r="K915" s="430"/>
      <c r="L915" s="432"/>
      <c r="M915" s="429"/>
      <c r="N915" s="429"/>
      <c r="O915" s="429"/>
      <c r="P915" s="429"/>
      <c r="Q915" s="433">
        <f t="shared" si="136"/>
        <v>0</v>
      </c>
      <c r="R915" s="433"/>
      <c r="S915" s="429"/>
      <c r="T915" s="429"/>
      <c r="U915" s="434"/>
      <c r="V915" s="429"/>
      <c r="W915" s="429"/>
      <c r="X915" s="241" t="str">
        <f t="shared" si="132"/>
        <v/>
      </c>
      <c r="Y915" s="241" t="str">
        <f t="shared" si="137"/>
        <v/>
      </c>
      <c r="Z915" s="241" t="str">
        <f t="shared" si="138"/>
        <v/>
      </c>
      <c r="AA915" s="242" t="b">
        <f t="shared" si="130"/>
        <v>0</v>
      </c>
      <c r="AB915" s="242" t="b">
        <f t="shared" si="131"/>
        <v>0</v>
      </c>
      <c r="AC915" s="267"/>
      <c r="AD915" s="265" t="str">
        <f>IF(AC915=Dropdowns!$B$44,"Emissions intensity required","")</f>
        <v/>
      </c>
      <c r="AE915" s="267"/>
      <c r="AF915" s="265" t="str">
        <f t="shared" si="133"/>
        <v/>
      </c>
      <c r="AG915" s="121" t="str">
        <f t="shared" si="134"/>
        <v/>
      </c>
      <c r="AH915" s="121" t="str">
        <f t="shared" si="135"/>
        <v/>
      </c>
    </row>
    <row r="916" spans="1:34" s="99" customFormat="1" x14ac:dyDescent="0.45">
      <c r="A916" s="429"/>
      <c r="B916" s="429"/>
      <c r="C916" s="429"/>
      <c r="D916" s="429"/>
      <c r="E916" s="429"/>
      <c r="F916" s="267"/>
      <c r="G916" s="267"/>
      <c r="H916" s="430"/>
      <c r="I916" s="430"/>
      <c r="J916" s="431"/>
      <c r="K916" s="430"/>
      <c r="L916" s="432"/>
      <c r="M916" s="429"/>
      <c r="N916" s="429"/>
      <c r="O916" s="429"/>
      <c r="P916" s="429"/>
      <c r="Q916" s="433">
        <f t="shared" si="136"/>
        <v>0</v>
      </c>
      <c r="R916" s="433"/>
      <c r="S916" s="429"/>
      <c r="T916" s="429"/>
      <c r="U916" s="434"/>
      <c r="V916" s="429"/>
      <c r="W916" s="429"/>
      <c r="X916" s="241" t="str">
        <f t="shared" si="132"/>
        <v/>
      </c>
      <c r="Y916" s="241" t="str">
        <f t="shared" si="137"/>
        <v/>
      </c>
      <c r="Z916" s="241" t="str">
        <f t="shared" si="138"/>
        <v/>
      </c>
      <c r="AA916" s="242" t="b">
        <f t="shared" si="130"/>
        <v>0</v>
      </c>
      <c r="AB916" s="242" t="b">
        <f t="shared" si="131"/>
        <v>0</v>
      </c>
      <c r="AC916" s="267"/>
      <c r="AD916" s="265" t="str">
        <f>IF(AC916=Dropdowns!$B$44,"Emissions intensity required","")</f>
        <v/>
      </c>
      <c r="AE916" s="267"/>
      <c r="AF916" s="265" t="str">
        <f t="shared" si="133"/>
        <v/>
      </c>
      <c r="AG916" s="121" t="str">
        <f t="shared" si="134"/>
        <v/>
      </c>
      <c r="AH916" s="121" t="str">
        <f t="shared" si="135"/>
        <v/>
      </c>
    </row>
    <row r="917" spans="1:34" s="99" customFormat="1" x14ac:dyDescent="0.45">
      <c r="A917" s="429"/>
      <c r="B917" s="429"/>
      <c r="C917" s="429"/>
      <c r="D917" s="429"/>
      <c r="E917" s="429"/>
      <c r="F917" s="267"/>
      <c r="G917" s="267"/>
      <c r="H917" s="430"/>
      <c r="I917" s="430"/>
      <c r="J917" s="431"/>
      <c r="K917" s="430"/>
      <c r="L917" s="432"/>
      <c r="M917" s="429"/>
      <c r="N917" s="429"/>
      <c r="O917" s="429"/>
      <c r="P917" s="429"/>
      <c r="Q917" s="433">
        <f t="shared" si="136"/>
        <v>0</v>
      </c>
      <c r="R917" s="433"/>
      <c r="S917" s="429"/>
      <c r="T917" s="429"/>
      <c r="U917" s="434"/>
      <c r="V917" s="429"/>
      <c r="W917" s="429"/>
      <c r="X917" s="241" t="str">
        <f t="shared" si="132"/>
        <v/>
      </c>
      <c r="Y917" s="241" t="str">
        <f t="shared" si="137"/>
        <v/>
      </c>
      <c r="Z917" s="241" t="str">
        <f t="shared" si="138"/>
        <v/>
      </c>
      <c r="AA917" s="242" t="b">
        <f t="shared" si="130"/>
        <v>0</v>
      </c>
      <c r="AB917" s="242" t="b">
        <f t="shared" si="131"/>
        <v>0</v>
      </c>
      <c r="AC917" s="267"/>
      <c r="AD917" s="265" t="str">
        <f>IF(AC917=Dropdowns!$B$44,"Emissions intensity required","")</f>
        <v/>
      </c>
      <c r="AE917" s="267"/>
      <c r="AF917" s="265" t="str">
        <f t="shared" si="133"/>
        <v/>
      </c>
      <c r="AG917" s="121" t="str">
        <f t="shared" si="134"/>
        <v/>
      </c>
      <c r="AH917" s="121" t="str">
        <f t="shared" si="135"/>
        <v/>
      </c>
    </row>
    <row r="918" spans="1:34" s="99" customFormat="1" x14ac:dyDescent="0.45">
      <c r="A918" s="429"/>
      <c r="B918" s="429"/>
      <c r="C918" s="429"/>
      <c r="D918" s="429"/>
      <c r="E918" s="429"/>
      <c r="F918" s="267"/>
      <c r="G918" s="267"/>
      <c r="H918" s="430"/>
      <c r="I918" s="430"/>
      <c r="J918" s="431"/>
      <c r="K918" s="430"/>
      <c r="L918" s="432"/>
      <c r="M918" s="429"/>
      <c r="N918" s="429"/>
      <c r="O918" s="429"/>
      <c r="P918" s="429"/>
      <c r="Q918" s="433">
        <f t="shared" si="136"/>
        <v>0</v>
      </c>
      <c r="R918" s="433"/>
      <c r="S918" s="429"/>
      <c r="T918" s="429"/>
      <c r="U918" s="434"/>
      <c r="V918" s="429"/>
      <c r="W918" s="429"/>
      <c r="X918" s="241" t="str">
        <f t="shared" si="132"/>
        <v/>
      </c>
      <c r="Y918" s="241" t="str">
        <f t="shared" si="137"/>
        <v/>
      </c>
      <c r="Z918" s="241" t="str">
        <f t="shared" si="138"/>
        <v/>
      </c>
      <c r="AA918" s="242" t="b">
        <f t="shared" si="130"/>
        <v>0</v>
      </c>
      <c r="AB918" s="242" t="b">
        <f t="shared" si="131"/>
        <v>0</v>
      </c>
      <c r="AC918" s="267"/>
      <c r="AD918" s="265" t="str">
        <f>IF(AC918=Dropdowns!$B$44,"Emissions intensity required","")</f>
        <v/>
      </c>
      <c r="AE918" s="267"/>
      <c r="AF918" s="265" t="str">
        <f t="shared" si="133"/>
        <v/>
      </c>
      <c r="AG918" s="121" t="str">
        <f t="shared" si="134"/>
        <v/>
      </c>
      <c r="AH918" s="121" t="str">
        <f t="shared" si="135"/>
        <v/>
      </c>
    </row>
    <row r="919" spans="1:34" s="99" customFormat="1" x14ac:dyDescent="0.45">
      <c r="A919" s="429"/>
      <c r="B919" s="429"/>
      <c r="C919" s="429"/>
      <c r="D919" s="429"/>
      <c r="E919" s="429"/>
      <c r="F919" s="267"/>
      <c r="G919" s="267"/>
      <c r="H919" s="430"/>
      <c r="I919" s="430"/>
      <c r="J919" s="431"/>
      <c r="K919" s="430"/>
      <c r="L919" s="432"/>
      <c r="M919" s="429"/>
      <c r="N919" s="429"/>
      <c r="O919" s="429"/>
      <c r="P919" s="429"/>
      <c r="Q919" s="433">
        <f t="shared" si="136"/>
        <v>0</v>
      </c>
      <c r="R919" s="433"/>
      <c r="S919" s="429"/>
      <c r="T919" s="429"/>
      <c r="U919" s="434"/>
      <c r="V919" s="429"/>
      <c r="W919" s="429"/>
      <c r="X919" s="241" t="str">
        <f t="shared" si="132"/>
        <v/>
      </c>
      <c r="Y919" s="241" t="str">
        <f t="shared" si="137"/>
        <v/>
      </c>
      <c r="Z919" s="241" t="str">
        <f t="shared" si="138"/>
        <v/>
      </c>
      <c r="AA919" s="242" t="b">
        <f t="shared" si="130"/>
        <v>0</v>
      </c>
      <c r="AB919" s="242" t="b">
        <f t="shared" si="131"/>
        <v>0</v>
      </c>
      <c r="AC919" s="267"/>
      <c r="AD919" s="265" t="str">
        <f>IF(AC919=Dropdowns!$B$44,"Emissions intensity required","")</f>
        <v/>
      </c>
      <c r="AE919" s="267"/>
      <c r="AF919" s="265" t="str">
        <f t="shared" si="133"/>
        <v/>
      </c>
      <c r="AG919" s="121" t="str">
        <f t="shared" si="134"/>
        <v/>
      </c>
      <c r="AH919" s="121" t="str">
        <f t="shared" si="135"/>
        <v/>
      </c>
    </row>
    <row r="920" spans="1:34" s="99" customFormat="1" x14ac:dyDescent="0.45">
      <c r="A920" s="429"/>
      <c r="B920" s="429"/>
      <c r="C920" s="429"/>
      <c r="D920" s="429"/>
      <c r="E920" s="429"/>
      <c r="F920" s="267"/>
      <c r="G920" s="267"/>
      <c r="H920" s="430"/>
      <c r="I920" s="430"/>
      <c r="J920" s="431"/>
      <c r="K920" s="430"/>
      <c r="L920" s="432"/>
      <c r="M920" s="429"/>
      <c r="N920" s="429"/>
      <c r="O920" s="429"/>
      <c r="P920" s="429"/>
      <c r="Q920" s="433">
        <f t="shared" si="136"/>
        <v>0</v>
      </c>
      <c r="R920" s="433"/>
      <c r="S920" s="429"/>
      <c r="T920" s="429"/>
      <c r="U920" s="434"/>
      <c r="V920" s="429"/>
      <c r="W920" s="429"/>
      <c r="X920" s="241" t="str">
        <f t="shared" si="132"/>
        <v/>
      </c>
      <c r="Y920" s="241" t="str">
        <f t="shared" si="137"/>
        <v/>
      </c>
      <c r="Z920" s="241" t="str">
        <f t="shared" si="138"/>
        <v/>
      </c>
      <c r="AA920" s="242" t="b">
        <f t="shared" si="130"/>
        <v>0</v>
      </c>
      <c r="AB920" s="242" t="b">
        <f t="shared" si="131"/>
        <v>0</v>
      </c>
      <c r="AC920" s="267"/>
      <c r="AD920" s="265" t="str">
        <f>IF(AC920=Dropdowns!$B$44,"Emissions intensity required","")</f>
        <v/>
      </c>
      <c r="AE920" s="267"/>
      <c r="AF920" s="265" t="str">
        <f t="shared" si="133"/>
        <v/>
      </c>
      <c r="AG920" s="121" t="str">
        <f t="shared" si="134"/>
        <v/>
      </c>
      <c r="AH920" s="121" t="str">
        <f t="shared" si="135"/>
        <v/>
      </c>
    </row>
    <row r="921" spans="1:34" s="99" customFormat="1" x14ac:dyDescent="0.45">
      <c r="A921" s="429"/>
      <c r="B921" s="429"/>
      <c r="C921" s="429"/>
      <c r="D921" s="429"/>
      <c r="E921" s="429"/>
      <c r="F921" s="267"/>
      <c r="G921" s="267"/>
      <c r="H921" s="430"/>
      <c r="I921" s="430"/>
      <c r="J921" s="431"/>
      <c r="K921" s="430"/>
      <c r="L921" s="432"/>
      <c r="M921" s="429"/>
      <c r="N921" s="429"/>
      <c r="O921" s="429"/>
      <c r="P921" s="429"/>
      <c r="Q921" s="433">
        <f t="shared" si="136"/>
        <v>0</v>
      </c>
      <c r="R921" s="433"/>
      <c r="S921" s="429"/>
      <c r="T921" s="429"/>
      <c r="U921" s="434"/>
      <c r="V921" s="429"/>
      <c r="W921" s="429"/>
      <c r="X921" s="241" t="str">
        <f t="shared" si="132"/>
        <v/>
      </c>
      <c r="Y921" s="241" t="str">
        <f t="shared" si="137"/>
        <v/>
      </c>
      <c r="Z921" s="241" t="str">
        <f t="shared" si="138"/>
        <v/>
      </c>
      <c r="AA921" s="242" t="b">
        <f t="shared" si="130"/>
        <v>0</v>
      </c>
      <c r="AB921" s="242" t="b">
        <f t="shared" si="131"/>
        <v>0</v>
      </c>
      <c r="AC921" s="267"/>
      <c r="AD921" s="265" t="str">
        <f>IF(AC921=Dropdowns!$B$44,"Emissions intensity required","")</f>
        <v/>
      </c>
      <c r="AE921" s="267"/>
      <c r="AF921" s="265" t="str">
        <f t="shared" si="133"/>
        <v/>
      </c>
      <c r="AG921" s="121" t="str">
        <f t="shared" si="134"/>
        <v/>
      </c>
      <c r="AH921" s="121" t="str">
        <f t="shared" si="135"/>
        <v/>
      </c>
    </row>
    <row r="922" spans="1:34" s="99" customFormat="1" x14ac:dyDescent="0.45">
      <c r="A922" s="429"/>
      <c r="B922" s="429"/>
      <c r="C922" s="429"/>
      <c r="D922" s="429"/>
      <c r="E922" s="429"/>
      <c r="F922" s="267"/>
      <c r="G922" s="267"/>
      <c r="H922" s="430"/>
      <c r="I922" s="430"/>
      <c r="J922" s="431"/>
      <c r="K922" s="430"/>
      <c r="L922" s="432"/>
      <c r="M922" s="429"/>
      <c r="N922" s="429"/>
      <c r="O922" s="429"/>
      <c r="P922" s="429"/>
      <c r="Q922" s="433">
        <f t="shared" si="136"/>
        <v>0</v>
      </c>
      <c r="R922" s="433"/>
      <c r="S922" s="429"/>
      <c r="T922" s="429"/>
      <c r="U922" s="434"/>
      <c r="V922" s="429"/>
      <c r="W922" s="429"/>
      <c r="X922" s="241" t="str">
        <f t="shared" si="132"/>
        <v/>
      </c>
      <c r="Y922" s="241" t="str">
        <f t="shared" si="137"/>
        <v/>
      </c>
      <c r="Z922" s="241" t="str">
        <f t="shared" si="138"/>
        <v/>
      </c>
      <c r="AA922" s="242" t="b">
        <f t="shared" si="130"/>
        <v>0</v>
      </c>
      <c r="AB922" s="242" t="b">
        <f t="shared" si="131"/>
        <v>0</v>
      </c>
      <c r="AC922" s="267"/>
      <c r="AD922" s="265" t="str">
        <f>IF(AC922=Dropdowns!$B$44,"Emissions intensity required","")</f>
        <v/>
      </c>
      <c r="AE922" s="267"/>
      <c r="AF922" s="265" t="str">
        <f t="shared" si="133"/>
        <v/>
      </c>
      <c r="AG922" s="121" t="str">
        <f t="shared" si="134"/>
        <v/>
      </c>
      <c r="AH922" s="121" t="str">
        <f t="shared" si="135"/>
        <v/>
      </c>
    </row>
    <row r="923" spans="1:34" s="99" customFormat="1" x14ac:dyDescent="0.45">
      <c r="A923" s="429"/>
      <c r="B923" s="429"/>
      <c r="C923" s="429"/>
      <c r="D923" s="429"/>
      <c r="E923" s="429"/>
      <c r="F923" s="267"/>
      <c r="G923" s="267"/>
      <c r="H923" s="430"/>
      <c r="I923" s="430"/>
      <c r="J923" s="431"/>
      <c r="K923" s="430"/>
      <c r="L923" s="432"/>
      <c r="M923" s="429"/>
      <c r="N923" s="429"/>
      <c r="O923" s="429"/>
      <c r="P923" s="429"/>
      <c r="Q923" s="433">
        <f t="shared" si="136"/>
        <v>0</v>
      </c>
      <c r="R923" s="433"/>
      <c r="S923" s="429"/>
      <c r="T923" s="429"/>
      <c r="U923" s="434"/>
      <c r="V923" s="429"/>
      <c r="W923" s="429"/>
      <c r="X923" s="241" t="str">
        <f t="shared" si="132"/>
        <v/>
      </c>
      <c r="Y923" s="241" t="str">
        <f t="shared" si="137"/>
        <v/>
      </c>
      <c r="Z923" s="241" t="str">
        <f t="shared" si="138"/>
        <v/>
      </c>
      <c r="AA923" s="242" t="b">
        <f t="shared" si="130"/>
        <v>0</v>
      </c>
      <c r="AB923" s="242" t="b">
        <f t="shared" si="131"/>
        <v>0</v>
      </c>
      <c r="AC923" s="267"/>
      <c r="AD923" s="265" t="str">
        <f>IF(AC923=Dropdowns!$B$44,"Emissions intensity required","")</f>
        <v/>
      </c>
      <c r="AE923" s="267"/>
      <c r="AF923" s="265" t="str">
        <f t="shared" si="133"/>
        <v/>
      </c>
      <c r="AG923" s="121" t="str">
        <f t="shared" si="134"/>
        <v/>
      </c>
      <c r="AH923" s="121" t="str">
        <f t="shared" si="135"/>
        <v/>
      </c>
    </row>
    <row r="924" spans="1:34" s="99" customFormat="1" x14ac:dyDescent="0.45">
      <c r="A924" s="429"/>
      <c r="B924" s="429"/>
      <c r="C924" s="429"/>
      <c r="D924" s="429"/>
      <c r="E924" s="429"/>
      <c r="F924" s="267"/>
      <c r="G924" s="267"/>
      <c r="H924" s="430"/>
      <c r="I924" s="430"/>
      <c r="J924" s="431"/>
      <c r="K924" s="430"/>
      <c r="L924" s="432"/>
      <c r="M924" s="429"/>
      <c r="N924" s="429"/>
      <c r="O924" s="429"/>
      <c r="P924" s="429"/>
      <c r="Q924" s="433">
        <f t="shared" si="136"/>
        <v>0</v>
      </c>
      <c r="R924" s="433"/>
      <c r="S924" s="429"/>
      <c r="T924" s="429"/>
      <c r="U924" s="434"/>
      <c r="V924" s="429"/>
      <c r="W924" s="429"/>
      <c r="X924" s="241" t="str">
        <f t="shared" si="132"/>
        <v/>
      </c>
      <c r="Y924" s="241" t="str">
        <f t="shared" si="137"/>
        <v/>
      </c>
      <c r="Z924" s="241" t="str">
        <f t="shared" si="138"/>
        <v/>
      </c>
      <c r="AA924" s="242" t="b">
        <f t="shared" si="130"/>
        <v>0</v>
      </c>
      <c r="AB924" s="242" t="b">
        <f t="shared" si="131"/>
        <v>0</v>
      </c>
      <c r="AC924" s="267"/>
      <c r="AD924" s="265" t="str">
        <f>IF(AC924=Dropdowns!$B$44,"Emissions intensity required","")</f>
        <v/>
      </c>
      <c r="AE924" s="267"/>
      <c r="AF924" s="265" t="str">
        <f t="shared" si="133"/>
        <v/>
      </c>
      <c r="AG924" s="121" t="str">
        <f t="shared" si="134"/>
        <v/>
      </c>
      <c r="AH924" s="121" t="str">
        <f t="shared" si="135"/>
        <v/>
      </c>
    </row>
    <row r="925" spans="1:34" s="99" customFormat="1" x14ac:dyDescent="0.45">
      <c r="A925" s="429"/>
      <c r="B925" s="429"/>
      <c r="C925" s="429"/>
      <c r="D925" s="429"/>
      <c r="E925" s="429"/>
      <c r="F925" s="267"/>
      <c r="G925" s="267"/>
      <c r="H925" s="430"/>
      <c r="I925" s="430"/>
      <c r="J925" s="431"/>
      <c r="K925" s="430"/>
      <c r="L925" s="432"/>
      <c r="M925" s="429"/>
      <c r="N925" s="429"/>
      <c r="O925" s="429"/>
      <c r="P925" s="429"/>
      <c r="Q925" s="433">
        <f t="shared" si="136"/>
        <v>0</v>
      </c>
      <c r="R925" s="433"/>
      <c r="S925" s="429"/>
      <c r="T925" s="429"/>
      <c r="U925" s="434"/>
      <c r="V925" s="429"/>
      <c r="W925" s="429"/>
      <c r="X925" s="241" t="str">
        <f t="shared" si="132"/>
        <v/>
      </c>
      <c r="Y925" s="241" t="str">
        <f t="shared" si="137"/>
        <v/>
      </c>
      <c r="Z925" s="241" t="str">
        <f t="shared" si="138"/>
        <v/>
      </c>
      <c r="AA925" s="242" t="b">
        <f t="shared" si="130"/>
        <v>0</v>
      </c>
      <c r="AB925" s="242" t="b">
        <f t="shared" si="131"/>
        <v>0</v>
      </c>
      <c r="AC925" s="267"/>
      <c r="AD925" s="265" t="str">
        <f>IF(AC925=Dropdowns!$B$44,"Emissions intensity required","")</f>
        <v/>
      </c>
      <c r="AE925" s="267"/>
      <c r="AF925" s="265" t="str">
        <f t="shared" si="133"/>
        <v/>
      </c>
      <c r="AG925" s="121" t="str">
        <f t="shared" si="134"/>
        <v/>
      </c>
      <c r="AH925" s="121" t="str">
        <f t="shared" si="135"/>
        <v/>
      </c>
    </row>
    <row r="926" spans="1:34" s="99" customFormat="1" x14ac:dyDescent="0.45">
      <c r="A926" s="429"/>
      <c r="B926" s="429"/>
      <c r="C926" s="429"/>
      <c r="D926" s="429"/>
      <c r="E926" s="429"/>
      <c r="F926" s="267"/>
      <c r="G926" s="267"/>
      <c r="H926" s="430"/>
      <c r="I926" s="430"/>
      <c r="J926" s="431"/>
      <c r="K926" s="430"/>
      <c r="L926" s="432"/>
      <c r="M926" s="429"/>
      <c r="N926" s="429"/>
      <c r="O926" s="429"/>
      <c r="P926" s="429"/>
      <c r="Q926" s="433">
        <f t="shared" si="136"/>
        <v>0</v>
      </c>
      <c r="R926" s="433"/>
      <c r="S926" s="429"/>
      <c r="T926" s="429"/>
      <c r="U926" s="434"/>
      <c r="V926" s="429"/>
      <c r="W926" s="429"/>
      <c r="X926" s="241" t="str">
        <f t="shared" si="132"/>
        <v/>
      </c>
      <c r="Y926" s="241" t="str">
        <f t="shared" si="137"/>
        <v/>
      </c>
      <c r="Z926" s="241" t="str">
        <f t="shared" si="138"/>
        <v/>
      </c>
      <c r="AA926" s="242" t="b">
        <f t="shared" si="130"/>
        <v>0</v>
      </c>
      <c r="AB926" s="242" t="b">
        <f t="shared" si="131"/>
        <v>0</v>
      </c>
      <c r="AC926" s="267"/>
      <c r="AD926" s="265" t="str">
        <f>IF(AC926=Dropdowns!$B$44,"Emissions intensity required","")</f>
        <v/>
      </c>
      <c r="AE926" s="267"/>
      <c r="AF926" s="265" t="str">
        <f t="shared" si="133"/>
        <v/>
      </c>
      <c r="AG926" s="121" t="str">
        <f t="shared" si="134"/>
        <v/>
      </c>
      <c r="AH926" s="121" t="str">
        <f t="shared" si="135"/>
        <v/>
      </c>
    </row>
    <row r="927" spans="1:34" s="99" customFormat="1" x14ac:dyDescent="0.45">
      <c r="A927" s="429"/>
      <c r="B927" s="429"/>
      <c r="C927" s="429"/>
      <c r="D927" s="429"/>
      <c r="E927" s="429"/>
      <c r="F927" s="267"/>
      <c r="G927" s="267"/>
      <c r="H927" s="430"/>
      <c r="I927" s="430"/>
      <c r="J927" s="431"/>
      <c r="K927" s="430"/>
      <c r="L927" s="432"/>
      <c r="M927" s="429"/>
      <c r="N927" s="429"/>
      <c r="O927" s="429"/>
      <c r="P927" s="429"/>
      <c r="Q927" s="433">
        <f t="shared" si="136"/>
        <v>0</v>
      </c>
      <c r="R927" s="433"/>
      <c r="S927" s="429"/>
      <c r="T927" s="429"/>
      <c r="U927" s="434"/>
      <c r="V927" s="429"/>
      <c r="W927" s="429"/>
      <c r="X927" s="241" t="str">
        <f t="shared" si="132"/>
        <v/>
      </c>
      <c r="Y927" s="241" t="str">
        <f t="shared" si="137"/>
        <v/>
      </c>
      <c r="Z927" s="241" t="str">
        <f t="shared" si="138"/>
        <v/>
      </c>
      <c r="AA927" s="242" t="b">
        <f t="shared" si="130"/>
        <v>0</v>
      </c>
      <c r="AB927" s="242" t="b">
        <f t="shared" si="131"/>
        <v>0</v>
      </c>
      <c r="AC927" s="267"/>
      <c r="AD927" s="265" t="str">
        <f>IF(AC927=Dropdowns!$B$44,"Emissions intensity required","")</f>
        <v/>
      </c>
      <c r="AE927" s="267"/>
      <c r="AF927" s="265" t="str">
        <f t="shared" si="133"/>
        <v/>
      </c>
      <c r="AG927" s="121" t="str">
        <f t="shared" si="134"/>
        <v/>
      </c>
      <c r="AH927" s="121" t="str">
        <f t="shared" si="135"/>
        <v/>
      </c>
    </row>
    <row r="928" spans="1:34" s="99" customFormat="1" x14ac:dyDescent="0.45">
      <c r="A928" s="429"/>
      <c r="B928" s="429"/>
      <c r="C928" s="429"/>
      <c r="D928" s="429"/>
      <c r="E928" s="429"/>
      <c r="F928" s="267"/>
      <c r="G928" s="267"/>
      <c r="H928" s="430"/>
      <c r="I928" s="430"/>
      <c r="J928" s="431"/>
      <c r="K928" s="430"/>
      <c r="L928" s="432"/>
      <c r="M928" s="429"/>
      <c r="N928" s="429"/>
      <c r="O928" s="429"/>
      <c r="P928" s="429"/>
      <c r="Q928" s="433">
        <f t="shared" si="136"/>
        <v>0</v>
      </c>
      <c r="R928" s="433"/>
      <c r="S928" s="429"/>
      <c r="T928" s="429"/>
      <c r="U928" s="434"/>
      <c r="V928" s="429"/>
      <c r="W928" s="429"/>
      <c r="X928" s="241" t="str">
        <f t="shared" si="132"/>
        <v/>
      </c>
      <c r="Y928" s="241" t="str">
        <f t="shared" si="137"/>
        <v/>
      </c>
      <c r="Z928" s="241" t="str">
        <f t="shared" si="138"/>
        <v/>
      </c>
      <c r="AA928" s="242" t="b">
        <f t="shared" si="130"/>
        <v>0</v>
      </c>
      <c r="AB928" s="242" t="b">
        <f t="shared" si="131"/>
        <v>0</v>
      </c>
      <c r="AC928" s="267"/>
      <c r="AD928" s="265" t="str">
        <f>IF(AC928=Dropdowns!$B$44,"Emissions intensity required","")</f>
        <v/>
      </c>
      <c r="AE928" s="267"/>
      <c r="AF928" s="265" t="str">
        <f t="shared" si="133"/>
        <v/>
      </c>
      <c r="AG928" s="121" t="str">
        <f t="shared" si="134"/>
        <v/>
      </c>
      <c r="AH928" s="121" t="str">
        <f t="shared" si="135"/>
        <v/>
      </c>
    </row>
    <row r="929" spans="1:34" s="99" customFormat="1" x14ac:dyDescent="0.45">
      <c r="A929" s="429"/>
      <c r="B929" s="429"/>
      <c r="C929" s="429"/>
      <c r="D929" s="429"/>
      <c r="E929" s="429"/>
      <c r="F929" s="267"/>
      <c r="G929" s="267"/>
      <c r="H929" s="430"/>
      <c r="I929" s="430"/>
      <c r="J929" s="431"/>
      <c r="K929" s="430"/>
      <c r="L929" s="432"/>
      <c r="M929" s="429"/>
      <c r="N929" s="429"/>
      <c r="O929" s="429"/>
      <c r="P929" s="429"/>
      <c r="Q929" s="433">
        <f t="shared" si="136"/>
        <v>0</v>
      </c>
      <c r="R929" s="433"/>
      <c r="S929" s="429"/>
      <c r="T929" s="429"/>
      <c r="U929" s="434"/>
      <c r="V929" s="429"/>
      <c r="W929" s="429"/>
      <c r="X929" s="241" t="str">
        <f t="shared" si="132"/>
        <v/>
      </c>
      <c r="Y929" s="241" t="str">
        <f t="shared" si="137"/>
        <v/>
      </c>
      <c r="Z929" s="241" t="str">
        <f t="shared" si="138"/>
        <v/>
      </c>
      <c r="AA929" s="242" t="b">
        <f t="shared" si="130"/>
        <v>0</v>
      </c>
      <c r="AB929" s="242" t="b">
        <f t="shared" si="131"/>
        <v>0</v>
      </c>
      <c r="AC929" s="267"/>
      <c r="AD929" s="265" t="str">
        <f>IF(AC929=Dropdowns!$B$44,"Emissions intensity required","")</f>
        <v/>
      </c>
      <c r="AE929" s="267"/>
      <c r="AF929" s="265" t="str">
        <f t="shared" si="133"/>
        <v/>
      </c>
      <c r="AG929" s="121" t="str">
        <f t="shared" si="134"/>
        <v/>
      </c>
      <c r="AH929" s="121" t="str">
        <f t="shared" si="135"/>
        <v/>
      </c>
    </row>
    <row r="930" spans="1:34" s="99" customFormat="1" x14ac:dyDescent="0.45">
      <c r="A930" s="429"/>
      <c r="B930" s="429"/>
      <c r="C930" s="429"/>
      <c r="D930" s="429"/>
      <c r="E930" s="429"/>
      <c r="F930" s="267"/>
      <c r="G930" s="267"/>
      <c r="H930" s="430"/>
      <c r="I930" s="430"/>
      <c r="J930" s="431"/>
      <c r="K930" s="430"/>
      <c r="L930" s="432"/>
      <c r="M930" s="429"/>
      <c r="N930" s="429"/>
      <c r="O930" s="429"/>
      <c r="P930" s="429"/>
      <c r="Q930" s="433">
        <f t="shared" si="136"/>
        <v>0</v>
      </c>
      <c r="R930" s="433"/>
      <c r="S930" s="429"/>
      <c r="T930" s="429"/>
      <c r="U930" s="434"/>
      <c r="V930" s="429"/>
      <c r="W930" s="429"/>
      <c r="X930" s="241" t="str">
        <f t="shared" si="132"/>
        <v/>
      </c>
      <c r="Y930" s="241" t="str">
        <f t="shared" si="137"/>
        <v/>
      </c>
      <c r="Z930" s="241" t="str">
        <f t="shared" si="138"/>
        <v/>
      </c>
      <c r="AA930" s="242" t="b">
        <f t="shared" si="130"/>
        <v>0</v>
      </c>
      <c r="AB930" s="242" t="b">
        <f t="shared" si="131"/>
        <v>0</v>
      </c>
      <c r="AC930" s="267"/>
      <c r="AD930" s="265" t="str">
        <f>IF(AC930=Dropdowns!$B$44,"Emissions intensity required","")</f>
        <v/>
      </c>
      <c r="AE930" s="267"/>
      <c r="AF930" s="265" t="str">
        <f t="shared" si="133"/>
        <v/>
      </c>
      <c r="AG930" s="121" t="str">
        <f t="shared" si="134"/>
        <v/>
      </c>
      <c r="AH930" s="121" t="str">
        <f t="shared" si="135"/>
        <v/>
      </c>
    </row>
    <row r="931" spans="1:34" s="99" customFormat="1" x14ac:dyDescent="0.45">
      <c r="A931" s="429"/>
      <c r="B931" s="429"/>
      <c r="C931" s="429"/>
      <c r="D931" s="429"/>
      <c r="E931" s="429"/>
      <c r="F931" s="267"/>
      <c r="G931" s="267"/>
      <c r="H931" s="430"/>
      <c r="I931" s="430"/>
      <c r="J931" s="431"/>
      <c r="K931" s="430"/>
      <c r="L931" s="432"/>
      <c r="M931" s="429"/>
      <c r="N931" s="429"/>
      <c r="O931" s="429"/>
      <c r="P931" s="429"/>
      <c r="Q931" s="433">
        <f t="shared" si="136"/>
        <v>0</v>
      </c>
      <c r="R931" s="433"/>
      <c r="S931" s="429"/>
      <c r="T931" s="429"/>
      <c r="U931" s="434"/>
      <c r="V931" s="429"/>
      <c r="W931" s="429"/>
      <c r="X931" s="241" t="str">
        <f t="shared" si="132"/>
        <v/>
      </c>
      <c r="Y931" s="241" t="str">
        <f t="shared" si="137"/>
        <v/>
      </c>
      <c r="Z931" s="241" t="str">
        <f t="shared" si="138"/>
        <v/>
      </c>
      <c r="AA931" s="242" t="b">
        <f t="shared" si="130"/>
        <v>0</v>
      </c>
      <c r="AB931" s="242" t="b">
        <f t="shared" si="131"/>
        <v>0</v>
      </c>
      <c r="AC931" s="267"/>
      <c r="AD931" s="265" t="str">
        <f>IF(AC931=Dropdowns!$B$44,"Emissions intensity required","")</f>
        <v/>
      </c>
      <c r="AE931" s="267"/>
      <c r="AF931" s="265" t="str">
        <f t="shared" si="133"/>
        <v/>
      </c>
      <c r="AG931" s="121" t="str">
        <f t="shared" si="134"/>
        <v/>
      </c>
      <c r="AH931" s="121" t="str">
        <f t="shared" si="135"/>
        <v/>
      </c>
    </row>
    <row r="932" spans="1:34" s="99" customFormat="1" x14ac:dyDescent="0.45">
      <c r="A932" s="429"/>
      <c r="B932" s="429"/>
      <c r="C932" s="429"/>
      <c r="D932" s="429"/>
      <c r="E932" s="429"/>
      <c r="F932" s="267"/>
      <c r="G932" s="267"/>
      <c r="H932" s="430"/>
      <c r="I932" s="430"/>
      <c r="J932" s="431"/>
      <c r="K932" s="430"/>
      <c r="L932" s="432"/>
      <c r="M932" s="429"/>
      <c r="N932" s="429"/>
      <c r="O932" s="429"/>
      <c r="P932" s="429"/>
      <c r="Q932" s="433">
        <f t="shared" si="136"/>
        <v>0</v>
      </c>
      <c r="R932" s="433"/>
      <c r="S932" s="429"/>
      <c r="T932" s="429"/>
      <c r="U932" s="434"/>
      <c r="V932" s="429"/>
      <c r="W932" s="429"/>
      <c r="X932" s="241" t="str">
        <f t="shared" si="132"/>
        <v/>
      </c>
      <c r="Y932" s="241" t="str">
        <f t="shared" si="137"/>
        <v/>
      </c>
      <c r="Z932" s="241" t="str">
        <f t="shared" si="138"/>
        <v/>
      </c>
      <c r="AA932" s="242" t="b">
        <f t="shared" si="130"/>
        <v>0</v>
      </c>
      <c r="AB932" s="242" t="b">
        <f t="shared" si="131"/>
        <v>0</v>
      </c>
      <c r="AC932" s="267"/>
      <c r="AD932" s="265" t="str">
        <f>IF(AC932=Dropdowns!$B$44,"Emissions intensity required","")</f>
        <v/>
      </c>
      <c r="AE932" s="267"/>
      <c r="AF932" s="265" t="str">
        <f t="shared" si="133"/>
        <v/>
      </c>
      <c r="AG932" s="121" t="str">
        <f t="shared" si="134"/>
        <v/>
      </c>
      <c r="AH932" s="121" t="str">
        <f t="shared" si="135"/>
        <v/>
      </c>
    </row>
    <row r="933" spans="1:34" s="99" customFormat="1" x14ac:dyDescent="0.45">
      <c r="A933" s="429"/>
      <c r="B933" s="429"/>
      <c r="C933" s="429"/>
      <c r="D933" s="429"/>
      <c r="E933" s="429"/>
      <c r="F933" s="267"/>
      <c r="G933" s="267"/>
      <c r="H933" s="430"/>
      <c r="I933" s="430"/>
      <c r="J933" s="431"/>
      <c r="K933" s="430"/>
      <c r="L933" s="432"/>
      <c r="M933" s="429"/>
      <c r="N933" s="429"/>
      <c r="O933" s="429"/>
      <c r="P933" s="429"/>
      <c r="Q933" s="433">
        <f t="shared" si="136"/>
        <v>0</v>
      </c>
      <c r="R933" s="433"/>
      <c r="S933" s="429"/>
      <c r="T933" s="429"/>
      <c r="U933" s="434"/>
      <c r="V933" s="429"/>
      <c r="W933" s="429"/>
      <c r="X933" s="241" t="str">
        <f t="shared" si="132"/>
        <v/>
      </c>
      <c r="Y933" s="241" t="str">
        <f t="shared" si="137"/>
        <v/>
      </c>
      <c r="Z933" s="241" t="str">
        <f t="shared" si="138"/>
        <v/>
      </c>
      <c r="AA933" s="242" t="b">
        <f t="shared" si="130"/>
        <v>0</v>
      </c>
      <c r="AB933" s="242" t="b">
        <f t="shared" si="131"/>
        <v>0</v>
      </c>
      <c r="AC933" s="267"/>
      <c r="AD933" s="265" t="str">
        <f>IF(AC933=Dropdowns!$B$44,"Emissions intensity required","")</f>
        <v/>
      </c>
      <c r="AE933" s="267"/>
      <c r="AF933" s="265" t="str">
        <f t="shared" si="133"/>
        <v/>
      </c>
      <c r="AG933" s="121" t="str">
        <f t="shared" si="134"/>
        <v/>
      </c>
      <c r="AH933" s="121" t="str">
        <f t="shared" si="135"/>
        <v/>
      </c>
    </row>
    <row r="934" spans="1:34" s="99" customFormat="1" x14ac:dyDescent="0.45">
      <c r="A934" s="429"/>
      <c r="B934" s="429"/>
      <c r="C934" s="429"/>
      <c r="D934" s="429"/>
      <c r="E934" s="429"/>
      <c r="F934" s="267"/>
      <c r="G934" s="267"/>
      <c r="H934" s="430"/>
      <c r="I934" s="430"/>
      <c r="J934" s="431"/>
      <c r="K934" s="430"/>
      <c r="L934" s="432"/>
      <c r="M934" s="429"/>
      <c r="N934" s="429"/>
      <c r="O934" s="429"/>
      <c r="P934" s="429"/>
      <c r="Q934" s="433">
        <f t="shared" si="136"/>
        <v>0</v>
      </c>
      <c r="R934" s="433"/>
      <c r="S934" s="429"/>
      <c r="T934" s="429"/>
      <c r="U934" s="434"/>
      <c r="V934" s="429"/>
      <c r="W934" s="429"/>
      <c r="X934" s="241" t="str">
        <f t="shared" si="132"/>
        <v/>
      </c>
      <c r="Y934" s="241" t="str">
        <f t="shared" si="137"/>
        <v/>
      </c>
      <c r="Z934" s="241" t="str">
        <f t="shared" si="138"/>
        <v/>
      </c>
      <c r="AA934" s="242" t="b">
        <f t="shared" si="130"/>
        <v>0</v>
      </c>
      <c r="AB934" s="242" t="b">
        <f t="shared" si="131"/>
        <v>0</v>
      </c>
      <c r="AC934" s="267"/>
      <c r="AD934" s="265" t="str">
        <f>IF(AC934=Dropdowns!$B$44,"Emissions intensity required","")</f>
        <v/>
      </c>
      <c r="AE934" s="267"/>
      <c r="AF934" s="265" t="str">
        <f t="shared" si="133"/>
        <v/>
      </c>
      <c r="AG934" s="121" t="str">
        <f t="shared" si="134"/>
        <v/>
      </c>
      <c r="AH934" s="121" t="str">
        <f t="shared" si="135"/>
        <v/>
      </c>
    </row>
    <row r="935" spans="1:34" s="99" customFormat="1" x14ac:dyDescent="0.45">
      <c r="A935" s="429"/>
      <c r="B935" s="429"/>
      <c r="C935" s="429"/>
      <c r="D935" s="429"/>
      <c r="E935" s="429"/>
      <c r="F935" s="267"/>
      <c r="G935" s="267"/>
      <c r="H935" s="430"/>
      <c r="I935" s="430"/>
      <c r="J935" s="431"/>
      <c r="K935" s="430"/>
      <c r="L935" s="432"/>
      <c r="M935" s="429"/>
      <c r="N935" s="429"/>
      <c r="O935" s="429"/>
      <c r="P935" s="429"/>
      <c r="Q935" s="433">
        <f t="shared" si="136"/>
        <v>0</v>
      </c>
      <c r="R935" s="433"/>
      <c r="S935" s="429"/>
      <c r="T935" s="429"/>
      <c r="U935" s="434"/>
      <c r="V935" s="429"/>
      <c r="W935" s="429"/>
      <c r="X935" s="241" t="str">
        <f t="shared" si="132"/>
        <v/>
      </c>
      <c r="Y935" s="241" t="str">
        <f t="shared" si="137"/>
        <v/>
      </c>
      <c r="Z935" s="241" t="str">
        <f t="shared" si="138"/>
        <v/>
      </c>
      <c r="AA935" s="242" t="b">
        <f t="shared" si="130"/>
        <v>0</v>
      </c>
      <c r="AB935" s="242" t="b">
        <f t="shared" si="131"/>
        <v>0</v>
      </c>
      <c r="AC935" s="267"/>
      <c r="AD935" s="265" t="str">
        <f>IF(AC935=Dropdowns!$B$44,"Emissions intensity required","")</f>
        <v/>
      </c>
      <c r="AE935" s="267"/>
      <c r="AF935" s="265" t="str">
        <f t="shared" si="133"/>
        <v/>
      </c>
      <c r="AG935" s="121" t="str">
        <f t="shared" si="134"/>
        <v/>
      </c>
      <c r="AH935" s="121" t="str">
        <f t="shared" si="135"/>
        <v/>
      </c>
    </row>
    <row r="936" spans="1:34" s="99" customFormat="1" x14ac:dyDescent="0.45">
      <c r="A936" s="429"/>
      <c r="B936" s="429"/>
      <c r="C936" s="429"/>
      <c r="D936" s="429"/>
      <c r="E936" s="429"/>
      <c r="F936" s="267"/>
      <c r="G936" s="267"/>
      <c r="H936" s="430"/>
      <c r="I936" s="430"/>
      <c r="J936" s="431"/>
      <c r="K936" s="430"/>
      <c r="L936" s="432"/>
      <c r="M936" s="429"/>
      <c r="N936" s="429"/>
      <c r="O936" s="429"/>
      <c r="P936" s="429"/>
      <c r="Q936" s="433">
        <f t="shared" si="136"/>
        <v>0</v>
      </c>
      <c r="R936" s="433"/>
      <c r="S936" s="429"/>
      <c r="T936" s="429"/>
      <c r="U936" s="434"/>
      <c r="V936" s="429"/>
      <c r="W936" s="429"/>
      <c r="X936" s="241" t="str">
        <f t="shared" si="132"/>
        <v/>
      </c>
      <c r="Y936" s="241" t="str">
        <f t="shared" si="137"/>
        <v/>
      </c>
      <c r="Z936" s="241" t="str">
        <f t="shared" si="138"/>
        <v/>
      </c>
      <c r="AA936" s="242" t="b">
        <f t="shared" si="130"/>
        <v>0</v>
      </c>
      <c r="AB936" s="242" t="b">
        <f t="shared" si="131"/>
        <v>0</v>
      </c>
      <c r="AC936" s="267"/>
      <c r="AD936" s="265" t="str">
        <f>IF(AC936=Dropdowns!$B$44,"Emissions intensity required","")</f>
        <v/>
      </c>
      <c r="AE936" s="267"/>
      <c r="AF936" s="265" t="str">
        <f t="shared" si="133"/>
        <v/>
      </c>
      <c r="AG936" s="121" t="str">
        <f t="shared" si="134"/>
        <v/>
      </c>
      <c r="AH936" s="121" t="str">
        <f t="shared" si="135"/>
        <v/>
      </c>
    </row>
    <row r="937" spans="1:34" s="99" customFormat="1" x14ac:dyDescent="0.45">
      <c r="A937" s="429"/>
      <c r="B937" s="429"/>
      <c r="C937" s="429"/>
      <c r="D937" s="429"/>
      <c r="E937" s="429"/>
      <c r="F937" s="267"/>
      <c r="G937" s="267"/>
      <c r="H937" s="430"/>
      <c r="I937" s="430"/>
      <c r="J937" s="431"/>
      <c r="K937" s="430"/>
      <c r="L937" s="432"/>
      <c r="M937" s="429"/>
      <c r="N937" s="429"/>
      <c r="O937" s="429"/>
      <c r="P937" s="429"/>
      <c r="Q937" s="433">
        <f t="shared" si="136"/>
        <v>0</v>
      </c>
      <c r="R937" s="433"/>
      <c r="S937" s="429"/>
      <c r="T937" s="429"/>
      <c r="U937" s="434"/>
      <c r="V937" s="429"/>
      <c r="W937" s="429"/>
      <c r="X937" s="241" t="str">
        <f t="shared" si="132"/>
        <v/>
      </c>
      <c r="Y937" s="241" t="str">
        <f t="shared" si="137"/>
        <v/>
      </c>
      <c r="Z937" s="241" t="str">
        <f t="shared" si="138"/>
        <v/>
      </c>
      <c r="AA937" s="242" t="b">
        <f t="shared" si="130"/>
        <v>0</v>
      </c>
      <c r="AB937" s="242" t="b">
        <f t="shared" si="131"/>
        <v>0</v>
      </c>
      <c r="AC937" s="267"/>
      <c r="AD937" s="265" t="str">
        <f>IF(AC937=Dropdowns!$B$44,"Emissions intensity required","")</f>
        <v/>
      </c>
      <c r="AE937" s="267"/>
      <c r="AF937" s="265" t="str">
        <f t="shared" si="133"/>
        <v/>
      </c>
      <c r="AG937" s="121" t="str">
        <f t="shared" si="134"/>
        <v/>
      </c>
      <c r="AH937" s="121" t="str">
        <f t="shared" si="135"/>
        <v/>
      </c>
    </row>
    <row r="938" spans="1:34" s="99" customFormat="1" x14ac:dyDescent="0.45">
      <c r="A938" s="429"/>
      <c r="B938" s="429"/>
      <c r="C938" s="429"/>
      <c r="D938" s="429"/>
      <c r="E938" s="429"/>
      <c r="F938" s="267"/>
      <c r="G938" s="267"/>
      <c r="H938" s="430"/>
      <c r="I938" s="430"/>
      <c r="J938" s="431"/>
      <c r="K938" s="430"/>
      <c r="L938" s="432"/>
      <c r="M938" s="429"/>
      <c r="N938" s="429"/>
      <c r="O938" s="429"/>
      <c r="P938" s="429"/>
      <c r="Q938" s="433">
        <f t="shared" si="136"/>
        <v>0</v>
      </c>
      <c r="R938" s="433"/>
      <c r="S938" s="429"/>
      <c r="T938" s="429"/>
      <c r="U938" s="434"/>
      <c r="V938" s="429"/>
      <c r="W938" s="429"/>
      <c r="X938" s="241" t="str">
        <f t="shared" si="132"/>
        <v/>
      </c>
      <c r="Y938" s="241" t="str">
        <f t="shared" si="137"/>
        <v/>
      </c>
      <c r="Z938" s="241" t="str">
        <f t="shared" si="138"/>
        <v/>
      </c>
      <c r="AA938" s="242" t="b">
        <f t="shared" si="130"/>
        <v>0</v>
      </c>
      <c r="AB938" s="242" t="b">
        <f t="shared" si="131"/>
        <v>0</v>
      </c>
      <c r="AC938" s="267"/>
      <c r="AD938" s="265" t="str">
        <f>IF(AC938=Dropdowns!$B$44,"Emissions intensity required","")</f>
        <v/>
      </c>
      <c r="AE938" s="267"/>
      <c r="AF938" s="265" t="str">
        <f t="shared" si="133"/>
        <v/>
      </c>
      <c r="AG938" s="121" t="str">
        <f t="shared" si="134"/>
        <v/>
      </c>
      <c r="AH938" s="121" t="str">
        <f t="shared" si="135"/>
        <v/>
      </c>
    </row>
    <row r="939" spans="1:34" s="99" customFormat="1" x14ac:dyDescent="0.45">
      <c r="A939" s="429"/>
      <c r="B939" s="429"/>
      <c r="C939" s="429"/>
      <c r="D939" s="429"/>
      <c r="E939" s="429"/>
      <c r="F939" s="267"/>
      <c r="G939" s="267"/>
      <c r="H939" s="430"/>
      <c r="I939" s="430"/>
      <c r="J939" s="431"/>
      <c r="K939" s="430"/>
      <c r="L939" s="432"/>
      <c r="M939" s="429"/>
      <c r="N939" s="429"/>
      <c r="O939" s="429"/>
      <c r="P939" s="429"/>
      <c r="Q939" s="433">
        <f t="shared" si="136"/>
        <v>0</v>
      </c>
      <c r="R939" s="433"/>
      <c r="S939" s="429"/>
      <c r="T939" s="429"/>
      <c r="U939" s="434"/>
      <c r="V939" s="429"/>
      <c r="W939" s="429"/>
      <c r="X939" s="241" t="str">
        <f t="shared" si="132"/>
        <v/>
      </c>
      <c r="Y939" s="241" t="str">
        <f t="shared" si="137"/>
        <v/>
      </c>
      <c r="Z939" s="241" t="str">
        <f t="shared" si="138"/>
        <v/>
      </c>
      <c r="AA939" s="242" t="b">
        <f t="shared" si="130"/>
        <v>0</v>
      </c>
      <c r="AB939" s="242" t="b">
        <f t="shared" si="131"/>
        <v>0</v>
      </c>
      <c r="AC939" s="267"/>
      <c r="AD939" s="265" t="str">
        <f>IF(AC939=Dropdowns!$B$44,"Emissions intensity required","")</f>
        <v/>
      </c>
      <c r="AE939" s="267"/>
      <c r="AF939" s="265" t="str">
        <f t="shared" si="133"/>
        <v/>
      </c>
      <c r="AG939" s="121" t="str">
        <f t="shared" si="134"/>
        <v/>
      </c>
      <c r="AH939" s="121" t="str">
        <f t="shared" si="135"/>
        <v/>
      </c>
    </row>
    <row r="940" spans="1:34" s="99" customFormat="1" x14ac:dyDescent="0.45">
      <c r="A940" s="429"/>
      <c r="B940" s="429"/>
      <c r="C940" s="429"/>
      <c r="D940" s="429"/>
      <c r="E940" s="429"/>
      <c r="F940" s="267"/>
      <c r="G940" s="267"/>
      <c r="H940" s="430"/>
      <c r="I940" s="430"/>
      <c r="J940" s="431"/>
      <c r="K940" s="430"/>
      <c r="L940" s="432"/>
      <c r="M940" s="429"/>
      <c r="N940" s="429"/>
      <c r="O940" s="429"/>
      <c r="P940" s="429"/>
      <c r="Q940" s="433">
        <f t="shared" si="136"/>
        <v>0</v>
      </c>
      <c r="R940" s="433"/>
      <c r="S940" s="429"/>
      <c r="T940" s="429"/>
      <c r="U940" s="434"/>
      <c r="V940" s="429"/>
      <c r="W940" s="429"/>
      <c r="X940" s="241" t="str">
        <f t="shared" si="132"/>
        <v/>
      </c>
      <c r="Y940" s="241" t="str">
        <f t="shared" si="137"/>
        <v/>
      </c>
      <c r="Z940" s="241" t="str">
        <f t="shared" si="138"/>
        <v/>
      </c>
      <c r="AA940" s="242" t="b">
        <f t="shared" si="130"/>
        <v>0</v>
      </c>
      <c r="AB940" s="242" t="b">
        <f t="shared" si="131"/>
        <v>0</v>
      </c>
      <c r="AC940" s="267"/>
      <c r="AD940" s="265" t="str">
        <f>IF(AC940=Dropdowns!$B$44,"Emissions intensity required","")</f>
        <v/>
      </c>
      <c r="AE940" s="267"/>
      <c r="AF940" s="265" t="str">
        <f t="shared" si="133"/>
        <v/>
      </c>
      <c r="AG940" s="121" t="str">
        <f t="shared" si="134"/>
        <v/>
      </c>
      <c r="AH940" s="121" t="str">
        <f t="shared" si="135"/>
        <v/>
      </c>
    </row>
    <row r="941" spans="1:34" s="99" customFormat="1" x14ac:dyDescent="0.45">
      <c r="A941" s="429"/>
      <c r="B941" s="429"/>
      <c r="C941" s="429"/>
      <c r="D941" s="429"/>
      <c r="E941" s="429"/>
      <c r="F941" s="267"/>
      <c r="G941" s="267"/>
      <c r="H941" s="430"/>
      <c r="I941" s="430"/>
      <c r="J941" s="431"/>
      <c r="K941" s="430"/>
      <c r="L941" s="432"/>
      <c r="M941" s="429"/>
      <c r="N941" s="429"/>
      <c r="O941" s="429"/>
      <c r="P941" s="429"/>
      <c r="Q941" s="433">
        <f t="shared" si="136"/>
        <v>0</v>
      </c>
      <c r="R941" s="433"/>
      <c r="S941" s="429"/>
      <c r="T941" s="429"/>
      <c r="U941" s="434"/>
      <c r="V941" s="429"/>
      <c r="W941" s="429"/>
      <c r="X941" s="241" t="str">
        <f t="shared" si="132"/>
        <v/>
      </c>
      <c r="Y941" s="241" t="str">
        <f t="shared" si="137"/>
        <v/>
      </c>
      <c r="Z941" s="241" t="str">
        <f t="shared" si="138"/>
        <v/>
      </c>
      <c r="AA941" s="242" t="b">
        <f t="shared" si="130"/>
        <v>0</v>
      </c>
      <c r="AB941" s="242" t="b">
        <f t="shared" si="131"/>
        <v>0</v>
      </c>
      <c r="AC941" s="267"/>
      <c r="AD941" s="265" t="str">
        <f>IF(AC941=Dropdowns!$B$44,"Emissions intensity required","")</f>
        <v/>
      </c>
      <c r="AE941" s="267"/>
      <c r="AF941" s="265" t="str">
        <f t="shared" si="133"/>
        <v/>
      </c>
      <c r="AG941" s="121" t="str">
        <f t="shared" si="134"/>
        <v/>
      </c>
      <c r="AH941" s="121" t="str">
        <f t="shared" si="135"/>
        <v/>
      </c>
    </row>
    <row r="942" spans="1:34" s="99" customFormat="1" x14ac:dyDescent="0.45">
      <c r="A942" s="429"/>
      <c r="B942" s="429"/>
      <c r="C942" s="429"/>
      <c r="D942" s="429"/>
      <c r="E942" s="429"/>
      <c r="F942" s="267"/>
      <c r="G942" s="267"/>
      <c r="H942" s="430"/>
      <c r="I942" s="430"/>
      <c r="J942" s="431"/>
      <c r="K942" s="430"/>
      <c r="L942" s="432"/>
      <c r="M942" s="429"/>
      <c r="N942" s="429"/>
      <c r="O942" s="429"/>
      <c r="P942" s="429"/>
      <c r="Q942" s="433">
        <f t="shared" si="136"/>
        <v>0</v>
      </c>
      <c r="R942" s="433"/>
      <c r="S942" s="429"/>
      <c r="T942" s="429"/>
      <c r="U942" s="434"/>
      <c r="V942" s="429"/>
      <c r="W942" s="429"/>
      <c r="X942" s="241" t="str">
        <f t="shared" si="132"/>
        <v/>
      </c>
      <c r="Y942" s="241" t="str">
        <f t="shared" si="137"/>
        <v/>
      </c>
      <c r="Z942" s="241" t="str">
        <f t="shared" si="138"/>
        <v/>
      </c>
      <c r="AA942" s="242" t="b">
        <f t="shared" si="130"/>
        <v>0</v>
      </c>
      <c r="AB942" s="242" t="b">
        <f t="shared" si="131"/>
        <v>0</v>
      </c>
      <c r="AC942" s="267"/>
      <c r="AD942" s="265" t="str">
        <f>IF(AC942=Dropdowns!$B$44,"Emissions intensity required","")</f>
        <v/>
      </c>
      <c r="AE942" s="267"/>
      <c r="AF942" s="265" t="str">
        <f t="shared" si="133"/>
        <v/>
      </c>
      <c r="AG942" s="121" t="str">
        <f t="shared" si="134"/>
        <v/>
      </c>
      <c r="AH942" s="121" t="str">
        <f t="shared" si="135"/>
        <v/>
      </c>
    </row>
    <row r="943" spans="1:34" s="99" customFormat="1" x14ac:dyDescent="0.45">
      <c r="A943" s="429"/>
      <c r="B943" s="429"/>
      <c r="C943" s="429"/>
      <c r="D943" s="429"/>
      <c r="E943" s="429"/>
      <c r="F943" s="267"/>
      <c r="G943" s="267"/>
      <c r="H943" s="430"/>
      <c r="I943" s="430"/>
      <c r="J943" s="431"/>
      <c r="K943" s="430"/>
      <c r="L943" s="432"/>
      <c r="M943" s="429"/>
      <c r="N943" s="429"/>
      <c r="O943" s="429"/>
      <c r="P943" s="429"/>
      <c r="Q943" s="433">
        <f t="shared" si="136"/>
        <v>0</v>
      </c>
      <c r="R943" s="433"/>
      <c r="S943" s="429"/>
      <c r="T943" s="429"/>
      <c r="U943" s="434"/>
      <c r="V943" s="429"/>
      <c r="W943" s="429"/>
      <c r="X943" s="241" t="str">
        <f t="shared" si="132"/>
        <v/>
      </c>
      <c r="Y943" s="241" t="str">
        <f t="shared" si="137"/>
        <v/>
      </c>
      <c r="Z943" s="241" t="str">
        <f t="shared" si="138"/>
        <v/>
      </c>
      <c r="AA943" s="242" t="b">
        <f t="shared" si="130"/>
        <v>0</v>
      </c>
      <c r="AB943" s="242" t="b">
        <f t="shared" si="131"/>
        <v>0</v>
      </c>
      <c r="AC943" s="267"/>
      <c r="AD943" s="265" t="str">
        <f>IF(AC943=Dropdowns!$B$44,"Emissions intensity required","")</f>
        <v/>
      </c>
      <c r="AE943" s="267"/>
      <c r="AF943" s="265" t="str">
        <f t="shared" si="133"/>
        <v/>
      </c>
      <c r="AG943" s="121" t="str">
        <f t="shared" si="134"/>
        <v/>
      </c>
      <c r="AH943" s="121" t="str">
        <f t="shared" si="135"/>
        <v/>
      </c>
    </row>
    <row r="944" spans="1:34" s="99" customFormat="1" x14ac:dyDescent="0.45">
      <c r="A944" s="429"/>
      <c r="B944" s="429"/>
      <c r="C944" s="429"/>
      <c r="D944" s="429"/>
      <c r="E944" s="429"/>
      <c r="F944" s="267"/>
      <c r="G944" s="267"/>
      <c r="H944" s="430"/>
      <c r="I944" s="430"/>
      <c r="J944" s="431"/>
      <c r="K944" s="430"/>
      <c r="L944" s="432"/>
      <c r="M944" s="429"/>
      <c r="N944" s="429"/>
      <c r="O944" s="429"/>
      <c r="P944" s="429"/>
      <c r="Q944" s="433">
        <f t="shared" si="136"/>
        <v>0</v>
      </c>
      <c r="R944" s="433"/>
      <c r="S944" s="429"/>
      <c r="T944" s="429"/>
      <c r="U944" s="434"/>
      <c r="V944" s="429"/>
      <c r="W944" s="429"/>
      <c r="X944" s="241" t="str">
        <f t="shared" si="132"/>
        <v/>
      </c>
      <c r="Y944" s="241" t="str">
        <f t="shared" si="137"/>
        <v/>
      </c>
      <c r="Z944" s="241" t="str">
        <f t="shared" si="138"/>
        <v/>
      </c>
      <c r="AA944" s="242" t="b">
        <f t="shared" si="130"/>
        <v>0</v>
      </c>
      <c r="AB944" s="242" t="b">
        <f t="shared" si="131"/>
        <v>0</v>
      </c>
      <c r="AC944" s="267"/>
      <c r="AD944" s="265" t="str">
        <f>IF(AC944=Dropdowns!$B$44,"Emissions intensity required","")</f>
        <v/>
      </c>
      <c r="AE944" s="267"/>
      <c r="AF944" s="265" t="str">
        <f t="shared" si="133"/>
        <v/>
      </c>
      <c r="AG944" s="121" t="str">
        <f t="shared" si="134"/>
        <v/>
      </c>
      <c r="AH944" s="121" t="str">
        <f t="shared" si="135"/>
        <v/>
      </c>
    </row>
    <row r="945" spans="1:34" s="99" customFormat="1" x14ac:dyDescent="0.45">
      <c r="A945" s="429"/>
      <c r="B945" s="429"/>
      <c r="C945" s="429"/>
      <c r="D945" s="429"/>
      <c r="E945" s="429"/>
      <c r="F945" s="267"/>
      <c r="G945" s="267"/>
      <c r="H945" s="430"/>
      <c r="I945" s="430"/>
      <c r="J945" s="431"/>
      <c r="K945" s="430"/>
      <c r="L945" s="432"/>
      <c r="M945" s="429"/>
      <c r="N945" s="429"/>
      <c r="O945" s="429"/>
      <c r="P945" s="429"/>
      <c r="Q945" s="433">
        <f t="shared" si="136"/>
        <v>0</v>
      </c>
      <c r="R945" s="433"/>
      <c r="S945" s="429"/>
      <c r="T945" s="429"/>
      <c r="U945" s="434"/>
      <c r="V945" s="429"/>
      <c r="W945" s="429"/>
      <c r="X945" s="241" t="str">
        <f t="shared" si="132"/>
        <v/>
      </c>
      <c r="Y945" s="241" t="str">
        <f t="shared" si="137"/>
        <v/>
      </c>
      <c r="Z945" s="241" t="str">
        <f t="shared" si="138"/>
        <v/>
      </c>
      <c r="AA945" s="242" t="b">
        <f t="shared" si="130"/>
        <v>0</v>
      </c>
      <c r="AB945" s="242" t="b">
        <f t="shared" si="131"/>
        <v>0</v>
      </c>
      <c r="AC945" s="267"/>
      <c r="AD945" s="265" t="str">
        <f>IF(AC945=Dropdowns!$B$44,"Emissions intensity required","")</f>
        <v/>
      </c>
      <c r="AE945" s="267"/>
      <c r="AF945" s="265" t="str">
        <f t="shared" si="133"/>
        <v/>
      </c>
      <c r="AG945" s="121" t="str">
        <f t="shared" si="134"/>
        <v/>
      </c>
      <c r="AH945" s="121" t="str">
        <f t="shared" si="135"/>
        <v/>
      </c>
    </row>
    <row r="946" spans="1:34" s="99" customFormat="1" x14ac:dyDescent="0.45">
      <c r="A946" s="429"/>
      <c r="B946" s="429"/>
      <c r="C946" s="429"/>
      <c r="D946" s="429"/>
      <c r="E946" s="429"/>
      <c r="F946" s="267"/>
      <c r="G946" s="267"/>
      <c r="H946" s="430"/>
      <c r="I946" s="430"/>
      <c r="J946" s="431"/>
      <c r="K946" s="430"/>
      <c r="L946" s="432"/>
      <c r="M946" s="429"/>
      <c r="N946" s="429"/>
      <c r="O946" s="429"/>
      <c r="P946" s="429"/>
      <c r="Q946" s="433">
        <f t="shared" si="136"/>
        <v>0</v>
      </c>
      <c r="R946" s="433"/>
      <c r="S946" s="429"/>
      <c r="T946" s="429"/>
      <c r="U946" s="434"/>
      <c r="V946" s="429"/>
      <c r="W946" s="429"/>
      <c r="X946" s="241" t="str">
        <f t="shared" si="132"/>
        <v/>
      </c>
      <c r="Y946" s="241" t="str">
        <f t="shared" si="137"/>
        <v/>
      </c>
      <c r="Z946" s="241" t="str">
        <f t="shared" si="138"/>
        <v/>
      </c>
      <c r="AA946" s="242" t="b">
        <f t="shared" si="130"/>
        <v>0</v>
      </c>
      <c r="AB946" s="242" t="b">
        <f t="shared" si="131"/>
        <v>0</v>
      </c>
      <c r="AC946" s="267"/>
      <c r="AD946" s="265" t="str">
        <f>IF(AC946=Dropdowns!$B$44,"Emissions intensity required","")</f>
        <v/>
      </c>
      <c r="AE946" s="267"/>
      <c r="AF946" s="265" t="str">
        <f t="shared" si="133"/>
        <v/>
      </c>
      <c r="AG946" s="121" t="str">
        <f t="shared" si="134"/>
        <v/>
      </c>
      <c r="AH946" s="121" t="str">
        <f t="shared" si="135"/>
        <v/>
      </c>
    </row>
    <row r="947" spans="1:34" s="99" customFormat="1" x14ac:dyDescent="0.45">
      <c r="A947" s="429"/>
      <c r="B947" s="429"/>
      <c r="C947" s="429"/>
      <c r="D947" s="429"/>
      <c r="E947" s="429"/>
      <c r="F947" s="267"/>
      <c r="G947" s="267"/>
      <c r="H947" s="430"/>
      <c r="I947" s="430"/>
      <c r="J947" s="431"/>
      <c r="K947" s="430"/>
      <c r="L947" s="432"/>
      <c r="M947" s="429"/>
      <c r="N947" s="429"/>
      <c r="O947" s="429"/>
      <c r="P947" s="429"/>
      <c r="Q947" s="433">
        <f t="shared" si="136"/>
        <v>0</v>
      </c>
      <c r="R947" s="433"/>
      <c r="S947" s="429"/>
      <c r="T947" s="429"/>
      <c r="U947" s="434"/>
      <c r="V947" s="429"/>
      <c r="W947" s="429"/>
      <c r="X947" s="241" t="str">
        <f t="shared" si="132"/>
        <v/>
      </c>
      <c r="Y947" s="241" t="str">
        <f t="shared" si="137"/>
        <v/>
      </c>
      <c r="Z947" s="241" t="str">
        <f t="shared" si="138"/>
        <v/>
      </c>
      <c r="AA947" s="242" t="b">
        <f t="shared" si="130"/>
        <v>0</v>
      </c>
      <c r="AB947" s="242" t="b">
        <f t="shared" si="131"/>
        <v>0</v>
      </c>
      <c r="AC947" s="267"/>
      <c r="AD947" s="265" t="str">
        <f>IF(AC947=Dropdowns!$B$44,"Emissions intensity required","")</f>
        <v/>
      </c>
      <c r="AE947" s="267"/>
      <c r="AF947" s="265" t="str">
        <f t="shared" si="133"/>
        <v/>
      </c>
      <c r="AG947" s="121" t="str">
        <f t="shared" si="134"/>
        <v/>
      </c>
      <c r="AH947" s="121" t="str">
        <f t="shared" si="135"/>
        <v/>
      </c>
    </row>
    <row r="948" spans="1:34" s="99" customFormat="1" x14ac:dyDescent="0.45">
      <c r="A948" s="429"/>
      <c r="B948" s="429"/>
      <c r="C948" s="429"/>
      <c r="D948" s="429"/>
      <c r="E948" s="429"/>
      <c r="F948" s="267"/>
      <c r="G948" s="267"/>
      <c r="H948" s="430"/>
      <c r="I948" s="430"/>
      <c r="J948" s="431"/>
      <c r="K948" s="430"/>
      <c r="L948" s="432"/>
      <c r="M948" s="429"/>
      <c r="N948" s="429"/>
      <c r="O948" s="429"/>
      <c r="P948" s="429"/>
      <c r="Q948" s="433">
        <f t="shared" si="136"/>
        <v>0</v>
      </c>
      <c r="R948" s="433"/>
      <c r="S948" s="429"/>
      <c r="T948" s="429"/>
      <c r="U948" s="434"/>
      <c r="V948" s="429"/>
      <c r="W948" s="429"/>
      <c r="X948" s="241" t="str">
        <f t="shared" si="132"/>
        <v/>
      </c>
      <c r="Y948" s="241" t="str">
        <f t="shared" si="137"/>
        <v/>
      </c>
      <c r="Z948" s="241" t="str">
        <f t="shared" si="138"/>
        <v/>
      </c>
      <c r="AA948" s="242" t="b">
        <f t="shared" si="130"/>
        <v>0</v>
      </c>
      <c r="AB948" s="242" t="b">
        <f t="shared" si="131"/>
        <v>0</v>
      </c>
      <c r="AC948" s="267"/>
      <c r="AD948" s="265" t="str">
        <f>IF(AC948=Dropdowns!$B$44,"Emissions intensity required","")</f>
        <v/>
      </c>
      <c r="AE948" s="267"/>
      <c r="AF948" s="265" t="str">
        <f t="shared" si="133"/>
        <v/>
      </c>
      <c r="AG948" s="121" t="str">
        <f t="shared" si="134"/>
        <v/>
      </c>
      <c r="AH948" s="121" t="str">
        <f t="shared" si="135"/>
        <v/>
      </c>
    </row>
    <row r="949" spans="1:34" s="99" customFormat="1" x14ac:dyDescent="0.45">
      <c r="A949" s="429"/>
      <c r="B949" s="429"/>
      <c r="C949" s="429"/>
      <c r="D949" s="429"/>
      <c r="E949" s="429"/>
      <c r="F949" s="267"/>
      <c r="G949" s="267"/>
      <c r="H949" s="430"/>
      <c r="I949" s="430"/>
      <c r="J949" s="431"/>
      <c r="K949" s="430"/>
      <c r="L949" s="432"/>
      <c r="M949" s="429"/>
      <c r="N949" s="429"/>
      <c r="O949" s="429"/>
      <c r="P949" s="429"/>
      <c r="Q949" s="433">
        <f t="shared" si="136"/>
        <v>0</v>
      </c>
      <c r="R949" s="433"/>
      <c r="S949" s="429"/>
      <c r="T949" s="429"/>
      <c r="U949" s="434"/>
      <c r="V949" s="429"/>
      <c r="W949" s="429"/>
      <c r="X949" s="241" t="str">
        <f t="shared" si="132"/>
        <v/>
      </c>
      <c r="Y949" s="241" t="str">
        <f t="shared" si="137"/>
        <v/>
      </c>
      <c r="Z949" s="241" t="str">
        <f t="shared" si="138"/>
        <v/>
      </c>
      <c r="AA949" s="242" t="b">
        <f t="shared" si="130"/>
        <v>0</v>
      </c>
      <c r="AB949" s="242" t="b">
        <f t="shared" si="131"/>
        <v>0</v>
      </c>
      <c r="AC949" s="267"/>
      <c r="AD949" s="265" t="str">
        <f>IF(AC949=Dropdowns!$B$44,"Emissions intensity required","")</f>
        <v/>
      </c>
      <c r="AE949" s="267"/>
      <c r="AF949" s="265" t="str">
        <f t="shared" si="133"/>
        <v/>
      </c>
      <c r="AG949" s="121" t="str">
        <f t="shared" si="134"/>
        <v/>
      </c>
      <c r="AH949" s="121" t="str">
        <f t="shared" si="135"/>
        <v/>
      </c>
    </row>
    <row r="950" spans="1:34" s="99" customFormat="1" x14ac:dyDescent="0.45">
      <c r="A950" s="429"/>
      <c r="B950" s="429"/>
      <c r="C950" s="429"/>
      <c r="D950" s="429"/>
      <c r="E950" s="429"/>
      <c r="F950" s="267"/>
      <c r="G950" s="267"/>
      <c r="H950" s="430"/>
      <c r="I950" s="430"/>
      <c r="J950" s="431"/>
      <c r="K950" s="430"/>
      <c r="L950" s="432"/>
      <c r="M950" s="429"/>
      <c r="N950" s="429"/>
      <c r="O950" s="429"/>
      <c r="P950" s="429"/>
      <c r="Q950" s="433">
        <f t="shared" si="136"/>
        <v>0</v>
      </c>
      <c r="R950" s="433"/>
      <c r="S950" s="429"/>
      <c r="T950" s="429"/>
      <c r="U950" s="434"/>
      <c r="V950" s="429"/>
      <c r="W950" s="429"/>
      <c r="X950" s="241" t="str">
        <f t="shared" si="132"/>
        <v/>
      </c>
      <c r="Y950" s="241" t="str">
        <f t="shared" si="137"/>
        <v/>
      </c>
      <c r="Z950" s="241" t="str">
        <f t="shared" si="138"/>
        <v/>
      </c>
      <c r="AA950" s="242" t="b">
        <f t="shared" si="130"/>
        <v>0</v>
      </c>
      <c r="AB950" s="242" t="b">
        <f t="shared" si="131"/>
        <v>0</v>
      </c>
      <c r="AC950" s="267"/>
      <c r="AD950" s="265" t="str">
        <f>IF(AC950=Dropdowns!$B$44,"Emissions intensity required","")</f>
        <v/>
      </c>
      <c r="AE950" s="267"/>
      <c r="AF950" s="265" t="str">
        <f t="shared" si="133"/>
        <v/>
      </c>
      <c r="AG950" s="121" t="str">
        <f t="shared" si="134"/>
        <v/>
      </c>
      <c r="AH950" s="121" t="str">
        <f t="shared" si="135"/>
        <v/>
      </c>
    </row>
    <row r="951" spans="1:34" s="99" customFormat="1" x14ac:dyDescent="0.45">
      <c r="A951" s="429"/>
      <c r="B951" s="429"/>
      <c r="C951" s="429"/>
      <c r="D951" s="429"/>
      <c r="E951" s="429"/>
      <c r="F951" s="267"/>
      <c r="G951" s="267"/>
      <c r="H951" s="430"/>
      <c r="I951" s="430"/>
      <c r="J951" s="431"/>
      <c r="K951" s="430"/>
      <c r="L951" s="432"/>
      <c r="M951" s="429"/>
      <c r="N951" s="429"/>
      <c r="O951" s="429"/>
      <c r="P951" s="429"/>
      <c r="Q951" s="433">
        <f t="shared" si="136"/>
        <v>0</v>
      </c>
      <c r="R951" s="433"/>
      <c r="S951" s="429"/>
      <c r="T951" s="429"/>
      <c r="U951" s="434"/>
      <c r="V951" s="429"/>
      <c r="W951" s="429"/>
      <c r="X951" s="241" t="str">
        <f t="shared" si="132"/>
        <v/>
      </c>
      <c r="Y951" s="241" t="str">
        <f t="shared" si="137"/>
        <v/>
      </c>
      <c r="Z951" s="241" t="str">
        <f t="shared" si="138"/>
        <v/>
      </c>
      <c r="AA951" s="242" t="b">
        <f t="shared" si="130"/>
        <v>0</v>
      </c>
      <c r="AB951" s="242" t="b">
        <f t="shared" si="131"/>
        <v>0</v>
      </c>
      <c r="AC951" s="267"/>
      <c r="AD951" s="265" t="str">
        <f>IF(AC951=Dropdowns!$B$44,"Emissions intensity required","")</f>
        <v/>
      </c>
      <c r="AE951" s="267"/>
      <c r="AF951" s="265" t="str">
        <f t="shared" si="133"/>
        <v/>
      </c>
      <c r="AG951" s="121" t="str">
        <f t="shared" si="134"/>
        <v/>
      </c>
      <c r="AH951" s="121" t="str">
        <f t="shared" si="135"/>
        <v/>
      </c>
    </row>
    <row r="952" spans="1:34" s="99" customFormat="1" x14ac:dyDescent="0.45">
      <c r="A952" s="429"/>
      <c r="B952" s="429"/>
      <c r="C952" s="429"/>
      <c r="D952" s="429"/>
      <c r="E952" s="429"/>
      <c r="F952" s="267"/>
      <c r="G952" s="267"/>
      <c r="H952" s="430"/>
      <c r="I952" s="430"/>
      <c r="J952" s="431"/>
      <c r="K952" s="430"/>
      <c r="L952" s="432"/>
      <c r="M952" s="429"/>
      <c r="N952" s="429"/>
      <c r="O952" s="429"/>
      <c r="P952" s="429"/>
      <c r="Q952" s="433">
        <f t="shared" si="136"/>
        <v>0</v>
      </c>
      <c r="R952" s="433"/>
      <c r="S952" s="429"/>
      <c r="T952" s="429"/>
      <c r="U952" s="434"/>
      <c r="V952" s="429"/>
      <c r="W952" s="429"/>
      <c r="X952" s="241" t="str">
        <f t="shared" si="132"/>
        <v/>
      </c>
      <c r="Y952" s="241" t="str">
        <f t="shared" si="137"/>
        <v/>
      </c>
      <c r="Z952" s="241" t="str">
        <f t="shared" si="138"/>
        <v/>
      </c>
      <c r="AA952" s="242" t="b">
        <f t="shared" si="130"/>
        <v>0</v>
      </c>
      <c r="AB952" s="242" t="b">
        <f t="shared" si="131"/>
        <v>0</v>
      </c>
      <c r="AC952" s="267"/>
      <c r="AD952" s="265" t="str">
        <f>IF(AC952=Dropdowns!$B$44,"Emissions intensity required","")</f>
        <v/>
      </c>
      <c r="AE952" s="267"/>
      <c r="AF952" s="265" t="str">
        <f t="shared" si="133"/>
        <v/>
      </c>
      <c r="AG952" s="121" t="str">
        <f t="shared" si="134"/>
        <v/>
      </c>
      <c r="AH952" s="121" t="str">
        <f t="shared" si="135"/>
        <v/>
      </c>
    </row>
    <row r="953" spans="1:34" s="99" customFormat="1" x14ac:dyDescent="0.45">
      <c r="A953" s="429"/>
      <c r="B953" s="429"/>
      <c r="C953" s="429"/>
      <c r="D953" s="429"/>
      <c r="E953" s="429"/>
      <c r="F953" s="267"/>
      <c r="G953" s="267"/>
      <c r="H953" s="430"/>
      <c r="I953" s="430"/>
      <c r="J953" s="431"/>
      <c r="K953" s="430"/>
      <c r="L953" s="432"/>
      <c r="M953" s="429"/>
      <c r="N953" s="429"/>
      <c r="O953" s="429"/>
      <c r="P953" s="429"/>
      <c r="Q953" s="433">
        <f t="shared" si="136"/>
        <v>0</v>
      </c>
      <c r="R953" s="433"/>
      <c r="S953" s="429"/>
      <c r="T953" s="429"/>
      <c r="U953" s="434"/>
      <c r="V953" s="429"/>
      <c r="W953" s="429"/>
      <c r="X953" s="241" t="str">
        <f t="shared" si="132"/>
        <v/>
      </c>
      <c r="Y953" s="241" t="str">
        <f t="shared" si="137"/>
        <v/>
      </c>
      <c r="Z953" s="241" t="str">
        <f t="shared" si="138"/>
        <v/>
      </c>
      <c r="AA953" s="242" t="b">
        <f t="shared" si="130"/>
        <v>0</v>
      </c>
      <c r="AB953" s="242" t="b">
        <f t="shared" si="131"/>
        <v>0</v>
      </c>
      <c r="AC953" s="267"/>
      <c r="AD953" s="265" t="str">
        <f>IF(AC953=Dropdowns!$B$44,"Emissions intensity required","")</f>
        <v/>
      </c>
      <c r="AE953" s="267"/>
      <c r="AF953" s="265" t="str">
        <f t="shared" si="133"/>
        <v/>
      </c>
      <c r="AG953" s="121" t="str">
        <f t="shared" si="134"/>
        <v/>
      </c>
      <c r="AH953" s="121" t="str">
        <f t="shared" si="135"/>
        <v/>
      </c>
    </row>
    <row r="954" spans="1:34" s="99" customFormat="1" x14ac:dyDescent="0.45">
      <c r="A954" s="429"/>
      <c r="B954" s="429"/>
      <c r="C954" s="429"/>
      <c r="D954" s="429"/>
      <c r="E954" s="429"/>
      <c r="F954" s="267"/>
      <c r="G954" s="267"/>
      <c r="H954" s="430"/>
      <c r="I954" s="430"/>
      <c r="J954" s="431"/>
      <c r="K954" s="430"/>
      <c r="L954" s="432"/>
      <c r="M954" s="429"/>
      <c r="N954" s="429"/>
      <c r="O954" s="429"/>
      <c r="P954" s="429"/>
      <c r="Q954" s="433">
        <f t="shared" si="136"/>
        <v>0</v>
      </c>
      <c r="R954" s="433"/>
      <c r="S954" s="429"/>
      <c r="T954" s="429"/>
      <c r="U954" s="434"/>
      <c r="V954" s="429"/>
      <c r="W954" s="429"/>
      <c r="X954" s="241" t="str">
        <f t="shared" si="132"/>
        <v/>
      </c>
      <c r="Y954" s="241" t="str">
        <f t="shared" si="137"/>
        <v/>
      </c>
      <c r="Z954" s="241" t="str">
        <f t="shared" si="138"/>
        <v/>
      </c>
      <c r="AA954" s="242" t="b">
        <f t="shared" si="130"/>
        <v>0</v>
      </c>
      <c r="AB954" s="242" t="b">
        <f t="shared" si="131"/>
        <v>0</v>
      </c>
      <c r="AC954" s="267"/>
      <c r="AD954" s="265" t="str">
        <f>IF(AC954=Dropdowns!$B$44,"Emissions intensity required","")</f>
        <v/>
      </c>
      <c r="AE954" s="267"/>
      <c r="AF954" s="265" t="str">
        <f t="shared" si="133"/>
        <v/>
      </c>
      <c r="AG954" s="121" t="str">
        <f t="shared" si="134"/>
        <v/>
      </c>
      <c r="AH954" s="121" t="str">
        <f t="shared" si="135"/>
        <v/>
      </c>
    </row>
    <row r="955" spans="1:34" s="99" customFormat="1" x14ac:dyDescent="0.45">
      <c r="A955" s="429"/>
      <c r="B955" s="429"/>
      <c r="C955" s="429"/>
      <c r="D955" s="429"/>
      <c r="E955" s="429"/>
      <c r="F955" s="267"/>
      <c r="G955" s="267"/>
      <c r="H955" s="430"/>
      <c r="I955" s="430"/>
      <c r="J955" s="431"/>
      <c r="K955" s="430"/>
      <c r="L955" s="432"/>
      <c r="M955" s="429"/>
      <c r="N955" s="429"/>
      <c r="O955" s="429"/>
      <c r="P955" s="429"/>
      <c r="Q955" s="433">
        <f t="shared" si="136"/>
        <v>0</v>
      </c>
      <c r="R955" s="433"/>
      <c r="S955" s="429"/>
      <c r="T955" s="429"/>
      <c r="U955" s="434"/>
      <c r="V955" s="429"/>
      <c r="W955" s="429"/>
      <c r="X955" s="241" t="str">
        <f t="shared" si="132"/>
        <v/>
      </c>
      <c r="Y955" s="241" t="str">
        <f t="shared" si="137"/>
        <v/>
      </c>
      <c r="Z955" s="241" t="str">
        <f t="shared" si="138"/>
        <v/>
      </c>
      <c r="AA955" s="242" t="b">
        <f t="shared" si="130"/>
        <v>0</v>
      </c>
      <c r="AB955" s="242" t="b">
        <f t="shared" si="131"/>
        <v>0</v>
      </c>
      <c r="AC955" s="267"/>
      <c r="AD955" s="265" t="str">
        <f>IF(AC955=Dropdowns!$B$44,"Emissions intensity required","")</f>
        <v/>
      </c>
      <c r="AE955" s="267"/>
      <c r="AF955" s="265" t="str">
        <f t="shared" si="133"/>
        <v/>
      </c>
      <c r="AG955" s="121" t="str">
        <f t="shared" si="134"/>
        <v/>
      </c>
      <c r="AH955" s="121" t="str">
        <f t="shared" si="135"/>
        <v/>
      </c>
    </row>
    <row r="956" spans="1:34" s="99" customFormat="1" x14ac:dyDescent="0.45">
      <c r="A956" s="429"/>
      <c r="B956" s="429"/>
      <c r="C956" s="429"/>
      <c r="D956" s="429"/>
      <c r="E956" s="429"/>
      <c r="F956" s="267"/>
      <c r="G956" s="267"/>
      <c r="H956" s="430"/>
      <c r="I956" s="430"/>
      <c r="J956" s="431"/>
      <c r="K956" s="430"/>
      <c r="L956" s="432"/>
      <c r="M956" s="429"/>
      <c r="N956" s="429"/>
      <c r="O956" s="429"/>
      <c r="P956" s="429"/>
      <c r="Q956" s="433">
        <f t="shared" si="136"/>
        <v>0</v>
      </c>
      <c r="R956" s="433"/>
      <c r="S956" s="429"/>
      <c r="T956" s="429"/>
      <c r="U956" s="434"/>
      <c r="V956" s="429"/>
      <c r="W956" s="429"/>
      <c r="X956" s="241" t="str">
        <f t="shared" si="132"/>
        <v/>
      </c>
      <c r="Y956" s="241" t="str">
        <f t="shared" si="137"/>
        <v/>
      </c>
      <c r="Z956" s="241" t="str">
        <f t="shared" si="138"/>
        <v/>
      </c>
      <c r="AA956" s="242" t="b">
        <f t="shared" si="130"/>
        <v>0</v>
      </c>
      <c r="AB956" s="242" t="b">
        <f t="shared" si="131"/>
        <v>0</v>
      </c>
      <c r="AC956" s="267"/>
      <c r="AD956" s="265" t="str">
        <f>IF(AC956=Dropdowns!$B$44,"Emissions intensity required","")</f>
        <v/>
      </c>
      <c r="AE956" s="267"/>
      <c r="AF956" s="265" t="str">
        <f t="shared" si="133"/>
        <v/>
      </c>
      <c r="AG956" s="121" t="str">
        <f t="shared" si="134"/>
        <v/>
      </c>
      <c r="AH956" s="121" t="str">
        <f t="shared" si="135"/>
        <v/>
      </c>
    </row>
    <row r="957" spans="1:34" s="99" customFormat="1" x14ac:dyDescent="0.45">
      <c r="A957" s="429"/>
      <c r="B957" s="429"/>
      <c r="C957" s="429"/>
      <c r="D957" s="429"/>
      <c r="E957" s="429"/>
      <c r="F957" s="267"/>
      <c r="G957" s="267"/>
      <c r="H957" s="430"/>
      <c r="I957" s="430"/>
      <c r="J957" s="431"/>
      <c r="K957" s="430"/>
      <c r="L957" s="432"/>
      <c r="M957" s="429"/>
      <c r="N957" s="429"/>
      <c r="O957" s="429"/>
      <c r="P957" s="429"/>
      <c r="Q957" s="433">
        <f t="shared" si="136"/>
        <v>0</v>
      </c>
      <c r="R957" s="433"/>
      <c r="S957" s="429"/>
      <c r="T957" s="429"/>
      <c r="U957" s="434"/>
      <c r="V957" s="429"/>
      <c r="W957" s="429"/>
      <c r="X957" s="241" t="str">
        <f t="shared" si="132"/>
        <v/>
      </c>
      <c r="Y957" s="241" t="str">
        <f t="shared" si="137"/>
        <v/>
      </c>
      <c r="Z957" s="241" t="str">
        <f t="shared" si="138"/>
        <v/>
      </c>
      <c r="AA957" s="242" t="b">
        <f t="shared" si="130"/>
        <v>0</v>
      </c>
      <c r="AB957" s="242" t="b">
        <f t="shared" si="131"/>
        <v>0</v>
      </c>
      <c r="AC957" s="267"/>
      <c r="AD957" s="265" t="str">
        <f>IF(AC957=Dropdowns!$B$44,"Emissions intensity required","")</f>
        <v/>
      </c>
      <c r="AE957" s="267"/>
      <c r="AF957" s="265" t="str">
        <f t="shared" si="133"/>
        <v/>
      </c>
      <c r="AG957" s="121" t="str">
        <f t="shared" si="134"/>
        <v/>
      </c>
      <c r="AH957" s="121" t="str">
        <f t="shared" si="135"/>
        <v/>
      </c>
    </row>
    <row r="958" spans="1:34" s="99" customFormat="1" x14ac:dyDescent="0.45">
      <c r="A958" s="429"/>
      <c r="B958" s="429"/>
      <c r="C958" s="429"/>
      <c r="D958" s="429"/>
      <c r="E958" s="429"/>
      <c r="F958" s="267"/>
      <c r="G958" s="267"/>
      <c r="H958" s="430"/>
      <c r="I958" s="430"/>
      <c r="J958" s="431"/>
      <c r="K958" s="430"/>
      <c r="L958" s="432"/>
      <c r="M958" s="429"/>
      <c r="N958" s="429"/>
      <c r="O958" s="429"/>
      <c r="P958" s="429"/>
      <c r="Q958" s="433">
        <f t="shared" si="136"/>
        <v>0</v>
      </c>
      <c r="R958" s="433"/>
      <c r="S958" s="429"/>
      <c r="T958" s="429"/>
      <c r="U958" s="434"/>
      <c r="V958" s="429"/>
      <c r="W958" s="429"/>
      <c r="X958" s="241" t="str">
        <f t="shared" si="132"/>
        <v/>
      </c>
      <c r="Y958" s="241" t="str">
        <f t="shared" si="137"/>
        <v/>
      </c>
      <c r="Z958" s="241" t="str">
        <f t="shared" si="138"/>
        <v/>
      </c>
      <c r="AA958" s="242" t="b">
        <f t="shared" si="130"/>
        <v>0</v>
      </c>
      <c r="AB958" s="242" t="b">
        <f t="shared" si="131"/>
        <v>0</v>
      </c>
      <c r="AC958" s="267"/>
      <c r="AD958" s="265" t="str">
        <f>IF(AC958=Dropdowns!$B$44,"Emissions intensity required","")</f>
        <v/>
      </c>
      <c r="AE958" s="267"/>
      <c r="AF958" s="265" t="str">
        <f t="shared" si="133"/>
        <v/>
      </c>
      <c r="AG958" s="121" t="str">
        <f t="shared" si="134"/>
        <v/>
      </c>
      <c r="AH958" s="121" t="str">
        <f t="shared" si="135"/>
        <v/>
      </c>
    </row>
    <row r="959" spans="1:34" s="99" customFormat="1" x14ac:dyDescent="0.45">
      <c r="A959" s="429"/>
      <c r="B959" s="429"/>
      <c r="C959" s="429"/>
      <c r="D959" s="429"/>
      <c r="E959" s="429"/>
      <c r="F959" s="267"/>
      <c r="G959" s="267"/>
      <c r="H959" s="430"/>
      <c r="I959" s="430"/>
      <c r="J959" s="431"/>
      <c r="K959" s="430"/>
      <c r="L959" s="432"/>
      <c r="M959" s="429"/>
      <c r="N959" s="429"/>
      <c r="O959" s="429"/>
      <c r="P959" s="429"/>
      <c r="Q959" s="433">
        <f t="shared" si="136"/>
        <v>0</v>
      </c>
      <c r="R959" s="433"/>
      <c r="S959" s="429"/>
      <c r="T959" s="429"/>
      <c r="U959" s="434"/>
      <c r="V959" s="429"/>
      <c r="W959" s="429"/>
      <c r="X959" s="241" t="str">
        <f t="shared" si="132"/>
        <v/>
      </c>
      <c r="Y959" s="241" t="str">
        <f t="shared" si="137"/>
        <v/>
      </c>
      <c r="Z959" s="241" t="str">
        <f t="shared" si="138"/>
        <v/>
      </c>
      <c r="AA959" s="242" t="b">
        <f t="shared" si="130"/>
        <v>0</v>
      </c>
      <c r="AB959" s="242" t="b">
        <f t="shared" si="131"/>
        <v>0</v>
      </c>
      <c r="AC959" s="267"/>
      <c r="AD959" s="265" t="str">
        <f>IF(AC959=Dropdowns!$B$44,"Emissions intensity required","")</f>
        <v/>
      </c>
      <c r="AE959" s="267"/>
      <c r="AF959" s="265" t="str">
        <f t="shared" si="133"/>
        <v/>
      </c>
      <c r="AG959" s="121" t="str">
        <f t="shared" si="134"/>
        <v/>
      </c>
      <c r="AH959" s="121" t="str">
        <f t="shared" si="135"/>
        <v/>
      </c>
    </row>
    <row r="960" spans="1:34" s="99" customFormat="1" x14ac:dyDescent="0.45">
      <c r="A960" s="429"/>
      <c r="B960" s="429"/>
      <c r="C960" s="429"/>
      <c r="D960" s="429"/>
      <c r="E960" s="429"/>
      <c r="F960" s="267"/>
      <c r="G960" s="267"/>
      <c r="H960" s="430"/>
      <c r="I960" s="430"/>
      <c r="J960" s="431"/>
      <c r="K960" s="430"/>
      <c r="L960" s="432"/>
      <c r="M960" s="429"/>
      <c r="N960" s="429"/>
      <c r="O960" s="429"/>
      <c r="P960" s="429"/>
      <c r="Q960" s="433">
        <f t="shared" si="136"/>
        <v>0</v>
      </c>
      <c r="R960" s="433"/>
      <c r="S960" s="429"/>
      <c r="T960" s="429"/>
      <c r="U960" s="434"/>
      <c r="V960" s="429"/>
      <c r="W960" s="429"/>
      <c r="X960" s="241" t="str">
        <f t="shared" si="132"/>
        <v/>
      </c>
      <c r="Y960" s="241" t="str">
        <f t="shared" si="137"/>
        <v/>
      </c>
      <c r="Z960" s="241" t="str">
        <f t="shared" si="138"/>
        <v/>
      </c>
      <c r="AA960" s="242" t="b">
        <f t="shared" si="130"/>
        <v>0</v>
      </c>
      <c r="AB960" s="242" t="b">
        <f t="shared" si="131"/>
        <v>0</v>
      </c>
      <c r="AC960" s="267"/>
      <c r="AD960" s="265" t="str">
        <f>IF(AC960=Dropdowns!$B$44,"Emissions intensity required","")</f>
        <v/>
      </c>
      <c r="AE960" s="267"/>
      <c r="AF960" s="265" t="str">
        <f t="shared" si="133"/>
        <v/>
      </c>
      <c r="AG960" s="121" t="str">
        <f t="shared" si="134"/>
        <v/>
      </c>
      <c r="AH960" s="121" t="str">
        <f t="shared" si="135"/>
        <v/>
      </c>
    </row>
    <row r="961" spans="1:34" s="99" customFormat="1" x14ac:dyDescent="0.45">
      <c r="A961" s="429"/>
      <c r="B961" s="429"/>
      <c r="C961" s="429"/>
      <c r="D961" s="429"/>
      <c r="E961" s="429"/>
      <c r="F961" s="267"/>
      <c r="G961" s="267"/>
      <c r="H961" s="430"/>
      <c r="I961" s="430"/>
      <c r="J961" s="431"/>
      <c r="K961" s="430"/>
      <c r="L961" s="432"/>
      <c r="M961" s="429"/>
      <c r="N961" s="429"/>
      <c r="O961" s="429"/>
      <c r="P961" s="429"/>
      <c r="Q961" s="433">
        <f t="shared" si="136"/>
        <v>0</v>
      </c>
      <c r="R961" s="433"/>
      <c r="S961" s="429"/>
      <c r="T961" s="429"/>
      <c r="U961" s="434"/>
      <c r="V961" s="429"/>
      <c r="W961" s="429"/>
      <c r="X961" s="241" t="str">
        <f t="shared" si="132"/>
        <v/>
      </c>
      <c r="Y961" s="241" t="str">
        <f t="shared" si="137"/>
        <v/>
      </c>
      <c r="Z961" s="241" t="str">
        <f t="shared" si="138"/>
        <v/>
      </c>
      <c r="AA961" s="242" t="b">
        <f t="shared" si="130"/>
        <v>0</v>
      </c>
      <c r="AB961" s="242" t="b">
        <f t="shared" si="131"/>
        <v>0</v>
      </c>
      <c r="AC961" s="267"/>
      <c r="AD961" s="265" t="str">
        <f>IF(AC961=Dropdowns!$B$44,"Emissions intensity required","")</f>
        <v/>
      </c>
      <c r="AE961" s="267"/>
      <c r="AF961" s="265" t="str">
        <f t="shared" si="133"/>
        <v/>
      </c>
      <c r="AG961" s="121" t="str">
        <f t="shared" si="134"/>
        <v/>
      </c>
      <c r="AH961" s="121" t="str">
        <f t="shared" si="135"/>
        <v/>
      </c>
    </row>
    <row r="962" spans="1:34" s="99" customFormat="1" x14ac:dyDescent="0.45">
      <c r="A962" s="429"/>
      <c r="B962" s="429"/>
      <c r="C962" s="429"/>
      <c r="D962" s="429"/>
      <c r="E962" s="429"/>
      <c r="F962" s="267"/>
      <c r="G962" s="267"/>
      <c r="H962" s="430"/>
      <c r="I962" s="430"/>
      <c r="J962" s="431"/>
      <c r="K962" s="430"/>
      <c r="L962" s="432"/>
      <c r="M962" s="429"/>
      <c r="N962" s="429"/>
      <c r="O962" s="429"/>
      <c r="P962" s="429"/>
      <c r="Q962" s="433">
        <f t="shared" si="136"/>
        <v>0</v>
      </c>
      <c r="R962" s="433"/>
      <c r="S962" s="429"/>
      <c r="T962" s="429"/>
      <c r="U962" s="434"/>
      <c r="V962" s="429"/>
      <c r="W962" s="429"/>
      <c r="X962" s="241" t="str">
        <f t="shared" si="132"/>
        <v/>
      </c>
      <c r="Y962" s="241" t="str">
        <f t="shared" si="137"/>
        <v/>
      </c>
      <c r="Z962" s="241" t="str">
        <f t="shared" si="138"/>
        <v/>
      </c>
      <c r="AA962" s="242" t="b">
        <f t="shared" si="130"/>
        <v>0</v>
      </c>
      <c r="AB962" s="242" t="b">
        <f t="shared" si="131"/>
        <v>0</v>
      </c>
      <c r="AC962" s="267"/>
      <c r="AD962" s="265" t="str">
        <f>IF(AC962=Dropdowns!$B$44,"Emissions intensity required","")</f>
        <v/>
      </c>
      <c r="AE962" s="267"/>
      <c r="AF962" s="265" t="str">
        <f t="shared" si="133"/>
        <v/>
      </c>
      <c r="AG962" s="121" t="str">
        <f t="shared" si="134"/>
        <v/>
      </c>
      <c r="AH962" s="121" t="str">
        <f t="shared" si="135"/>
        <v/>
      </c>
    </row>
    <row r="963" spans="1:34" s="99" customFormat="1" x14ac:dyDescent="0.45">
      <c r="A963" s="429"/>
      <c r="B963" s="429"/>
      <c r="C963" s="429"/>
      <c r="D963" s="429"/>
      <c r="E963" s="429"/>
      <c r="F963" s="267"/>
      <c r="G963" s="267"/>
      <c r="H963" s="430"/>
      <c r="I963" s="430"/>
      <c r="J963" s="431"/>
      <c r="K963" s="430"/>
      <c r="L963" s="432"/>
      <c r="M963" s="429"/>
      <c r="N963" s="429"/>
      <c r="O963" s="429"/>
      <c r="P963" s="429"/>
      <c r="Q963" s="433">
        <f t="shared" si="136"/>
        <v>0</v>
      </c>
      <c r="R963" s="433"/>
      <c r="S963" s="429"/>
      <c r="T963" s="429"/>
      <c r="U963" s="434"/>
      <c r="V963" s="429"/>
      <c r="W963" s="429"/>
      <c r="X963" s="241" t="str">
        <f t="shared" si="132"/>
        <v/>
      </c>
      <c r="Y963" s="241" t="str">
        <f t="shared" si="137"/>
        <v/>
      </c>
      <c r="Z963" s="241" t="str">
        <f t="shared" si="138"/>
        <v/>
      </c>
      <c r="AA963" s="242" t="b">
        <f t="shared" si="130"/>
        <v>0</v>
      </c>
      <c r="AB963" s="242" t="b">
        <f t="shared" si="131"/>
        <v>0</v>
      </c>
      <c r="AC963" s="267"/>
      <c r="AD963" s="265" t="str">
        <f>IF(AC963=Dropdowns!$B$44,"Emissions intensity required","")</f>
        <v/>
      </c>
      <c r="AE963" s="267"/>
      <c r="AF963" s="265" t="str">
        <f t="shared" si="133"/>
        <v/>
      </c>
      <c r="AG963" s="121" t="str">
        <f t="shared" si="134"/>
        <v/>
      </c>
      <c r="AH963" s="121" t="str">
        <f t="shared" si="135"/>
        <v/>
      </c>
    </row>
    <row r="964" spans="1:34" s="99" customFormat="1" x14ac:dyDescent="0.45">
      <c r="A964" s="429"/>
      <c r="B964" s="429"/>
      <c r="C964" s="429"/>
      <c r="D964" s="429"/>
      <c r="E964" s="429"/>
      <c r="F964" s="267"/>
      <c r="G964" s="267"/>
      <c r="H964" s="430"/>
      <c r="I964" s="430"/>
      <c r="J964" s="431"/>
      <c r="K964" s="430"/>
      <c r="L964" s="432"/>
      <c r="M964" s="429"/>
      <c r="N964" s="429"/>
      <c r="O964" s="429"/>
      <c r="P964" s="429"/>
      <c r="Q964" s="433">
        <f t="shared" si="136"/>
        <v>0</v>
      </c>
      <c r="R964" s="433"/>
      <c r="S964" s="429"/>
      <c r="T964" s="429"/>
      <c r="U964" s="434"/>
      <c r="V964" s="429"/>
      <c r="W964" s="429"/>
      <c r="X964" s="241" t="str">
        <f t="shared" si="132"/>
        <v/>
      </c>
      <c r="Y964" s="241" t="str">
        <f t="shared" si="137"/>
        <v/>
      </c>
      <c r="Z964" s="241" t="str">
        <f t="shared" si="138"/>
        <v/>
      </c>
      <c r="AA964" s="242" t="b">
        <f t="shared" si="130"/>
        <v>0</v>
      </c>
      <c r="AB964" s="242" t="b">
        <f t="shared" si="131"/>
        <v>0</v>
      </c>
      <c r="AC964" s="267"/>
      <c r="AD964" s="265" t="str">
        <f>IF(AC964=Dropdowns!$B$44,"Emissions intensity required","")</f>
        <v/>
      </c>
      <c r="AE964" s="267"/>
      <c r="AF964" s="265" t="str">
        <f t="shared" si="133"/>
        <v/>
      </c>
      <c r="AG964" s="121" t="str">
        <f t="shared" si="134"/>
        <v/>
      </c>
      <c r="AH964" s="121" t="str">
        <f t="shared" si="135"/>
        <v/>
      </c>
    </row>
    <row r="965" spans="1:34" s="99" customFormat="1" x14ac:dyDescent="0.45">
      <c r="A965" s="429"/>
      <c r="B965" s="429"/>
      <c r="C965" s="429"/>
      <c r="D965" s="429"/>
      <c r="E965" s="429"/>
      <c r="F965" s="267"/>
      <c r="G965" s="267"/>
      <c r="H965" s="430"/>
      <c r="I965" s="430"/>
      <c r="J965" s="431"/>
      <c r="K965" s="430"/>
      <c r="L965" s="432"/>
      <c r="M965" s="429"/>
      <c r="N965" s="429"/>
      <c r="O965" s="429"/>
      <c r="P965" s="429"/>
      <c r="Q965" s="433">
        <f t="shared" si="136"/>
        <v>0</v>
      </c>
      <c r="R965" s="433"/>
      <c r="S965" s="429"/>
      <c r="T965" s="429"/>
      <c r="U965" s="434"/>
      <c r="V965" s="429"/>
      <c r="W965" s="429"/>
      <c r="X965" s="241" t="str">
        <f t="shared" si="132"/>
        <v/>
      </c>
      <c r="Y965" s="241" t="str">
        <f t="shared" si="137"/>
        <v/>
      </c>
      <c r="Z965" s="241" t="str">
        <f t="shared" si="138"/>
        <v/>
      </c>
      <c r="AA965" s="242" t="b">
        <f t="shared" si="130"/>
        <v>0</v>
      </c>
      <c r="AB965" s="242" t="b">
        <f t="shared" si="131"/>
        <v>0</v>
      </c>
      <c r="AC965" s="267"/>
      <c r="AD965" s="265" t="str">
        <f>IF(AC965=Dropdowns!$B$44,"Emissions intensity required","")</f>
        <v/>
      </c>
      <c r="AE965" s="267"/>
      <c r="AF965" s="265" t="str">
        <f t="shared" si="133"/>
        <v/>
      </c>
      <c r="AG965" s="121" t="str">
        <f t="shared" si="134"/>
        <v/>
      </c>
      <c r="AH965" s="121" t="str">
        <f t="shared" si="135"/>
        <v/>
      </c>
    </row>
    <row r="966" spans="1:34" s="99" customFormat="1" x14ac:dyDescent="0.45">
      <c r="A966" s="429"/>
      <c r="B966" s="429"/>
      <c r="C966" s="429"/>
      <c r="D966" s="429"/>
      <c r="E966" s="429"/>
      <c r="F966" s="267"/>
      <c r="G966" s="267"/>
      <c r="H966" s="430"/>
      <c r="I966" s="430"/>
      <c r="J966" s="431"/>
      <c r="K966" s="430"/>
      <c r="L966" s="432"/>
      <c r="M966" s="429"/>
      <c r="N966" s="429"/>
      <c r="O966" s="429"/>
      <c r="P966" s="429"/>
      <c r="Q966" s="433">
        <f t="shared" si="136"/>
        <v>0</v>
      </c>
      <c r="R966" s="433"/>
      <c r="S966" s="429"/>
      <c r="T966" s="429"/>
      <c r="U966" s="434"/>
      <c r="V966" s="429"/>
      <c r="W966" s="429"/>
      <c r="X966" s="241" t="str">
        <f t="shared" si="132"/>
        <v/>
      </c>
      <c r="Y966" s="241" t="str">
        <f t="shared" si="137"/>
        <v/>
      </c>
      <c r="Z966" s="241" t="str">
        <f t="shared" si="138"/>
        <v/>
      </c>
      <c r="AA966" s="242" t="b">
        <f t="shared" si="130"/>
        <v>0</v>
      </c>
      <c r="AB966" s="242" t="b">
        <f t="shared" si="131"/>
        <v>0</v>
      </c>
      <c r="AC966" s="267"/>
      <c r="AD966" s="265" t="str">
        <f>IF(AC966=Dropdowns!$B$44,"Emissions intensity required","")</f>
        <v/>
      </c>
      <c r="AE966" s="267"/>
      <c r="AF966" s="265" t="str">
        <f t="shared" si="133"/>
        <v/>
      </c>
      <c r="AG966" s="121" t="str">
        <f t="shared" si="134"/>
        <v/>
      </c>
      <c r="AH966" s="121" t="str">
        <f t="shared" si="135"/>
        <v/>
      </c>
    </row>
    <row r="967" spans="1:34" s="99" customFormat="1" x14ac:dyDescent="0.45">
      <c r="A967" s="429"/>
      <c r="B967" s="429"/>
      <c r="C967" s="429"/>
      <c r="D967" s="429"/>
      <c r="E967" s="429"/>
      <c r="F967" s="267"/>
      <c r="G967" s="267"/>
      <c r="H967" s="430"/>
      <c r="I967" s="430"/>
      <c r="J967" s="431"/>
      <c r="K967" s="430"/>
      <c r="L967" s="432"/>
      <c r="M967" s="429"/>
      <c r="N967" s="429"/>
      <c r="O967" s="429"/>
      <c r="P967" s="429"/>
      <c r="Q967" s="433">
        <f t="shared" si="136"/>
        <v>0</v>
      </c>
      <c r="R967" s="433"/>
      <c r="S967" s="429"/>
      <c r="T967" s="429"/>
      <c r="U967" s="434"/>
      <c r="V967" s="429"/>
      <c r="W967" s="429"/>
      <c r="X967" s="241" t="str">
        <f t="shared" si="132"/>
        <v/>
      </c>
      <c r="Y967" s="241" t="str">
        <f t="shared" si="137"/>
        <v/>
      </c>
      <c r="Z967" s="241" t="str">
        <f t="shared" si="138"/>
        <v/>
      </c>
      <c r="AA967" s="242" t="b">
        <f t="shared" si="130"/>
        <v>0</v>
      </c>
      <c r="AB967" s="242" t="b">
        <f t="shared" si="131"/>
        <v>0</v>
      </c>
      <c r="AC967" s="267"/>
      <c r="AD967" s="265" t="str">
        <f>IF(AC967=Dropdowns!$B$44,"Emissions intensity required","")</f>
        <v/>
      </c>
      <c r="AE967" s="267"/>
      <c r="AF967" s="265" t="str">
        <f t="shared" si="133"/>
        <v/>
      </c>
      <c r="AG967" s="121" t="str">
        <f t="shared" si="134"/>
        <v/>
      </c>
      <c r="AH967" s="121" t="str">
        <f t="shared" si="135"/>
        <v/>
      </c>
    </row>
    <row r="968" spans="1:34" s="99" customFormat="1" x14ac:dyDescent="0.45">
      <c r="A968" s="429"/>
      <c r="B968" s="429"/>
      <c r="C968" s="429"/>
      <c r="D968" s="429"/>
      <c r="E968" s="429"/>
      <c r="F968" s="267"/>
      <c r="G968" s="267"/>
      <c r="H968" s="430"/>
      <c r="I968" s="430"/>
      <c r="J968" s="431"/>
      <c r="K968" s="430"/>
      <c r="L968" s="432"/>
      <c r="M968" s="429"/>
      <c r="N968" s="429"/>
      <c r="O968" s="429"/>
      <c r="P968" s="429"/>
      <c r="Q968" s="433">
        <f t="shared" si="136"/>
        <v>0</v>
      </c>
      <c r="R968" s="433"/>
      <c r="S968" s="429"/>
      <c r="T968" s="429"/>
      <c r="U968" s="434"/>
      <c r="V968" s="429"/>
      <c r="W968" s="429"/>
      <c r="X968" s="241" t="str">
        <f t="shared" si="132"/>
        <v/>
      </c>
      <c r="Y968" s="241" t="str">
        <f t="shared" si="137"/>
        <v/>
      </c>
      <c r="Z968" s="241" t="str">
        <f t="shared" si="138"/>
        <v/>
      </c>
      <c r="AA968" s="242" t="b">
        <f t="shared" si="130"/>
        <v>0</v>
      </c>
      <c r="AB968" s="242" t="b">
        <f t="shared" si="131"/>
        <v>0</v>
      </c>
      <c r="AC968" s="267"/>
      <c r="AD968" s="265" t="str">
        <f>IF(AC968=Dropdowns!$B$44,"Emissions intensity required","")</f>
        <v/>
      </c>
      <c r="AE968" s="267"/>
      <c r="AF968" s="265" t="str">
        <f t="shared" si="133"/>
        <v/>
      </c>
      <c r="AG968" s="121" t="str">
        <f t="shared" si="134"/>
        <v/>
      </c>
      <c r="AH968" s="121" t="str">
        <f t="shared" si="135"/>
        <v/>
      </c>
    </row>
    <row r="969" spans="1:34" s="99" customFormat="1" x14ac:dyDescent="0.45">
      <c r="A969" s="429"/>
      <c r="B969" s="429"/>
      <c r="C969" s="429"/>
      <c r="D969" s="429"/>
      <c r="E969" s="429"/>
      <c r="F969" s="267"/>
      <c r="G969" s="267"/>
      <c r="H969" s="430"/>
      <c r="I969" s="430"/>
      <c r="J969" s="431"/>
      <c r="K969" s="430"/>
      <c r="L969" s="432"/>
      <c r="M969" s="429"/>
      <c r="N969" s="429"/>
      <c r="O969" s="429"/>
      <c r="P969" s="429"/>
      <c r="Q969" s="433">
        <f t="shared" si="136"/>
        <v>0</v>
      </c>
      <c r="R969" s="433"/>
      <c r="S969" s="429"/>
      <c r="T969" s="429"/>
      <c r="U969" s="434"/>
      <c r="V969" s="429"/>
      <c r="W969" s="429"/>
      <c r="X969" s="241" t="str">
        <f t="shared" si="132"/>
        <v/>
      </c>
      <c r="Y969" s="241" t="str">
        <f t="shared" si="137"/>
        <v/>
      </c>
      <c r="Z969" s="241" t="str">
        <f t="shared" si="138"/>
        <v/>
      </c>
      <c r="AA969" s="242" t="b">
        <f t="shared" si="130"/>
        <v>0</v>
      </c>
      <c r="AB969" s="242" t="b">
        <f t="shared" si="131"/>
        <v>0</v>
      </c>
      <c r="AC969" s="267"/>
      <c r="AD969" s="265" t="str">
        <f>IF(AC969=Dropdowns!$B$44,"Emissions intensity required","")</f>
        <v/>
      </c>
      <c r="AE969" s="267"/>
      <c r="AF969" s="265" t="str">
        <f t="shared" si="133"/>
        <v/>
      </c>
      <c r="AG969" s="121" t="str">
        <f t="shared" si="134"/>
        <v/>
      </c>
      <c r="AH969" s="121" t="str">
        <f t="shared" si="135"/>
        <v/>
      </c>
    </row>
    <row r="970" spans="1:34" s="99" customFormat="1" x14ac:dyDescent="0.45">
      <c r="A970" s="429"/>
      <c r="B970" s="429"/>
      <c r="C970" s="429"/>
      <c r="D970" s="429"/>
      <c r="E970" s="429"/>
      <c r="F970" s="267"/>
      <c r="G970" s="267"/>
      <c r="H970" s="430"/>
      <c r="I970" s="430"/>
      <c r="J970" s="431"/>
      <c r="K970" s="430"/>
      <c r="L970" s="432"/>
      <c r="M970" s="429"/>
      <c r="N970" s="429"/>
      <c r="O970" s="429"/>
      <c r="P970" s="429"/>
      <c r="Q970" s="433">
        <f t="shared" si="136"/>
        <v>0</v>
      </c>
      <c r="R970" s="433"/>
      <c r="S970" s="429"/>
      <c r="T970" s="429"/>
      <c r="U970" s="434"/>
      <c r="V970" s="429"/>
      <c r="W970" s="429"/>
      <c r="X970" s="241" t="str">
        <f t="shared" si="132"/>
        <v/>
      </c>
      <c r="Y970" s="241" t="str">
        <f t="shared" si="137"/>
        <v/>
      </c>
      <c r="Z970" s="241" t="str">
        <f t="shared" si="138"/>
        <v/>
      </c>
      <c r="AA970" s="242" t="b">
        <f t="shared" si="130"/>
        <v>0</v>
      </c>
      <c r="AB970" s="242" t="b">
        <f t="shared" si="131"/>
        <v>0</v>
      </c>
      <c r="AC970" s="267"/>
      <c r="AD970" s="265" t="str">
        <f>IF(AC970=Dropdowns!$B$44,"Emissions intensity required","")</f>
        <v/>
      </c>
      <c r="AE970" s="267"/>
      <c r="AF970" s="265" t="str">
        <f t="shared" si="133"/>
        <v/>
      </c>
      <c r="AG970" s="121" t="str">
        <f t="shared" si="134"/>
        <v/>
      </c>
      <c r="AH970" s="121" t="str">
        <f t="shared" si="135"/>
        <v/>
      </c>
    </row>
    <row r="971" spans="1:34" s="99" customFormat="1" x14ac:dyDescent="0.45">
      <c r="A971" s="429"/>
      <c r="B971" s="429"/>
      <c r="C971" s="429"/>
      <c r="D971" s="429"/>
      <c r="E971" s="429"/>
      <c r="F971" s="267"/>
      <c r="G971" s="267"/>
      <c r="H971" s="430"/>
      <c r="I971" s="430"/>
      <c r="J971" s="431"/>
      <c r="K971" s="430"/>
      <c r="L971" s="432"/>
      <c r="M971" s="429"/>
      <c r="N971" s="429"/>
      <c r="O971" s="429"/>
      <c r="P971" s="429"/>
      <c r="Q971" s="433">
        <f t="shared" si="136"/>
        <v>0</v>
      </c>
      <c r="R971" s="433"/>
      <c r="S971" s="429"/>
      <c r="T971" s="429"/>
      <c r="U971" s="434"/>
      <c r="V971" s="429"/>
      <c r="W971" s="429"/>
      <c r="X971" s="241" t="str">
        <f t="shared" si="132"/>
        <v/>
      </c>
      <c r="Y971" s="241" t="str">
        <f t="shared" si="137"/>
        <v/>
      </c>
      <c r="Z971" s="241" t="str">
        <f t="shared" si="138"/>
        <v/>
      </c>
      <c r="AA971" s="242" t="b">
        <f t="shared" ref="AA971:AA1008" si="139">AND(Q971&lt;121,F971="passenger", O971="current",NOT(OR(S971="employee residence",S971="staff home location")))</f>
        <v>0</v>
      </c>
      <c r="AB971" s="242" t="b">
        <f t="shared" ref="AB971:AB1008" si="140">AND(H971&lt;10000,H971&gt;0)</f>
        <v>0</v>
      </c>
      <c r="AC971" s="267"/>
      <c r="AD971" s="265" t="str">
        <f>IF(AC971=Dropdowns!$B$44,"Emissions intensity required","")</f>
        <v/>
      </c>
      <c r="AE971" s="267"/>
      <c r="AF971" s="265" t="str">
        <f t="shared" si="133"/>
        <v/>
      </c>
      <c r="AG971" s="121" t="str">
        <f t="shared" si="134"/>
        <v/>
      </c>
      <c r="AH971" s="121" t="str">
        <f t="shared" si="135"/>
        <v/>
      </c>
    </row>
    <row r="972" spans="1:34" s="99" customFormat="1" x14ac:dyDescent="0.45">
      <c r="A972" s="429"/>
      <c r="B972" s="429"/>
      <c r="C972" s="429"/>
      <c r="D972" s="429"/>
      <c r="E972" s="429"/>
      <c r="F972" s="267"/>
      <c r="G972" s="267"/>
      <c r="H972" s="430"/>
      <c r="I972" s="430"/>
      <c r="J972" s="431"/>
      <c r="K972" s="430"/>
      <c r="L972" s="432"/>
      <c r="M972" s="429"/>
      <c r="N972" s="429"/>
      <c r="O972" s="429"/>
      <c r="P972" s="429"/>
      <c r="Q972" s="433">
        <f t="shared" si="136"/>
        <v>0</v>
      </c>
      <c r="R972" s="433"/>
      <c r="S972" s="429"/>
      <c r="T972" s="429"/>
      <c r="U972" s="434"/>
      <c r="V972" s="429"/>
      <c r="W972" s="429"/>
      <c r="X972" s="241" t="str">
        <f t="shared" si="132"/>
        <v/>
      </c>
      <c r="Y972" s="241" t="str">
        <f t="shared" si="137"/>
        <v/>
      </c>
      <c r="Z972" s="241" t="str">
        <f t="shared" si="138"/>
        <v/>
      </c>
      <c r="AA972" s="242" t="b">
        <f t="shared" si="139"/>
        <v>0</v>
      </c>
      <c r="AB972" s="242" t="b">
        <f t="shared" si="140"/>
        <v>0</v>
      </c>
      <c r="AC972" s="267"/>
      <c r="AD972" s="265" t="str">
        <f>IF(AC972=Dropdowns!$B$44,"Emissions intensity required","")</f>
        <v/>
      </c>
      <c r="AE972" s="267"/>
      <c r="AF972" s="265" t="str">
        <f t="shared" si="133"/>
        <v/>
      </c>
      <c r="AG972" s="121" t="str">
        <f t="shared" si="134"/>
        <v/>
      </c>
      <c r="AH972" s="121" t="str">
        <f t="shared" si="135"/>
        <v/>
      </c>
    </row>
    <row r="973" spans="1:34" s="99" customFormat="1" x14ac:dyDescent="0.45">
      <c r="A973" s="429"/>
      <c r="B973" s="429"/>
      <c r="C973" s="429"/>
      <c r="D973" s="429"/>
      <c r="E973" s="429"/>
      <c r="F973" s="267"/>
      <c r="G973" s="267"/>
      <c r="H973" s="430"/>
      <c r="I973" s="430"/>
      <c r="J973" s="431"/>
      <c r="K973" s="430"/>
      <c r="L973" s="432"/>
      <c r="M973" s="429"/>
      <c r="N973" s="429"/>
      <c r="O973" s="429"/>
      <c r="P973" s="429"/>
      <c r="Q973" s="433">
        <f t="shared" si="136"/>
        <v>0</v>
      </c>
      <c r="R973" s="433"/>
      <c r="S973" s="429"/>
      <c r="T973" s="429"/>
      <c r="U973" s="434"/>
      <c r="V973" s="429"/>
      <c r="W973" s="429"/>
      <c r="X973" s="241" t="str">
        <f t="shared" si="132"/>
        <v/>
      </c>
      <c r="Y973" s="241" t="str">
        <f t="shared" si="137"/>
        <v/>
      </c>
      <c r="Z973" s="241" t="str">
        <f t="shared" si="138"/>
        <v/>
      </c>
      <c r="AA973" s="242" t="b">
        <f t="shared" si="139"/>
        <v>0</v>
      </c>
      <c r="AB973" s="242" t="b">
        <f t="shared" si="140"/>
        <v>0</v>
      </c>
      <c r="AC973" s="267"/>
      <c r="AD973" s="265" t="str">
        <f>IF(AC973=Dropdowns!$B$44,"Emissions intensity required","")</f>
        <v/>
      </c>
      <c r="AE973" s="267"/>
      <c r="AF973" s="265" t="str">
        <f t="shared" si="133"/>
        <v/>
      </c>
      <c r="AG973" s="121" t="str">
        <f t="shared" si="134"/>
        <v/>
      </c>
      <c r="AH973" s="121" t="str">
        <f t="shared" si="135"/>
        <v/>
      </c>
    </row>
    <row r="974" spans="1:34" s="99" customFormat="1" x14ac:dyDescent="0.45">
      <c r="A974" s="429"/>
      <c r="B974" s="429"/>
      <c r="C974" s="429"/>
      <c r="D974" s="429"/>
      <c r="E974" s="429"/>
      <c r="F974" s="267"/>
      <c r="G974" s="267"/>
      <c r="H974" s="430"/>
      <c r="I974" s="430"/>
      <c r="J974" s="431"/>
      <c r="K974" s="430"/>
      <c r="L974" s="432"/>
      <c r="M974" s="429"/>
      <c r="N974" s="429"/>
      <c r="O974" s="429"/>
      <c r="P974" s="429"/>
      <c r="Q974" s="433">
        <f t="shared" si="136"/>
        <v>0</v>
      </c>
      <c r="R974" s="433"/>
      <c r="S974" s="429"/>
      <c r="T974" s="429"/>
      <c r="U974" s="434"/>
      <c r="V974" s="429"/>
      <c r="W974" s="429"/>
      <c r="X974" s="241" t="str">
        <f t="shared" si="132"/>
        <v/>
      </c>
      <c r="Y974" s="241" t="str">
        <f t="shared" si="137"/>
        <v/>
      </c>
      <c r="Z974" s="241" t="str">
        <f t="shared" si="138"/>
        <v/>
      </c>
      <c r="AA974" s="242" t="b">
        <f t="shared" si="139"/>
        <v>0</v>
      </c>
      <c r="AB974" s="242" t="b">
        <f t="shared" si="140"/>
        <v>0</v>
      </c>
      <c r="AC974" s="267"/>
      <c r="AD974" s="265" t="str">
        <f>IF(AC974=Dropdowns!$B$44,"Emissions intensity required","")</f>
        <v/>
      </c>
      <c r="AE974" s="267"/>
      <c r="AF974" s="265" t="str">
        <f t="shared" si="133"/>
        <v/>
      </c>
      <c r="AG974" s="121" t="str">
        <f t="shared" si="134"/>
        <v/>
      </c>
      <c r="AH974" s="121" t="str">
        <f t="shared" si="135"/>
        <v/>
      </c>
    </row>
    <row r="975" spans="1:34" s="99" customFormat="1" x14ac:dyDescent="0.45">
      <c r="A975" s="429"/>
      <c r="B975" s="429"/>
      <c r="C975" s="429"/>
      <c r="D975" s="429"/>
      <c r="E975" s="429"/>
      <c r="F975" s="267"/>
      <c r="G975" s="267"/>
      <c r="H975" s="430"/>
      <c r="I975" s="430"/>
      <c r="J975" s="431"/>
      <c r="K975" s="430"/>
      <c r="L975" s="432"/>
      <c r="M975" s="429"/>
      <c r="N975" s="429"/>
      <c r="O975" s="429"/>
      <c r="P975" s="429"/>
      <c r="Q975" s="433">
        <f t="shared" si="136"/>
        <v>0</v>
      </c>
      <c r="R975" s="433"/>
      <c r="S975" s="429"/>
      <c r="T975" s="429"/>
      <c r="U975" s="434"/>
      <c r="V975" s="429"/>
      <c r="W975" s="429"/>
      <c r="X975" s="241" t="str">
        <f t="shared" ref="X975:X999" si="141">IF(G975="","",(VLOOKUP(G975,GHGFActors, 3,)*(IF(K975="",I975,K975))/1000))</f>
        <v/>
      </c>
      <c r="Y975" s="241" t="str">
        <f t="shared" si="137"/>
        <v/>
      </c>
      <c r="Z975" s="241" t="str">
        <f t="shared" si="138"/>
        <v/>
      </c>
      <c r="AA975" s="242" t="b">
        <f t="shared" si="139"/>
        <v>0</v>
      </c>
      <c r="AB975" s="242" t="b">
        <f t="shared" si="140"/>
        <v>0</v>
      </c>
      <c r="AC975" s="267"/>
      <c r="AD975" s="265" t="str">
        <f>IF(AC975=Dropdowns!$B$44,"Emissions intensity required","")</f>
        <v/>
      </c>
      <c r="AE975" s="267"/>
      <c r="AF975" s="265" t="str">
        <f t="shared" ref="AF975:AF999" si="142">IF(AC975="Replace with EV",(AE975*H975)/1000000,"")</f>
        <v/>
      </c>
      <c r="AG975" s="121" t="str">
        <f t="shared" ref="AG975:AG1008" si="143">IF(AC975="remove",0,IF(AC975="Replace with EV",AE975,IF(AC975="",Y975,"")))</f>
        <v/>
      </c>
      <c r="AH975" s="121" t="str">
        <f t="shared" ref="AH975:AH1008" si="144">IF(AC975="remove",0,IF(AC975="Replace with EV",AF975,IF(AC975="",X975,"")))</f>
        <v/>
      </c>
    </row>
    <row r="976" spans="1:34" s="99" customFormat="1" x14ac:dyDescent="0.45">
      <c r="A976" s="429"/>
      <c r="B976" s="429"/>
      <c r="C976" s="429"/>
      <c r="D976" s="429"/>
      <c r="E976" s="429"/>
      <c r="F976" s="267"/>
      <c r="G976" s="267"/>
      <c r="H976" s="430"/>
      <c r="I976" s="430"/>
      <c r="J976" s="431"/>
      <c r="K976" s="430"/>
      <c r="L976" s="432"/>
      <c r="M976" s="429"/>
      <c r="N976" s="429"/>
      <c r="O976" s="429"/>
      <c r="P976" s="429"/>
      <c r="Q976" s="433">
        <f t="shared" ref="Q976:Q999" si="145">H976/NETWORKDAYS("1/1/1990","31/12/1990",11)</f>
        <v>0</v>
      </c>
      <c r="R976" s="433"/>
      <c r="S976" s="429"/>
      <c r="T976" s="429"/>
      <c r="U976" s="434"/>
      <c r="V976" s="429"/>
      <c r="W976" s="429"/>
      <c r="X976" s="241" t="str">
        <f t="shared" si="141"/>
        <v/>
      </c>
      <c r="Y976" s="241" t="str">
        <f t="shared" ref="Y976:Y999" si="146">IFERROR(X976*1000000/H976,"")</f>
        <v/>
      </c>
      <c r="Z976" s="241" t="str">
        <f t="shared" ref="Z976:Z999" si="147">IF(G976="","",IF(K976="",I976/(H976/100),K976/H976))</f>
        <v/>
      </c>
      <c r="AA976" s="242" t="b">
        <f t="shared" si="139"/>
        <v>0</v>
      </c>
      <c r="AB976" s="242" t="b">
        <f t="shared" si="140"/>
        <v>0</v>
      </c>
      <c r="AC976" s="267"/>
      <c r="AD976" s="265" t="str">
        <f>IF(AC976=Dropdowns!$B$44,"Emissions intensity required","")</f>
        <v/>
      </c>
      <c r="AE976" s="267"/>
      <c r="AF976" s="265" t="str">
        <f t="shared" si="142"/>
        <v/>
      </c>
      <c r="AG976" s="121" t="str">
        <f t="shared" si="143"/>
        <v/>
      </c>
      <c r="AH976" s="121" t="str">
        <f t="shared" si="144"/>
        <v/>
      </c>
    </row>
    <row r="977" spans="1:34" s="99" customFormat="1" x14ac:dyDescent="0.45">
      <c r="A977" s="429"/>
      <c r="B977" s="429"/>
      <c r="C977" s="429"/>
      <c r="D977" s="429"/>
      <c r="E977" s="429"/>
      <c r="F977" s="267"/>
      <c r="G977" s="267"/>
      <c r="H977" s="430"/>
      <c r="I977" s="430"/>
      <c r="J977" s="431"/>
      <c r="K977" s="430"/>
      <c r="L977" s="432"/>
      <c r="M977" s="429"/>
      <c r="N977" s="429"/>
      <c r="O977" s="429"/>
      <c r="P977" s="429"/>
      <c r="Q977" s="433">
        <f t="shared" si="145"/>
        <v>0</v>
      </c>
      <c r="R977" s="433"/>
      <c r="S977" s="429"/>
      <c r="T977" s="429"/>
      <c r="U977" s="434"/>
      <c r="V977" s="429"/>
      <c r="W977" s="429"/>
      <c r="X977" s="241" t="str">
        <f t="shared" si="141"/>
        <v/>
      </c>
      <c r="Y977" s="241" t="str">
        <f t="shared" si="146"/>
        <v/>
      </c>
      <c r="Z977" s="241" t="str">
        <f t="shared" si="147"/>
        <v/>
      </c>
      <c r="AA977" s="242" t="b">
        <f t="shared" si="139"/>
        <v>0</v>
      </c>
      <c r="AB977" s="242" t="b">
        <f t="shared" si="140"/>
        <v>0</v>
      </c>
      <c r="AC977" s="267"/>
      <c r="AD977" s="265" t="str">
        <f>IF(AC977=Dropdowns!$B$44,"Emissions intensity required","")</f>
        <v/>
      </c>
      <c r="AE977" s="267"/>
      <c r="AF977" s="265" t="str">
        <f t="shared" si="142"/>
        <v/>
      </c>
      <c r="AG977" s="121" t="str">
        <f t="shared" si="143"/>
        <v/>
      </c>
      <c r="AH977" s="121" t="str">
        <f t="shared" si="144"/>
        <v/>
      </c>
    </row>
    <row r="978" spans="1:34" s="99" customFormat="1" x14ac:dyDescent="0.45">
      <c r="A978" s="429"/>
      <c r="B978" s="429"/>
      <c r="C978" s="429"/>
      <c r="D978" s="429"/>
      <c r="E978" s="429"/>
      <c r="F978" s="267"/>
      <c r="G978" s="267"/>
      <c r="H978" s="430"/>
      <c r="I978" s="430"/>
      <c r="J978" s="431"/>
      <c r="K978" s="430"/>
      <c r="L978" s="432"/>
      <c r="M978" s="429"/>
      <c r="N978" s="429"/>
      <c r="O978" s="429"/>
      <c r="P978" s="429"/>
      <c r="Q978" s="433">
        <f t="shared" si="145"/>
        <v>0</v>
      </c>
      <c r="R978" s="433"/>
      <c r="S978" s="429"/>
      <c r="T978" s="429"/>
      <c r="U978" s="434"/>
      <c r="V978" s="429"/>
      <c r="W978" s="429"/>
      <c r="X978" s="241" t="str">
        <f t="shared" si="141"/>
        <v/>
      </c>
      <c r="Y978" s="241" t="str">
        <f t="shared" si="146"/>
        <v/>
      </c>
      <c r="Z978" s="241" t="str">
        <f t="shared" si="147"/>
        <v/>
      </c>
      <c r="AA978" s="242" t="b">
        <f t="shared" si="139"/>
        <v>0</v>
      </c>
      <c r="AB978" s="242" t="b">
        <f t="shared" si="140"/>
        <v>0</v>
      </c>
      <c r="AC978" s="267"/>
      <c r="AD978" s="265" t="str">
        <f>IF(AC978=Dropdowns!$B$44,"Emissions intensity required","")</f>
        <v/>
      </c>
      <c r="AE978" s="267"/>
      <c r="AF978" s="265" t="str">
        <f t="shared" si="142"/>
        <v/>
      </c>
      <c r="AG978" s="121" t="str">
        <f t="shared" si="143"/>
        <v/>
      </c>
      <c r="AH978" s="121" t="str">
        <f t="shared" si="144"/>
        <v/>
      </c>
    </row>
    <row r="979" spans="1:34" s="99" customFormat="1" x14ac:dyDescent="0.45">
      <c r="A979" s="429"/>
      <c r="B979" s="429"/>
      <c r="C979" s="429"/>
      <c r="D979" s="429"/>
      <c r="E979" s="429"/>
      <c r="F979" s="267"/>
      <c r="G979" s="267"/>
      <c r="H979" s="430"/>
      <c r="I979" s="430"/>
      <c r="J979" s="431"/>
      <c r="K979" s="430"/>
      <c r="L979" s="432"/>
      <c r="M979" s="429"/>
      <c r="N979" s="429"/>
      <c r="O979" s="429"/>
      <c r="P979" s="429"/>
      <c r="Q979" s="433">
        <f t="shared" si="145"/>
        <v>0</v>
      </c>
      <c r="R979" s="433"/>
      <c r="S979" s="429"/>
      <c r="T979" s="429"/>
      <c r="U979" s="434"/>
      <c r="V979" s="429"/>
      <c r="W979" s="429"/>
      <c r="X979" s="241" t="str">
        <f t="shared" si="141"/>
        <v/>
      </c>
      <c r="Y979" s="241" t="str">
        <f t="shared" si="146"/>
        <v/>
      </c>
      <c r="Z979" s="241" t="str">
        <f t="shared" si="147"/>
        <v/>
      </c>
      <c r="AA979" s="242" t="b">
        <f t="shared" si="139"/>
        <v>0</v>
      </c>
      <c r="AB979" s="242" t="b">
        <f t="shared" si="140"/>
        <v>0</v>
      </c>
      <c r="AC979" s="267"/>
      <c r="AD979" s="265" t="str">
        <f>IF(AC979=Dropdowns!$B$44,"Emissions intensity required","")</f>
        <v/>
      </c>
      <c r="AE979" s="267"/>
      <c r="AF979" s="265" t="str">
        <f t="shared" si="142"/>
        <v/>
      </c>
      <c r="AG979" s="121" t="str">
        <f t="shared" si="143"/>
        <v/>
      </c>
      <c r="AH979" s="121" t="str">
        <f t="shared" si="144"/>
        <v/>
      </c>
    </row>
    <row r="980" spans="1:34" s="99" customFormat="1" x14ac:dyDescent="0.45">
      <c r="A980" s="429"/>
      <c r="B980" s="429"/>
      <c r="C980" s="429"/>
      <c r="D980" s="429"/>
      <c r="E980" s="429"/>
      <c r="F980" s="267"/>
      <c r="G980" s="267"/>
      <c r="H980" s="430"/>
      <c r="I980" s="430"/>
      <c r="J980" s="431"/>
      <c r="K980" s="430"/>
      <c r="L980" s="432"/>
      <c r="M980" s="429"/>
      <c r="N980" s="429"/>
      <c r="O980" s="429"/>
      <c r="P980" s="429"/>
      <c r="Q980" s="433">
        <f t="shared" si="145"/>
        <v>0</v>
      </c>
      <c r="R980" s="433"/>
      <c r="S980" s="429"/>
      <c r="T980" s="429"/>
      <c r="U980" s="434"/>
      <c r="V980" s="429"/>
      <c r="W980" s="429"/>
      <c r="X980" s="241" t="str">
        <f t="shared" si="141"/>
        <v/>
      </c>
      <c r="Y980" s="241" t="str">
        <f t="shared" si="146"/>
        <v/>
      </c>
      <c r="Z980" s="241" t="str">
        <f t="shared" si="147"/>
        <v/>
      </c>
      <c r="AA980" s="242" t="b">
        <f t="shared" si="139"/>
        <v>0</v>
      </c>
      <c r="AB980" s="242" t="b">
        <f t="shared" si="140"/>
        <v>0</v>
      </c>
      <c r="AC980" s="267"/>
      <c r="AD980" s="265" t="str">
        <f>IF(AC980=Dropdowns!$B$44,"Emissions intensity required","")</f>
        <v/>
      </c>
      <c r="AE980" s="267"/>
      <c r="AF980" s="265" t="str">
        <f t="shared" si="142"/>
        <v/>
      </c>
      <c r="AG980" s="121" t="str">
        <f t="shared" si="143"/>
        <v/>
      </c>
      <c r="AH980" s="121" t="str">
        <f t="shared" si="144"/>
        <v/>
      </c>
    </row>
    <row r="981" spans="1:34" s="99" customFormat="1" x14ac:dyDescent="0.45">
      <c r="A981" s="429"/>
      <c r="B981" s="429"/>
      <c r="C981" s="429"/>
      <c r="D981" s="429"/>
      <c r="E981" s="429"/>
      <c r="F981" s="267"/>
      <c r="G981" s="267"/>
      <c r="H981" s="430"/>
      <c r="I981" s="430"/>
      <c r="J981" s="431"/>
      <c r="K981" s="430"/>
      <c r="L981" s="432"/>
      <c r="M981" s="429"/>
      <c r="N981" s="429"/>
      <c r="O981" s="429"/>
      <c r="P981" s="429"/>
      <c r="Q981" s="433">
        <f t="shared" si="145"/>
        <v>0</v>
      </c>
      <c r="R981" s="433"/>
      <c r="S981" s="429"/>
      <c r="T981" s="429"/>
      <c r="U981" s="434"/>
      <c r="V981" s="429"/>
      <c r="W981" s="429"/>
      <c r="X981" s="241" t="str">
        <f t="shared" si="141"/>
        <v/>
      </c>
      <c r="Y981" s="241" t="str">
        <f t="shared" si="146"/>
        <v/>
      </c>
      <c r="Z981" s="241" t="str">
        <f t="shared" si="147"/>
        <v/>
      </c>
      <c r="AA981" s="242" t="b">
        <f t="shared" si="139"/>
        <v>0</v>
      </c>
      <c r="AB981" s="242" t="b">
        <f t="shared" si="140"/>
        <v>0</v>
      </c>
      <c r="AC981" s="267"/>
      <c r="AD981" s="265" t="str">
        <f>IF(AC981=Dropdowns!$B$44,"Emissions intensity required","")</f>
        <v/>
      </c>
      <c r="AE981" s="267"/>
      <c r="AF981" s="265" t="str">
        <f t="shared" si="142"/>
        <v/>
      </c>
      <c r="AG981" s="121" t="str">
        <f t="shared" si="143"/>
        <v/>
      </c>
      <c r="AH981" s="121" t="str">
        <f t="shared" si="144"/>
        <v/>
      </c>
    </row>
    <row r="982" spans="1:34" s="99" customFormat="1" x14ac:dyDescent="0.45">
      <c r="A982" s="429"/>
      <c r="B982" s="429"/>
      <c r="C982" s="429"/>
      <c r="D982" s="429"/>
      <c r="E982" s="429"/>
      <c r="F982" s="267"/>
      <c r="G982" s="267"/>
      <c r="H982" s="430"/>
      <c r="I982" s="430"/>
      <c r="J982" s="431"/>
      <c r="K982" s="430"/>
      <c r="L982" s="432"/>
      <c r="M982" s="429"/>
      <c r="N982" s="429"/>
      <c r="O982" s="429"/>
      <c r="P982" s="429"/>
      <c r="Q982" s="433">
        <f t="shared" si="145"/>
        <v>0</v>
      </c>
      <c r="R982" s="433"/>
      <c r="S982" s="429"/>
      <c r="T982" s="429"/>
      <c r="U982" s="434"/>
      <c r="V982" s="429"/>
      <c r="W982" s="429"/>
      <c r="X982" s="241" t="str">
        <f t="shared" si="141"/>
        <v/>
      </c>
      <c r="Y982" s="241" t="str">
        <f t="shared" si="146"/>
        <v/>
      </c>
      <c r="Z982" s="241" t="str">
        <f t="shared" si="147"/>
        <v/>
      </c>
      <c r="AA982" s="242" t="b">
        <f t="shared" si="139"/>
        <v>0</v>
      </c>
      <c r="AB982" s="242" t="b">
        <f t="shared" si="140"/>
        <v>0</v>
      </c>
      <c r="AC982" s="267"/>
      <c r="AD982" s="265" t="str">
        <f>IF(AC982=Dropdowns!$B$44,"Emissions intensity required","")</f>
        <v/>
      </c>
      <c r="AE982" s="267"/>
      <c r="AF982" s="265" t="str">
        <f t="shared" si="142"/>
        <v/>
      </c>
      <c r="AG982" s="121" t="str">
        <f t="shared" si="143"/>
        <v/>
      </c>
      <c r="AH982" s="121" t="str">
        <f t="shared" si="144"/>
        <v/>
      </c>
    </row>
    <row r="983" spans="1:34" s="99" customFormat="1" x14ac:dyDescent="0.45">
      <c r="A983" s="429"/>
      <c r="B983" s="429"/>
      <c r="C983" s="429"/>
      <c r="D983" s="429"/>
      <c r="E983" s="429"/>
      <c r="F983" s="267"/>
      <c r="G983" s="267"/>
      <c r="H983" s="430"/>
      <c r="I983" s="430"/>
      <c r="J983" s="431"/>
      <c r="K983" s="430"/>
      <c r="L983" s="432"/>
      <c r="M983" s="429"/>
      <c r="N983" s="429"/>
      <c r="O983" s="429"/>
      <c r="P983" s="429"/>
      <c r="Q983" s="433">
        <f t="shared" si="145"/>
        <v>0</v>
      </c>
      <c r="R983" s="433"/>
      <c r="S983" s="429"/>
      <c r="T983" s="429"/>
      <c r="U983" s="434"/>
      <c r="V983" s="429"/>
      <c r="W983" s="429"/>
      <c r="X983" s="241" t="str">
        <f t="shared" si="141"/>
        <v/>
      </c>
      <c r="Y983" s="241" t="str">
        <f t="shared" si="146"/>
        <v/>
      </c>
      <c r="Z983" s="241" t="str">
        <f t="shared" si="147"/>
        <v/>
      </c>
      <c r="AA983" s="242" t="b">
        <f t="shared" si="139"/>
        <v>0</v>
      </c>
      <c r="AB983" s="242" t="b">
        <f t="shared" si="140"/>
        <v>0</v>
      </c>
      <c r="AC983" s="267"/>
      <c r="AD983" s="265" t="str">
        <f>IF(AC983=Dropdowns!$B$44,"Emissions intensity required","")</f>
        <v/>
      </c>
      <c r="AE983" s="267"/>
      <c r="AF983" s="265" t="str">
        <f t="shared" si="142"/>
        <v/>
      </c>
      <c r="AG983" s="121" t="str">
        <f t="shared" si="143"/>
        <v/>
      </c>
      <c r="AH983" s="121" t="str">
        <f t="shared" si="144"/>
        <v/>
      </c>
    </row>
    <row r="984" spans="1:34" s="99" customFormat="1" x14ac:dyDescent="0.45">
      <c r="A984" s="429"/>
      <c r="B984" s="429"/>
      <c r="C984" s="429"/>
      <c r="D984" s="429"/>
      <c r="E984" s="429"/>
      <c r="F984" s="267"/>
      <c r="G984" s="267"/>
      <c r="H984" s="430"/>
      <c r="I984" s="430"/>
      <c r="J984" s="431"/>
      <c r="K984" s="430"/>
      <c r="L984" s="432"/>
      <c r="M984" s="429"/>
      <c r="N984" s="429"/>
      <c r="O984" s="429"/>
      <c r="P984" s="429"/>
      <c r="Q984" s="433">
        <f t="shared" si="145"/>
        <v>0</v>
      </c>
      <c r="R984" s="433"/>
      <c r="S984" s="429"/>
      <c r="T984" s="429"/>
      <c r="U984" s="434"/>
      <c r="V984" s="429"/>
      <c r="W984" s="429"/>
      <c r="X984" s="241" t="str">
        <f t="shared" si="141"/>
        <v/>
      </c>
      <c r="Y984" s="241" t="str">
        <f t="shared" si="146"/>
        <v/>
      </c>
      <c r="Z984" s="241" t="str">
        <f t="shared" si="147"/>
        <v/>
      </c>
      <c r="AA984" s="242" t="b">
        <f t="shared" si="139"/>
        <v>0</v>
      </c>
      <c r="AB984" s="242" t="b">
        <f t="shared" si="140"/>
        <v>0</v>
      </c>
      <c r="AC984" s="267"/>
      <c r="AD984" s="265" t="str">
        <f>IF(AC984=Dropdowns!$B$44,"Emissions intensity required","")</f>
        <v/>
      </c>
      <c r="AE984" s="267"/>
      <c r="AF984" s="265" t="str">
        <f t="shared" si="142"/>
        <v/>
      </c>
      <c r="AG984" s="121" t="str">
        <f t="shared" si="143"/>
        <v/>
      </c>
      <c r="AH984" s="121" t="str">
        <f t="shared" si="144"/>
        <v/>
      </c>
    </row>
    <row r="985" spans="1:34" s="99" customFormat="1" x14ac:dyDescent="0.45">
      <c r="A985" s="429"/>
      <c r="B985" s="429"/>
      <c r="C985" s="429"/>
      <c r="D985" s="429"/>
      <c r="E985" s="429"/>
      <c r="F985" s="267"/>
      <c r="G985" s="267"/>
      <c r="H985" s="430"/>
      <c r="I985" s="430"/>
      <c r="J985" s="431"/>
      <c r="K985" s="430"/>
      <c r="L985" s="432"/>
      <c r="M985" s="429"/>
      <c r="N985" s="429"/>
      <c r="O985" s="429"/>
      <c r="P985" s="429"/>
      <c r="Q985" s="433">
        <f t="shared" si="145"/>
        <v>0</v>
      </c>
      <c r="R985" s="433"/>
      <c r="S985" s="429"/>
      <c r="T985" s="429"/>
      <c r="U985" s="434"/>
      <c r="V985" s="429"/>
      <c r="W985" s="429"/>
      <c r="X985" s="241" t="str">
        <f t="shared" si="141"/>
        <v/>
      </c>
      <c r="Y985" s="241" t="str">
        <f t="shared" si="146"/>
        <v/>
      </c>
      <c r="Z985" s="241" t="str">
        <f t="shared" si="147"/>
        <v/>
      </c>
      <c r="AA985" s="242" t="b">
        <f t="shared" si="139"/>
        <v>0</v>
      </c>
      <c r="AB985" s="242" t="b">
        <f t="shared" si="140"/>
        <v>0</v>
      </c>
      <c r="AC985" s="267"/>
      <c r="AD985" s="265" t="str">
        <f>IF(AC985=Dropdowns!$B$44,"Emissions intensity required","")</f>
        <v/>
      </c>
      <c r="AE985" s="267"/>
      <c r="AF985" s="265" t="str">
        <f t="shared" si="142"/>
        <v/>
      </c>
      <c r="AG985" s="121" t="str">
        <f t="shared" si="143"/>
        <v/>
      </c>
      <c r="AH985" s="121" t="str">
        <f t="shared" si="144"/>
        <v/>
      </c>
    </row>
    <row r="986" spans="1:34" s="99" customFormat="1" x14ac:dyDescent="0.45">
      <c r="A986" s="429"/>
      <c r="B986" s="429"/>
      <c r="C986" s="429"/>
      <c r="D986" s="429"/>
      <c r="E986" s="429"/>
      <c r="F986" s="267"/>
      <c r="G986" s="267"/>
      <c r="H986" s="430"/>
      <c r="I986" s="430"/>
      <c r="J986" s="431"/>
      <c r="K986" s="430"/>
      <c r="L986" s="432"/>
      <c r="M986" s="429"/>
      <c r="N986" s="429"/>
      <c r="O986" s="429"/>
      <c r="P986" s="429"/>
      <c r="Q986" s="433">
        <f t="shared" si="145"/>
        <v>0</v>
      </c>
      <c r="R986" s="433"/>
      <c r="S986" s="429"/>
      <c r="T986" s="429"/>
      <c r="U986" s="434"/>
      <c r="V986" s="429"/>
      <c r="W986" s="429"/>
      <c r="X986" s="241" t="str">
        <f t="shared" si="141"/>
        <v/>
      </c>
      <c r="Y986" s="241" t="str">
        <f t="shared" si="146"/>
        <v/>
      </c>
      <c r="Z986" s="241" t="str">
        <f t="shared" si="147"/>
        <v/>
      </c>
      <c r="AA986" s="242" t="b">
        <f t="shared" si="139"/>
        <v>0</v>
      </c>
      <c r="AB986" s="242" t="b">
        <f t="shared" si="140"/>
        <v>0</v>
      </c>
      <c r="AC986" s="267"/>
      <c r="AD986" s="265" t="str">
        <f>IF(AC986=Dropdowns!$B$44,"Emissions intensity required","")</f>
        <v/>
      </c>
      <c r="AE986" s="267"/>
      <c r="AF986" s="265" t="str">
        <f t="shared" si="142"/>
        <v/>
      </c>
      <c r="AG986" s="121" t="str">
        <f t="shared" si="143"/>
        <v/>
      </c>
      <c r="AH986" s="121" t="str">
        <f t="shared" si="144"/>
        <v/>
      </c>
    </row>
    <row r="987" spans="1:34" s="99" customFormat="1" x14ac:dyDescent="0.45">
      <c r="A987" s="429"/>
      <c r="B987" s="429"/>
      <c r="C987" s="429"/>
      <c r="D987" s="429"/>
      <c r="E987" s="429"/>
      <c r="F987" s="267"/>
      <c r="G987" s="267"/>
      <c r="H987" s="430"/>
      <c r="I987" s="430"/>
      <c r="J987" s="431"/>
      <c r="K987" s="430"/>
      <c r="L987" s="432"/>
      <c r="M987" s="429"/>
      <c r="N987" s="429"/>
      <c r="O987" s="429"/>
      <c r="P987" s="429"/>
      <c r="Q987" s="433">
        <f t="shared" si="145"/>
        <v>0</v>
      </c>
      <c r="R987" s="433"/>
      <c r="S987" s="429"/>
      <c r="T987" s="429"/>
      <c r="U987" s="434"/>
      <c r="V987" s="429"/>
      <c r="W987" s="429"/>
      <c r="X987" s="241" t="str">
        <f t="shared" si="141"/>
        <v/>
      </c>
      <c r="Y987" s="241" t="str">
        <f t="shared" si="146"/>
        <v/>
      </c>
      <c r="Z987" s="241" t="str">
        <f t="shared" si="147"/>
        <v/>
      </c>
      <c r="AA987" s="242" t="b">
        <f t="shared" si="139"/>
        <v>0</v>
      </c>
      <c r="AB987" s="242" t="b">
        <f t="shared" si="140"/>
        <v>0</v>
      </c>
      <c r="AC987" s="267"/>
      <c r="AD987" s="265" t="str">
        <f>IF(AC987=Dropdowns!$B$44,"Emissions intensity required","")</f>
        <v/>
      </c>
      <c r="AE987" s="267"/>
      <c r="AF987" s="265" t="str">
        <f t="shared" si="142"/>
        <v/>
      </c>
      <c r="AG987" s="121" t="str">
        <f t="shared" si="143"/>
        <v/>
      </c>
      <c r="AH987" s="121" t="str">
        <f t="shared" si="144"/>
        <v/>
      </c>
    </row>
    <row r="988" spans="1:34" s="99" customFormat="1" x14ac:dyDescent="0.45">
      <c r="A988" s="429"/>
      <c r="B988" s="429"/>
      <c r="C988" s="429"/>
      <c r="D988" s="429"/>
      <c r="E988" s="429"/>
      <c r="F988" s="267"/>
      <c r="G988" s="267"/>
      <c r="H988" s="430"/>
      <c r="I988" s="430"/>
      <c r="J988" s="431"/>
      <c r="K988" s="430"/>
      <c r="L988" s="432"/>
      <c r="M988" s="429"/>
      <c r="N988" s="429"/>
      <c r="O988" s="429"/>
      <c r="P988" s="429"/>
      <c r="Q988" s="433">
        <f t="shared" si="145"/>
        <v>0</v>
      </c>
      <c r="R988" s="433"/>
      <c r="S988" s="429"/>
      <c r="T988" s="429"/>
      <c r="U988" s="434"/>
      <c r="V988" s="429"/>
      <c r="W988" s="429"/>
      <c r="X988" s="241" t="str">
        <f t="shared" si="141"/>
        <v/>
      </c>
      <c r="Y988" s="241" t="str">
        <f t="shared" si="146"/>
        <v/>
      </c>
      <c r="Z988" s="241" t="str">
        <f t="shared" si="147"/>
        <v/>
      </c>
      <c r="AA988" s="242" t="b">
        <f t="shared" si="139"/>
        <v>0</v>
      </c>
      <c r="AB988" s="242" t="b">
        <f t="shared" si="140"/>
        <v>0</v>
      </c>
      <c r="AC988" s="267"/>
      <c r="AD988" s="265" t="str">
        <f>IF(AC988=Dropdowns!$B$44,"Emissions intensity required","")</f>
        <v/>
      </c>
      <c r="AE988" s="267"/>
      <c r="AF988" s="265" t="str">
        <f t="shared" si="142"/>
        <v/>
      </c>
      <c r="AG988" s="121" t="str">
        <f t="shared" si="143"/>
        <v/>
      </c>
      <c r="AH988" s="121" t="str">
        <f t="shared" si="144"/>
        <v/>
      </c>
    </row>
    <row r="989" spans="1:34" s="99" customFormat="1" x14ac:dyDescent="0.45">
      <c r="A989" s="429"/>
      <c r="B989" s="429"/>
      <c r="C989" s="429"/>
      <c r="D989" s="429"/>
      <c r="E989" s="429"/>
      <c r="F989" s="267"/>
      <c r="G989" s="267"/>
      <c r="H989" s="430"/>
      <c r="I989" s="430"/>
      <c r="J989" s="431"/>
      <c r="K989" s="430"/>
      <c r="L989" s="432"/>
      <c r="M989" s="429"/>
      <c r="N989" s="429"/>
      <c r="O989" s="429"/>
      <c r="P989" s="429"/>
      <c r="Q989" s="433">
        <f t="shared" si="145"/>
        <v>0</v>
      </c>
      <c r="R989" s="433"/>
      <c r="S989" s="429"/>
      <c r="T989" s="429"/>
      <c r="U989" s="434"/>
      <c r="V989" s="429"/>
      <c r="W989" s="429"/>
      <c r="X989" s="241" t="str">
        <f t="shared" si="141"/>
        <v/>
      </c>
      <c r="Y989" s="241" t="str">
        <f t="shared" si="146"/>
        <v/>
      </c>
      <c r="Z989" s="241" t="str">
        <f t="shared" si="147"/>
        <v/>
      </c>
      <c r="AA989" s="242" t="b">
        <f t="shared" si="139"/>
        <v>0</v>
      </c>
      <c r="AB989" s="242" t="b">
        <f t="shared" si="140"/>
        <v>0</v>
      </c>
      <c r="AC989" s="267"/>
      <c r="AD989" s="265" t="str">
        <f>IF(AC989=Dropdowns!$B$44,"Emissions intensity required","")</f>
        <v/>
      </c>
      <c r="AE989" s="267"/>
      <c r="AF989" s="265" t="str">
        <f t="shared" si="142"/>
        <v/>
      </c>
      <c r="AG989" s="121" t="str">
        <f t="shared" si="143"/>
        <v/>
      </c>
      <c r="AH989" s="121" t="str">
        <f t="shared" si="144"/>
        <v/>
      </c>
    </row>
    <row r="990" spans="1:34" s="99" customFormat="1" x14ac:dyDescent="0.45">
      <c r="A990" s="429"/>
      <c r="B990" s="429"/>
      <c r="C990" s="429"/>
      <c r="D990" s="429"/>
      <c r="E990" s="429"/>
      <c r="F990" s="267"/>
      <c r="G990" s="267"/>
      <c r="H990" s="430"/>
      <c r="I990" s="430"/>
      <c r="J990" s="431"/>
      <c r="K990" s="430"/>
      <c r="L990" s="432"/>
      <c r="M990" s="429"/>
      <c r="N990" s="429"/>
      <c r="O990" s="429"/>
      <c r="P990" s="429"/>
      <c r="Q990" s="433">
        <f t="shared" si="145"/>
        <v>0</v>
      </c>
      <c r="R990" s="433"/>
      <c r="S990" s="429"/>
      <c r="T990" s="429"/>
      <c r="U990" s="434"/>
      <c r="V990" s="429"/>
      <c r="W990" s="429"/>
      <c r="X990" s="241" t="str">
        <f t="shared" si="141"/>
        <v/>
      </c>
      <c r="Y990" s="241" t="str">
        <f t="shared" si="146"/>
        <v/>
      </c>
      <c r="Z990" s="241" t="str">
        <f t="shared" si="147"/>
        <v/>
      </c>
      <c r="AA990" s="242" t="b">
        <f t="shared" si="139"/>
        <v>0</v>
      </c>
      <c r="AB990" s="242" t="b">
        <f t="shared" si="140"/>
        <v>0</v>
      </c>
      <c r="AC990" s="267"/>
      <c r="AD990" s="265" t="str">
        <f>IF(AC990=Dropdowns!$B$44,"Emissions intensity required","")</f>
        <v/>
      </c>
      <c r="AE990" s="267"/>
      <c r="AF990" s="265" t="str">
        <f t="shared" si="142"/>
        <v/>
      </c>
      <c r="AG990" s="121" t="str">
        <f t="shared" si="143"/>
        <v/>
      </c>
      <c r="AH990" s="121" t="str">
        <f t="shared" si="144"/>
        <v/>
      </c>
    </row>
    <row r="991" spans="1:34" s="99" customFormat="1" x14ac:dyDescent="0.45">
      <c r="A991" s="429"/>
      <c r="B991" s="429"/>
      <c r="C991" s="429"/>
      <c r="D991" s="429"/>
      <c r="E991" s="429"/>
      <c r="F991" s="267"/>
      <c r="G991" s="267"/>
      <c r="H991" s="430"/>
      <c r="I991" s="430"/>
      <c r="J991" s="431"/>
      <c r="K991" s="430"/>
      <c r="L991" s="432"/>
      <c r="M991" s="429"/>
      <c r="N991" s="429"/>
      <c r="O991" s="429"/>
      <c r="P991" s="429"/>
      <c r="Q991" s="433">
        <f t="shared" si="145"/>
        <v>0</v>
      </c>
      <c r="R991" s="433"/>
      <c r="S991" s="429"/>
      <c r="T991" s="429"/>
      <c r="U991" s="434"/>
      <c r="V991" s="429"/>
      <c r="W991" s="429"/>
      <c r="X991" s="241" t="str">
        <f t="shared" si="141"/>
        <v/>
      </c>
      <c r="Y991" s="241" t="str">
        <f t="shared" si="146"/>
        <v/>
      </c>
      <c r="Z991" s="241" t="str">
        <f t="shared" si="147"/>
        <v/>
      </c>
      <c r="AA991" s="242" t="b">
        <f t="shared" si="139"/>
        <v>0</v>
      </c>
      <c r="AB991" s="242" t="b">
        <f t="shared" si="140"/>
        <v>0</v>
      </c>
      <c r="AC991" s="267"/>
      <c r="AD991" s="265" t="str">
        <f>IF(AC991=Dropdowns!$B$44,"Emissions intensity required","")</f>
        <v/>
      </c>
      <c r="AE991" s="267"/>
      <c r="AF991" s="265" t="str">
        <f t="shared" si="142"/>
        <v/>
      </c>
      <c r="AG991" s="121" t="str">
        <f t="shared" si="143"/>
        <v/>
      </c>
      <c r="AH991" s="121" t="str">
        <f t="shared" si="144"/>
        <v/>
      </c>
    </row>
    <row r="992" spans="1:34" s="99" customFormat="1" x14ac:dyDescent="0.45">
      <c r="A992" s="429"/>
      <c r="B992" s="429"/>
      <c r="C992" s="429"/>
      <c r="D992" s="429"/>
      <c r="E992" s="429"/>
      <c r="F992" s="267"/>
      <c r="G992" s="267"/>
      <c r="H992" s="430"/>
      <c r="I992" s="430"/>
      <c r="J992" s="431"/>
      <c r="K992" s="430"/>
      <c r="L992" s="432"/>
      <c r="M992" s="429"/>
      <c r="N992" s="429"/>
      <c r="O992" s="429"/>
      <c r="P992" s="429"/>
      <c r="Q992" s="433">
        <f t="shared" si="145"/>
        <v>0</v>
      </c>
      <c r="R992" s="433"/>
      <c r="S992" s="429"/>
      <c r="T992" s="429"/>
      <c r="U992" s="434"/>
      <c r="V992" s="429"/>
      <c r="W992" s="429"/>
      <c r="X992" s="241" t="str">
        <f t="shared" si="141"/>
        <v/>
      </c>
      <c r="Y992" s="241" t="str">
        <f t="shared" si="146"/>
        <v/>
      </c>
      <c r="Z992" s="241" t="str">
        <f t="shared" si="147"/>
        <v/>
      </c>
      <c r="AA992" s="242" t="b">
        <f t="shared" si="139"/>
        <v>0</v>
      </c>
      <c r="AB992" s="242" t="b">
        <f t="shared" si="140"/>
        <v>0</v>
      </c>
      <c r="AC992" s="267"/>
      <c r="AD992" s="265" t="str">
        <f>IF(AC992=Dropdowns!$B$44,"Emissions intensity required","")</f>
        <v/>
      </c>
      <c r="AE992" s="267"/>
      <c r="AF992" s="265" t="str">
        <f t="shared" si="142"/>
        <v/>
      </c>
      <c r="AG992" s="121" t="str">
        <f t="shared" si="143"/>
        <v/>
      </c>
      <c r="AH992" s="121" t="str">
        <f t="shared" si="144"/>
        <v/>
      </c>
    </row>
    <row r="993" spans="1:34" s="99" customFormat="1" x14ac:dyDescent="0.45">
      <c r="A993" s="429"/>
      <c r="B993" s="429"/>
      <c r="C993" s="429"/>
      <c r="D993" s="429"/>
      <c r="E993" s="429"/>
      <c r="F993" s="267"/>
      <c r="G993" s="267"/>
      <c r="H993" s="430"/>
      <c r="I993" s="430"/>
      <c r="J993" s="431"/>
      <c r="K993" s="430"/>
      <c r="L993" s="432"/>
      <c r="M993" s="429"/>
      <c r="N993" s="429"/>
      <c r="O993" s="429"/>
      <c r="P993" s="429"/>
      <c r="Q993" s="433">
        <f t="shared" si="145"/>
        <v>0</v>
      </c>
      <c r="R993" s="433"/>
      <c r="S993" s="429"/>
      <c r="T993" s="429"/>
      <c r="U993" s="434"/>
      <c r="V993" s="429"/>
      <c r="W993" s="429"/>
      <c r="X993" s="241" t="str">
        <f t="shared" si="141"/>
        <v/>
      </c>
      <c r="Y993" s="241" t="str">
        <f t="shared" si="146"/>
        <v/>
      </c>
      <c r="Z993" s="241" t="str">
        <f t="shared" si="147"/>
        <v/>
      </c>
      <c r="AA993" s="242" t="b">
        <f t="shared" si="139"/>
        <v>0</v>
      </c>
      <c r="AB993" s="242" t="b">
        <f t="shared" si="140"/>
        <v>0</v>
      </c>
      <c r="AC993" s="267"/>
      <c r="AD993" s="265" t="str">
        <f>IF(AC993=Dropdowns!$B$44,"Emissions intensity required","")</f>
        <v/>
      </c>
      <c r="AE993" s="267"/>
      <c r="AF993" s="265" t="str">
        <f t="shared" si="142"/>
        <v/>
      </c>
      <c r="AG993" s="121" t="str">
        <f t="shared" si="143"/>
        <v/>
      </c>
      <c r="AH993" s="121" t="str">
        <f t="shared" si="144"/>
        <v/>
      </c>
    </row>
    <row r="994" spans="1:34" s="99" customFormat="1" x14ac:dyDescent="0.45">
      <c r="A994" s="429"/>
      <c r="B994" s="429"/>
      <c r="C994" s="429"/>
      <c r="D994" s="429"/>
      <c r="E994" s="429"/>
      <c r="F994" s="267"/>
      <c r="G994" s="267"/>
      <c r="H994" s="430"/>
      <c r="I994" s="430"/>
      <c r="J994" s="431"/>
      <c r="K994" s="430"/>
      <c r="L994" s="432"/>
      <c r="M994" s="429"/>
      <c r="N994" s="429"/>
      <c r="O994" s="429"/>
      <c r="P994" s="429"/>
      <c r="Q994" s="433">
        <f t="shared" si="145"/>
        <v>0</v>
      </c>
      <c r="R994" s="433"/>
      <c r="S994" s="429"/>
      <c r="T994" s="429"/>
      <c r="U994" s="434"/>
      <c r="V994" s="429"/>
      <c r="W994" s="429"/>
      <c r="X994" s="241" t="str">
        <f t="shared" si="141"/>
        <v/>
      </c>
      <c r="Y994" s="241" t="str">
        <f t="shared" si="146"/>
        <v/>
      </c>
      <c r="Z994" s="241" t="str">
        <f t="shared" si="147"/>
        <v/>
      </c>
      <c r="AA994" s="242" t="b">
        <f t="shared" si="139"/>
        <v>0</v>
      </c>
      <c r="AB994" s="242" t="b">
        <f t="shared" si="140"/>
        <v>0</v>
      </c>
      <c r="AC994" s="267"/>
      <c r="AD994" s="265" t="str">
        <f>IF(AC994=Dropdowns!$B$44,"Emissions intensity required","")</f>
        <v/>
      </c>
      <c r="AE994" s="267"/>
      <c r="AF994" s="265" t="str">
        <f t="shared" si="142"/>
        <v/>
      </c>
      <c r="AG994" s="121" t="str">
        <f t="shared" si="143"/>
        <v/>
      </c>
      <c r="AH994" s="121" t="str">
        <f t="shared" si="144"/>
        <v/>
      </c>
    </row>
    <row r="995" spans="1:34" s="99" customFormat="1" x14ac:dyDescent="0.45">
      <c r="A995" s="429"/>
      <c r="B995" s="429"/>
      <c r="C995" s="429"/>
      <c r="D995" s="429"/>
      <c r="E995" s="429"/>
      <c r="F995" s="267"/>
      <c r="G995" s="267"/>
      <c r="H995" s="430"/>
      <c r="I995" s="430"/>
      <c r="J995" s="431"/>
      <c r="K995" s="430"/>
      <c r="L995" s="432"/>
      <c r="M995" s="429"/>
      <c r="N995" s="429"/>
      <c r="O995" s="429"/>
      <c r="P995" s="429"/>
      <c r="Q995" s="433">
        <f t="shared" si="145"/>
        <v>0</v>
      </c>
      <c r="R995" s="433"/>
      <c r="S995" s="429"/>
      <c r="T995" s="429"/>
      <c r="U995" s="434"/>
      <c r="V995" s="429"/>
      <c r="W995" s="429"/>
      <c r="X995" s="241" t="str">
        <f t="shared" si="141"/>
        <v/>
      </c>
      <c r="Y995" s="241" t="str">
        <f t="shared" si="146"/>
        <v/>
      </c>
      <c r="Z995" s="241" t="str">
        <f t="shared" si="147"/>
        <v/>
      </c>
      <c r="AA995" s="242" t="b">
        <f t="shared" si="139"/>
        <v>0</v>
      </c>
      <c r="AB995" s="242" t="b">
        <f t="shared" si="140"/>
        <v>0</v>
      </c>
      <c r="AC995" s="267"/>
      <c r="AD995" s="265" t="str">
        <f>IF(AC995=Dropdowns!$B$44,"Emissions intensity required","")</f>
        <v/>
      </c>
      <c r="AE995" s="267"/>
      <c r="AF995" s="265" t="str">
        <f t="shared" si="142"/>
        <v/>
      </c>
      <c r="AG995" s="121" t="str">
        <f t="shared" si="143"/>
        <v/>
      </c>
      <c r="AH995" s="121" t="str">
        <f t="shared" si="144"/>
        <v/>
      </c>
    </row>
    <row r="996" spans="1:34" s="99" customFormat="1" x14ac:dyDescent="0.45">
      <c r="A996" s="429"/>
      <c r="B996" s="429"/>
      <c r="C996" s="429"/>
      <c r="D996" s="429"/>
      <c r="E996" s="429"/>
      <c r="F996" s="267"/>
      <c r="G996" s="267"/>
      <c r="H996" s="430"/>
      <c r="I996" s="430"/>
      <c r="J996" s="431"/>
      <c r="K996" s="430"/>
      <c r="L996" s="432"/>
      <c r="M996" s="429"/>
      <c r="N996" s="429"/>
      <c r="O996" s="429"/>
      <c r="P996" s="429"/>
      <c r="Q996" s="433">
        <f t="shared" si="145"/>
        <v>0</v>
      </c>
      <c r="R996" s="433"/>
      <c r="S996" s="429"/>
      <c r="T996" s="429"/>
      <c r="U996" s="434"/>
      <c r="V996" s="429"/>
      <c r="W996" s="429"/>
      <c r="X996" s="241" t="str">
        <f t="shared" si="141"/>
        <v/>
      </c>
      <c r="Y996" s="241" t="str">
        <f t="shared" si="146"/>
        <v/>
      </c>
      <c r="Z996" s="241" t="str">
        <f t="shared" si="147"/>
        <v/>
      </c>
      <c r="AA996" s="242" t="b">
        <f t="shared" si="139"/>
        <v>0</v>
      </c>
      <c r="AB996" s="242" t="b">
        <f t="shared" si="140"/>
        <v>0</v>
      </c>
      <c r="AC996" s="267"/>
      <c r="AD996" s="265" t="str">
        <f>IF(AC996=Dropdowns!$B$44,"Emissions intensity required","")</f>
        <v/>
      </c>
      <c r="AE996" s="267"/>
      <c r="AF996" s="265" t="str">
        <f t="shared" si="142"/>
        <v/>
      </c>
      <c r="AG996" s="121" t="str">
        <f t="shared" si="143"/>
        <v/>
      </c>
      <c r="AH996" s="121" t="str">
        <f t="shared" si="144"/>
        <v/>
      </c>
    </row>
    <row r="997" spans="1:34" s="99" customFormat="1" x14ac:dyDescent="0.45">
      <c r="A997" s="429"/>
      <c r="B997" s="429"/>
      <c r="C997" s="429"/>
      <c r="D997" s="429"/>
      <c r="E997" s="429"/>
      <c r="F997" s="267"/>
      <c r="G997" s="267"/>
      <c r="H997" s="430"/>
      <c r="I997" s="430"/>
      <c r="J997" s="431"/>
      <c r="K997" s="430"/>
      <c r="L997" s="432"/>
      <c r="M997" s="429"/>
      <c r="N997" s="429"/>
      <c r="O997" s="429"/>
      <c r="P997" s="429"/>
      <c r="Q997" s="433">
        <f t="shared" si="145"/>
        <v>0</v>
      </c>
      <c r="R997" s="433"/>
      <c r="S997" s="429"/>
      <c r="T997" s="429"/>
      <c r="U997" s="434"/>
      <c r="V997" s="429"/>
      <c r="W997" s="429"/>
      <c r="X997" s="241" t="str">
        <f t="shared" si="141"/>
        <v/>
      </c>
      <c r="Y997" s="241" t="str">
        <f t="shared" si="146"/>
        <v/>
      </c>
      <c r="Z997" s="241" t="str">
        <f t="shared" si="147"/>
        <v/>
      </c>
      <c r="AA997" s="242" t="b">
        <f t="shared" si="139"/>
        <v>0</v>
      </c>
      <c r="AB997" s="242" t="b">
        <f t="shared" si="140"/>
        <v>0</v>
      </c>
      <c r="AC997" s="267"/>
      <c r="AD997" s="265" t="str">
        <f>IF(AC997=Dropdowns!$B$44,"Emissions intensity required","")</f>
        <v/>
      </c>
      <c r="AE997" s="267"/>
      <c r="AF997" s="265" t="str">
        <f t="shared" si="142"/>
        <v/>
      </c>
      <c r="AG997" s="121" t="str">
        <f t="shared" si="143"/>
        <v/>
      </c>
      <c r="AH997" s="121" t="str">
        <f t="shared" si="144"/>
        <v/>
      </c>
    </row>
    <row r="998" spans="1:34" s="99" customFormat="1" x14ac:dyDescent="0.45">
      <c r="A998" s="429"/>
      <c r="B998" s="429"/>
      <c r="C998" s="429"/>
      <c r="D998" s="429"/>
      <c r="E998" s="429"/>
      <c r="F998" s="267"/>
      <c r="G998" s="267"/>
      <c r="H998" s="430"/>
      <c r="I998" s="430"/>
      <c r="J998" s="431"/>
      <c r="K998" s="430"/>
      <c r="L998" s="432"/>
      <c r="M998" s="429"/>
      <c r="N998" s="429"/>
      <c r="O998" s="429"/>
      <c r="P998" s="429"/>
      <c r="Q998" s="433">
        <f t="shared" si="145"/>
        <v>0</v>
      </c>
      <c r="R998" s="433"/>
      <c r="S998" s="429"/>
      <c r="T998" s="429"/>
      <c r="U998" s="434"/>
      <c r="V998" s="429"/>
      <c r="W998" s="429"/>
      <c r="X998" s="241" t="str">
        <f t="shared" si="141"/>
        <v/>
      </c>
      <c r="Y998" s="241" t="str">
        <f t="shared" si="146"/>
        <v/>
      </c>
      <c r="Z998" s="241" t="str">
        <f t="shared" si="147"/>
        <v/>
      </c>
      <c r="AA998" s="242" t="b">
        <f t="shared" si="139"/>
        <v>0</v>
      </c>
      <c r="AB998" s="242" t="b">
        <f t="shared" si="140"/>
        <v>0</v>
      </c>
      <c r="AC998" s="267"/>
      <c r="AD998" s="265" t="str">
        <f>IF(AC998=Dropdowns!$B$44,"Emissions intensity required","")</f>
        <v/>
      </c>
      <c r="AE998" s="267"/>
      <c r="AF998" s="265" t="str">
        <f t="shared" si="142"/>
        <v/>
      </c>
      <c r="AG998" s="121" t="str">
        <f t="shared" si="143"/>
        <v/>
      </c>
      <c r="AH998" s="121" t="str">
        <f t="shared" si="144"/>
        <v/>
      </c>
    </row>
    <row r="999" spans="1:34" s="99" customFormat="1" x14ac:dyDescent="0.45">
      <c r="A999" s="429"/>
      <c r="B999" s="429"/>
      <c r="C999" s="429"/>
      <c r="D999" s="429"/>
      <c r="E999" s="429"/>
      <c r="F999" s="267"/>
      <c r="G999" s="267"/>
      <c r="H999" s="430"/>
      <c r="I999" s="430"/>
      <c r="J999" s="431"/>
      <c r="K999" s="430"/>
      <c r="L999" s="432"/>
      <c r="M999" s="429"/>
      <c r="N999" s="429"/>
      <c r="O999" s="429"/>
      <c r="P999" s="429"/>
      <c r="Q999" s="433">
        <f t="shared" si="145"/>
        <v>0</v>
      </c>
      <c r="R999" s="433"/>
      <c r="S999" s="429"/>
      <c r="T999" s="429"/>
      <c r="U999" s="434"/>
      <c r="V999" s="429"/>
      <c r="W999" s="429"/>
      <c r="X999" s="241" t="str">
        <f t="shared" si="141"/>
        <v/>
      </c>
      <c r="Y999" s="241" t="str">
        <f t="shared" si="146"/>
        <v/>
      </c>
      <c r="Z999" s="241" t="str">
        <f t="shared" si="147"/>
        <v/>
      </c>
      <c r="AA999" s="242" t="b">
        <f t="shared" si="139"/>
        <v>0</v>
      </c>
      <c r="AB999" s="242" t="b">
        <f t="shared" si="140"/>
        <v>0</v>
      </c>
      <c r="AC999" s="267"/>
      <c r="AD999" s="265" t="str">
        <f>IF(AC999=Dropdowns!$B$44,"Emissions intensity required","")</f>
        <v/>
      </c>
      <c r="AE999" s="267"/>
      <c r="AF999" s="265" t="str">
        <f t="shared" si="142"/>
        <v/>
      </c>
      <c r="AG999" s="121" t="str">
        <f t="shared" si="143"/>
        <v/>
      </c>
      <c r="AH999" s="121" t="str">
        <f t="shared" si="144"/>
        <v/>
      </c>
    </row>
    <row r="1000" spans="1:34" x14ac:dyDescent="0.45">
      <c r="A1000" s="38"/>
      <c r="B1000" s="38"/>
      <c r="C1000" s="38"/>
      <c r="D1000" s="38"/>
      <c r="E1000" s="38"/>
      <c r="F1000" s="38"/>
      <c r="G1000" s="38"/>
      <c r="H1000" s="90"/>
      <c r="I1000" s="90"/>
      <c r="J1000" s="95"/>
      <c r="K1000" s="90"/>
      <c r="L1000" s="95"/>
      <c r="M1000" s="38"/>
      <c r="N1000" s="38"/>
      <c r="O1000" s="38"/>
      <c r="P1000" s="38"/>
      <c r="X1000" s="103"/>
      <c r="Y1000" s="103"/>
      <c r="Z1000" s="103"/>
      <c r="AA1000" s="508"/>
      <c r="AB1000" s="508"/>
      <c r="AC1000" s="104"/>
      <c r="AD1000" s="102"/>
      <c r="AE1000" s="102"/>
      <c r="AF1000" s="102"/>
      <c r="AG1000" s="121">
        <f t="shared" si="143"/>
        <v>0</v>
      </c>
      <c r="AH1000" s="121">
        <f t="shared" si="144"/>
        <v>0</v>
      </c>
    </row>
    <row r="1001" spans="1:34" x14ac:dyDescent="0.45">
      <c r="A1001" s="38"/>
      <c r="B1001" s="38"/>
      <c r="C1001" s="38"/>
      <c r="D1001" s="38"/>
      <c r="E1001" s="38"/>
      <c r="F1001" s="38"/>
      <c r="G1001" s="38"/>
      <c r="H1001" s="90"/>
      <c r="I1001" s="90"/>
      <c r="J1001" s="95"/>
      <c r="K1001" s="90"/>
      <c r="L1001" s="95"/>
      <c r="M1001" s="38"/>
      <c r="N1001" s="38"/>
      <c r="O1001" s="38"/>
      <c r="P1001" s="38"/>
      <c r="X1001" s="103"/>
      <c r="Y1001" s="103"/>
      <c r="Z1001" s="103"/>
      <c r="AA1001" s="508"/>
      <c r="AB1001" s="508"/>
      <c r="AC1001" s="104"/>
      <c r="AD1001" s="102"/>
      <c r="AE1001" s="102"/>
      <c r="AF1001" s="102"/>
      <c r="AG1001" s="121">
        <f t="shared" si="143"/>
        <v>0</v>
      </c>
      <c r="AH1001" s="121">
        <f t="shared" si="144"/>
        <v>0</v>
      </c>
    </row>
    <row r="1002" spans="1:34" x14ac:dyDescent="0.45">
      <c r="A1002" s="38"/>
      <c r="B1002" s="38"/>
      <c r="C1002" s="38"/>
      <c r="D1002" s="38"/>
      <c r="E1002" s="38"/>
      <c r="F1002" s="38"/>
      <c r="G1002" s="38"/>
      <c r="H1002" s="90"/>
      <c r="I1002" s="90"/>
      <c r="J1002" s="95"/>
      <c r="K1002" s="90"/>
      <c r="L1002" s="95"/>
      <c r="M1002" s="38"/>
      <c r="N1002" s="38"/>
      <c r="O1002" s="38"/>
      <c r="P1002" s="38"/>
      <c r="X1002" s="103"/>
      <c r="Y1002" s="103"/>
      <c r="Z1002" s="103"/>
      <c r="AA1002" s="508"/>
      <c r="AB1002" s="508"/>
      <c r="AC1002" s="104"/>
      <c r="AD1002" s="102"/>
      <c r="AE1002" s="102"/>
      <c r="AF1002" s="102"/>
      <c r="AG1002" s="121">
        <f t="shared" si="143"/>
        <v>0</v>
      </c>
      <c r="AH1002" s="121">
        <f t="shared" si="144"/>
        <v>0</v>
      </c>
    </row>
    <row r="1003" spans="1:34" x14ac:dyDescent="0.45">
      <c r="A1003" s="38"/>
      <c r="B1003" s="38"/>
      <c r="C1003" s="38"/>
      <c r="D1003" s="38"/>
      <c r="E1003" s="38"/>
      <c r="F1003" s="38"/>
      <c r="G1003" s="38"/>
      <c r="H1003" s="90"/>
      <c r="I1003" s="90"/>
      <c r="J1003" s="95"/>
      <c r="K1003" s="90"/>
      <c r="L1003" s="95"/>
      <c r="M1003" s="38"/>
      <c r="N1003" s="38"/>
      <c r="O1003" s="38"/>
      <c r="P1003" s="38"/>
      <c r="X1003" s="103"/>
      <c r="Y1003" s="103"/>
      <c r="Z1003" s="103"/>
      <c r="AA1003" s="508"/>
      <c r="AB1003" s="508"/>
      <c r="AC1003" s="104"/>
      <c r="AD1003" s="102"/>
      <c r="AE1003" s="102"/>
      <c r="AF1003" s="102"/>
      <c r="AG1003" s="121">
        <f t="shared" si="143"/>
        <v>0</v>
      </c>
      <c r="AH1003" s="121">
        <f t="shared" si="144"/>
        <v>0</v>
      </c>
    </row>
    <row r="1004" spans="1:34" x14ac:dyDescent="0.45">
      <c r="A1004" s="38"/>
      <c r="B1004" s="38"/>
      <c r="C1004" s="38"/>
      <c r="D1004" s="38"/>
      <c r="E1004" s="38"/>
      <c r="F1004" s="38"/>
      <c r="G1004" s="38"/>
      <c r="H1004" s="90"/>
      <c r="I1004" s="90"/>
      <c r="J1004" s="95"/>
      <c r="K1004" s="90"/>
      <c r="L1004" s="95"/>
      <c r="M1004" s="38"/>
      <c r="N1004" s="38"/>
      <c r="O1004" s="38"/>
      <c r="P1004" s="38"/>
      <c r="X1004" s="103"/>
      <c r="Y1004" s="103"/>
      <c r="Z1004" s="103"/>
      <c r="AA1004" s="508"/>
      <c r="AB1004" s="508"/>
      <c r="AC1004" s="104"/>
      <c r="AD1004" s="102"/>
      <c r="AE1004" s="102"/>
      <c r="AF1004" s="102"/>
      <c r="AG1004" s="121">
        <f t="shared" si="143"/>
        <v>0</v>
      </c>
      <c r="AH1004" s="121">
        <f t="shared" si="144"/>
        <v>0</v>
      </c>
    </row>
    <row r="1005" spans="1:34" x14ac:dyDescent="0.45">
      <c r="A1005" s="38"/>
      <c r="B1005" s="38"/>
      <c r="C1005" s="38"/>
      <c r="D1005" s="38"/>
      <c r="E1005" s="38"/>
      <c r="F1005" s="38"/>
      <c r="G1005" s="38"/>
      <c r="H1005" s="90"/>
      <c r="I1005" s="90"/>
      <c r="J1005" s="95"/>
      <c r="K1005" s="90"/>
      <c r="L1005" s="95"/>
      <c r="M1005" s="38"/>
      <c r="N1005" s="38"/>
      <c r="O1005" s="38"/>
      <c r="P1005" s="38"/>
      <c r="X1005" s="103"/>
      <c r="Y1005" s="103"/>
      <c r="Z1005" s="103"/>
      <c r="AA1005" s="508"/>
      <c r="AB1005" s="508"/>
      <c r="AC1005" s="104"/>
      <c r="AD1005" s="102"/>
      <c r="AE1005" s="102"/>
      <c r="AF1005" s="102"/>
      <c r="AG1005" s="121">
        <f t="shared" si="143"/>
        <v>0</v>
      </c>
      <c r="AH1005" s="121">
        <f t="shared" si="144"/>
        <v>0</v>
      </c>
    </row>
    <row r="1006" spans="1:34" x14ac:dyDescent="0.45">
      <c r="A1006" s="38"/>
      <c r="B1006" s="38"/>
      <c r="C1006" s="38"/>
      <c r="D1006" s="38"/>
      <c r="E1006" s="38"/>
      <c r="F1006" s="38"/>
      <c r="G1006" s="38"/>
      <c r="H1006" s="90"/>
      <c r="I1006" s="90"/>
      <c r="J1006" s="95"/>
      <c r="K1006" s="90"/>
      <c r="L1006" s="95"/>
      <c r="M1006" s="38"/>
      <c r="N1006" s="38"/>
      <c r="O1006" s="38"/>
      <c r="P1006" s="38"/>
      <c r="X1006" s="103"/>
      <c r="Y1006" s="103"/>
      <c r="Z1006" s="103"/>
      <c r="AA1006" s="508"/>
      <c r="AB1006" s="508"/>
      <c r="AC1006" s="104"/>
      <c r="AD1006" s="102"/>
      <c r="AE1006" s="102"/>
      <c r="AF1006" s="102"/>
      <c r="AG1006" s="121">
        <f t="shared" si="143"/>
        <v>0</v>
      </c>
      <c r="AH1006" s="121">
        <f t="shared" si="144"/>
        <v>0</v>
      </c>
    </row>
    <row r="1007" spans="1:34" x14ac:dyDescent="0.45">
      <c r="A1007" s="38"/>
      <c r="B1007" s="38"/>
      <c r="C1007" s="38"/>
      <c r="D1007" s="38"/>
      <c r="E1007" s="38"/>
      <c r="F1007" s="38"/>
      <c r="G1007" s="38"/>
      <c r="H1007" s="90"/>
      <c r="I1007" s="90"/>
      <c r="J1007" s="95"/>
      <c r="K1007" s="90"/>
      <c r="L1007" s="95"/>
      <c r="M1007" s="38"/>
      <c r="N1007" s="38"/>
      <c r="O1007" s="38"/>
      <c r="P1007" s="38"/>
      <c r="X1007" s="103"/>
      <c r="Y1007" s="103"/>
      <c r="Z1007" s="103"/>
      <c r="AA1007" s="508"/>
      <c r="AB1007" s="508"/>
      <c r="AC1007" s="104"/>
      <c r="AD1007" s="102"/>
      <c r="AE1007" s="102"/>
      <c r="AF1007" s="102"/>
      <c r="AG1007" s="121">
        <f t="shared" si="143"/>
        <v>0</v>
      </c>
      <c r="AH1007" s="121">
        <f t="shared" si="144"/>
        <v>0</v>
      </c>
    </row>
    <row r="1008" spans="1:34" x14ac:dyDescent="0.45">
      <c r="A1008" s="38"/>
      <c r="B1008" s="38"/>
      <c r="C1008" s="38"/>
      <c r="D1008" s="38"/>
      <c r="E1008" s="38"/>
      <c r="F1008" s="38"/>
      <c r="G1008" s="38"/>
      <c r="H1008" s="90"/>
      <c r="I1008" s="90"/>
      <c r="J1008" s="95"/>
      <c r="K1008" s="90"/>
      <c r="L1008" s="95"/>
      <c r="M1008" s="38"/>
      <c r="N1008" s="38"/>
      <c r="O1008" s="38"/>
      <c r="P1008" s="38"/>
      <c r="X1008" s="103"/>
      <c r="Y1008" s="103"/>
      <c r="Z1008" s="103"/>
      <c r="AA1008" s="508"/>
      <c r="AB1008" s="508"/>
      <c r="AC1008" s="104"/>
      <c r="AD1008" s="102"/>
      <c r="AE1008" s="102"/>
      <c r="AF1008" s="102"/>
      <c r="AG1008" s="121">
        <f t="shared" si="143"/>
        <v>0</v>
      </c>
      <c r="AH1008" s="121">
        <f t="shared" si="144"/>
        <v>0</v>
      </c>
    </row>
    <row r="1009" spans="1:32" x14ac:dyDescent="0.45">
      <c r="A1009" s="38"/>
      <c r="B1009" s="38"/>
      <c r="C1009" s="38"/>
      <c r="D1009" s="38"/>
      <c r="E1009" s="38"/>
      <c r="F1009" s="38"/>
      <c r="G1009" s="38"/>
      <c r="H1009" s="90"/>
      <c r="I1009" s="90"/>
      <c r="J1009" s="95"/>
      <c r="K1009" s="90"/>
      <c r="L1009" s="95"/>
      <c r="M1009" s="38"/>
      <c r="N1009" s="38"/>
      <c r="O1009" s="38"/>
      <c r="P1009" s="38"/>
      <c r="X1009" s="103"/>
      <c r="Y1009" s="103"/>
      <c r="Z1009" s="103"/>
      <c r="AA1009" s="104"/>
      <c r="AB1009" s="104"/>
      <c r="AC1009" s="104"/>
      <c r="AD1009" s="102"/>
      <c r="AE1009" s="102"/>
      <c r="AF1009" s="102"/>
    </row>
    <row r="1010" spans="1:32" x14ac:dyDescent="0.45">
      <c r="A1010" s="38"/>
      <c r="B1010" s="38"/>
      <c r="C1010" s="38"/>
      <c r="D1010" s="38"/>
      <c r="E1010" s="38"/>
      <c r="F1010" s="38"/>
      <c r="G1010" s="38"/>
      <c r="H1010" s="90"/>
      <c r="I1010" s="90"/>
      <c r="J1010" s="95"/>
      <c r="K1010" s="90"/>
      <c r="L1010" s="95"/>
      <c r="M1010" s="38"/>
      <c r="N1010" s="38"/>
      <c r="O1010" s="38"/>
      <c r="P1010" s="38"/>
      <c r="X1010" s="103"/>
      <c r="Y1010" s="103"/>
      <c r="Z1010" s="103"/>
      <c r="AA1010" s="104"/>
      <c r="AB1010" s="104"/>
      <c r="AC1010" s="104"/>
      <c r="AD1010" s="102"/>
      <c r="AE1010" s="102"/>
      <c r="AF1010" s="102"/>
    </row>
    <row r="1011" spans="1:32" x14ac:dyDescent="0.45">
      <c r="A1011" s="38"/>
      <c r="B1011" s="38"/>
      <c r="C1011" s="38"/>
      <c r="D1011" s="38"/>
      <c r="E1011" s="38"/>
      <c r="F1011" s="38"/>
      <c r="G1011" s="38"/>
      <c r="H1011" s="90"/>
      <c r="I1011" s="90"/>
      <c r="J1011" s="95"/>
      <c r="K1011" s="90"/>
      <c r="L1011" s="95"/>
      <c r="M1011" s="38"/>
      <c r="N1011" s="38"/>
      <c r="O1011" s="38"/>
      <c r="P1011" s="38"/>
      <c r="X1011" s="103"/>
      <c r="Y1011" s="103"/>
      <c r="Z1011" s="103"/>
      <c r="AA1011" s="104"/>
      <c r="AB1011" s="104"/>
      <c r="AC1011" s="104"/>
      <c r="AD1011" s="102"/>
      <c r="AE1011" s="102"/>
      <c r="AF1011" s="102"/>
    </row>
    <row r="1012" spans="1:32" x14ac:dyDescent="0.45">
      <c r="A1012" s="38"/>
      <c r="B1012" s="38"/>
      <c r="C1012" s="38"/>
      <c r="D1012" s="38"/>
      <c r="E1012" s="38"/>
      <c r="F1012" s="38"/>
      <c r="G1012" s="38"/>
      <c r="H1012" s="90"/>
      <c r="I1012" s="90"/>
      <c r="J1012" s="95"/>
      <c r="K1012" s="90"/>
      <c r="L1012" s="95"/>
      <c r="M1012" s="38"/>
      <c r="N1012" s="38"/>
      <c r="O1012" s="38"/>
      <c r="P1012" s="38"/>
      <c r="X1012" s="103"/>
      <c r="Y1012" s="103"/>
      <c r="Z1012" s="103"/>
      <c r="AA1012" s="104"/>
      <c r="AB1012" s="104"/>
      <c r="AC1012" s="104"/>
      <c r="AD1012" s="102"/>
      <c r="AE1012" s="102"/>
      <c r="AF1012" s="102"/>
    </row>
    <row r="1013" spans="1:32" x14ac:dyDescent="0.45">
      <c r="A1013" s="38"/>
      <c r="B1013" s="38"/>
      <c r="C1013" s="38"/>
      <c r="D1013" s="38"/>
      <c r="E1013" s="38"/>
      <c r="F1013" s="38"/>
      <c r="G1013" s="38"/>
      <c r="H1013" s="90"/>
      <c r="I1013" s="90"/>
      <c r="J1013" s="95"/>
      <c r="K1013" s="90"/>
      <c r="L1013" s="95"/>
      <c r="M1013" s="38"/>
      <c r="N1013" s="38"/>
      <c r="O1013" s="38"/>
      <c r="P1013" s="38"/>
      <c r="X1013" s="103"/>
      <c r="Y1013" s="103"/>
      <c r="Z1013" s="103"/>
      <c r="AA1013" s="104"/>
      <c r="AB1013" s="104"/>
      <c r="AC1013" s="104"/>
      <c r="AD1013" s="102"/>
      <c r="AE1013" s="102"/>
      <c r="AF1013" s="102"/>
    </row>
    <row r="1014" spans="1:32" x14ac:dyDescent="0.45">
      <c r="A1014" s="38"/>
      <c r="B1014" s="38"/>
      <c r="C1014" s="38"/>
      <c r="D1014" s="38"/>
      <c r="E1014" s="38"/>
      <c r="F1014" s="38"/>
      <c r="G1014" s="38"/>
      <c r="H1014" s="90"/>
      <c r="I1014" s="90"/>
      <c r="J1014" s="95"/>
      <c r="K1014" s="90"/>
      <c r="L1014" s="95"/>
      <c r="M1014" s="38"/>
      <c r="N1014" s="38"/>
      <c r="O1014" s="38"/>
      <c r="P1014" s="38"/>
      <c r="X1014" s="103"/>
      <c r="Y1014" s="103"/>
      <c r="Z1014" s="103"/>
      <c r="AA1014" s="104"/>
      <c r="AB1014" s="104"/>
      <c r="AC1014" s="104"/>
      <c r="AD1014" s="102"/>
      <c r="AE1014" s="102"/>
      <c r="AF1014" s="102"/>
    </row>
    <row r="1015" spans="1:32" x14ac:dyDescent="0.45">
      <c r="A1015" s="38"/>
      <c r="B1015" s="38"/>
      <c r="C1015" s="38"/>
      <c r="D1015" s="38"/>
      <c r="E1015" s="38"/>
      <c r="F1015" s="38"/>
      <c r="G1015" s="38"/>
      <c r="H1015" s="90"/>
      <c r="I1015" s="90"/>
      <c r="J1015" s="95"/>
      <c r="K1015" s="90"/>
      <c r="L1015" s="95"/>
      <c r="M1015" s="38"/>
      <c r="N1015" s="38"/>
      <c r="O1015" s="38"/>
      <c r="P1015" s="38"/>
      <c r="X1015" s="103"/>
      <c r="Y1015" s="103"/>
      <c r="Z1015" s="103"/>
      <c r="AA1015" s="104"/>
      <c r="AB1015" s="104"/>
      <c r="AC1015" s="104"/>
      <c r="AD1015" s="102"/>
      <c r="AE1015" s="102"/>
      <c r="AF1015" s="102"/>
    </row>
    <row r="1016" spans="1:32" x14ac:dyDescent="0.45">
      <c r="A1016" s="38"/>
      <c r="B1016" s="38"/>
      <c r="C1016" s="38"/>
      <c r="D1016" s="38"/>
      <c r="E1016" s="38"/>
      <c r="F1016" s="38"/>
      <c r="G1016" s="38"/>
      <c r="H1016" s="90"/>
      <c r="I1016" s="90"/>
      <c r="J1016" s="95"/>
      <c r="K1016" s="90"/>
      <c r="L1016" s="95"/>
      <c r="M1016" s="38"/>
      <c r="N1016" s="38"/>
      <c r="O1016" s="38"/>
      <c r="P1016" s="38"/>
      <c r="X1016" s="103"/>
      <c r="Y1016" s="103"/>
      <c r="Z1016" s="103"/>
      <c r="AA1016" s="104"/>
      <c r="AB1016" s="104"/>
      <c r="AC1016" s="104"/>
      <c r="AD1016" s="102"/>
      <c r="AE1016" s="102"/>
      <c r="AF1016" s="102"/>
    </row>
    <row r="1017" spans="1:32" x14ac:dyDescent="0.45">
      <c r="A1017" s="38"/>
      <c r="B1017" s="38"/>
      <c r="C1017" s="38"/>
      <c r="D1017" s="38"/>
      <c r="E1017" s="38"/>
      <c r="F1017" s="38"/>
      <c r="G1017" s="38"/>
      <c r="H1017" s="90"/>
      <c r="I1017" s="90"/>
      <c r="J1017" s="95"/>
      <c r="K1017" s="90"/>
      <c r="L1017" s="95"/>
      <c r="M1017" s="38"/>
      <c r="N1017" s="38"/>
      <c r="O1017" s="38"/>
      <c r="P1017" s="38"/>
      <c r="X1017" s="103"/>
      <c r="Y1017" s="103"/>
      <c r="Z1017" s="103"/>
      <c r="AA1017" s="104"/>
      <c r="AB1017" s="104"/>
      <c r="AC1017" s="104"/>
      <c r="AD1017" s="102"/>
      <c r="AE1017" s="102"/>
      <c r="AF1017" s="102"/>
    </row>
    <row r="1018" spans="1:32" x14ac:dyDescent="0.45">
      <c r="A1018" s="38"/>
      <c r="B1018" s="38"/>
      <c r="C1018" s="38"/>
      <c r="D1018" s="38"/>
      <c r="E1018" s="38"/>
      <c r="F1018" s="38"/>
      <c r="G1018" s="38"/>
      <c r="H1018" s="90"/>
      <c r="I1018" s="90"/>
      <c r="J1018" s="95"/>
      <c r="K1018" s="90"/>
      <c r="L1018" s="95"/>
      <c r="M1018" s="38"/>
      <c r="N1018" s="38"/>
      <c r="O1018" s="38"/>
      <c r="P1018" s="38"/>
      <c r="X1018" s="103"/>
      <c r="Y1018" s="103"/>
      <c r="Z1018" s="103"/>
      <c r="AA1018" s="104"/>
      <c r="AB1018" s="104"/>
      <c r="AC1018" s="104"/>
      <c r="AD1018" s="102"/>
      <c r="AE1018" s="102"/>
      <c r="AF1018" s="102"/>
    </row>
    <row r="1019" spans="1:32" x14ac:dyDescent="0.45">
      <c r="A1019" s="38"/>
      <c r="B1019" s="38"/>
      <c r="C1019" s="38"/>
      <c r="D1019" s="38"/>
      <c r="E1019" s="38"/>
      <c r="F1019" s="38"/>
      <c r="G1019" s="38"/>
      <c r="H1019" s="90"/>
      <c r="I1019" s="90"/>
      <c r="J1019" s="95"/>
      <c r="K1019" s="90"/>
      <c r="L1019" s="95"/>
      <c r="M1019" s="38"/>
      <c r="N1019" s="38"/>
      <c r="O1019" s="38"/>
      <c r="P1019" s="38"/>
      <c r="X1019" s="103"/>
      <c r="Y1019" s="103"/>
      <c r="Z1019" s="103"/>
      <c r="AA1019" s="104"/>
      <c r="AB1019" s="104"/>
      <c r="AC1019" s="104"/>
      <c r="AD1019" s="102"/>
      <c r="AE1019" s="102"/>
      <c r="AF1019" s="102"/>
    </row>
    <row r="1020" spans="1:32" x14ac:dyDescent="0.45">
      <c r="A1020" s="38"/>
      <c r="B1020" s="38"/>
      <c r="C1020" s="38"/>
      <c r="D1020" s="38"/>
      <c r="E1020" s="38"/>
      <c r="F1020" s="38"/>
      <c r="G1020" s="38"/>
      <c r="H1020" s="90"/>
      <c r="I1020" s="90"/>
      <c r="J1020" s="95"/>
      <c r="K1020" s="90"/>
      <c r="L1020" s="95"/>
      <c r="M1020" s="38"/>
      <c r="N1020" s="38"/>
      <c r="O1020" s="38"/>
      <c r="P1020" s="38"/>
      <c r="X1020" s="103"/>
      <c r="Y1020" s="103"/>
      <c r="Z1020" s="103"/>
      <c r="AA1020" s="104"/>
      <c r="AB1020" s="104"/>
      <c r="AC1020" s="104"/>
      <c r="AD1020" s="102"/>
      <c r="AE1020" s="102"/>
      <c r="AF1020" s="102"/>
    </row>
    <row r="1021" spans="1:32" x14ac:dyDescent="0.45">
      <c r="A1021" s="38"/>
      <c r="B1021" s="38"/>
      <c r="C1021" s="38"/>
      <c r="D1021" s="38"/>
      <c r="E1021" s="38"/>
      <c r="F1021" s="38"/>
      <c r="G1021" s="38"/>
      <c r="H1021" s="90"/>
      <c r="I1021" s="90"/>
      <c r="J1021" s="95"/>
      <c r="K1021" s="90"/>
      <c r="L1021" s="95"/>
      <c r="M1021" s="38"/>
      <c r="N1021" s="38"/>
      <c r="O1021" s="38"/>
      <c r="P1021" s="38"/>
      <c r="X1021" s="103"/>
      <c r="Y1021" s="103"/>
      <c r="Z1021" s="103"/>
      <c r="AA1021" s="104"/>
      <c r="AB1021" s="104"/>
      <c r="AC1021" s="104"/>
      <c r="AD1021" s="102"/>
      <c r="AE1021" s="102"/>
      <c r="AF1021" s="102"/>
    </row>
    <row r="1022" spans="1:32" x14ac:dyDescent="0.45">
      <c r="A1022" s="38"/>
      <c r="B1022" s="38"/>
      <c r="C1022" s="38"/>
      <c r="D1022" s="38"/>
      <c r="E1022" s="38"/>
      <c r="F1022" s="38"/>
      <c r="G1022" s="38"/>
      <c r="H1022" s="90"/>
      <c r="I1022" s="90"/>
      <c r="J1022" s="95"/>
      <c r="K1022" s="90"/>
      <c r="L1022" s="95"/>
      <c r="M1022" s="38"/>
      <c r="N1022" s="38"/>
      <c r="O1022" s="38"/>
      <c r="P1022" s="38"/>
      <c r="X1022" s="103"/>
      <c r="Y1022" s="103"/>
      <c r="Z1022" s="103"/>
      <c r="AA1022" s="104"/>
      <c r="AB1022" s="104"/>
      <c r="AC1022" s="104"/>
      <c r="AD1022" s="102"/>
      <c r="AE1022" s="102"/>
      <c r="AF1022" s="102"/>
    </row>
    <row r="1023" spans="1:32" x14ac:dyDescent="0.45">
      <c r="A1023" s="38"/>
      <c r="B1023" s="38"/>
      <c r="C1023" s="38"/>
      <c r="D1023" s="38"/>
      <c r="E1023" s="38"/>
      <c r="F1023" s="38"/>
      <c r="G1023" s="38"/>
      <c r="H1023" s="90"/>
      <c r="I1023" s="90"/>
      <c r="J1023" s="95"/>
      <c r="K1023" s="90"/>
      <c r="L1023" s="95"/>
      <c r="M1023" s="38"/>
      <c r="N1023" s="38"/>
      <c r="O1023" s="38"/>
      <c r="P1023" s="38"/>
      <c r="X1023" s="103"/>
      <c r="Y1023" s="103"/>
      <c r="Z1023" s="103"/>
      <c r="AA1023" s="104"/>
      <c r="AB1023" s="104"/>
      <c r="AC1023" s="104"/>
      <c r="AD1023" s="102"/>
      <c r="AE1023" s="102"/>
      <c r="AF1023" s="102"/>
    </row>
    <row r="1024" spans="1:32" x14ac:dyDescent="0.45">
      <c r="A1024" s="38"/>
      <c r="B1024" s="38"/>
      <c r="C1024" s="38"/>
      <c r="D1024" s="38"/>
      <c r="E1024" s="38"/>
      <c r="F1024" s="38"/>
      <c r="G1024" s="38"/>
      <c r="H1024" s="90"/>
      <c r="I1024" s="90"/>
      <c r="J1024" s="95"/>
      <c r="K1024" s="90"/>
      <c r="L1024" s="95"/>
      <c r="M1024" s="38"/>
      <c r="N1024" s="38"/>
      <c r="O1024" s="38"/>
      <c r="P1024" s="38"/>
      <c r="X1024" s="103"/>
      <c r="Y1024" s="103"/>
      <c r="Z1024" s="103"/>
      <c r="AA1024" s="104"/>
      <c r="AB1024" s="104"/>
      <c r="AC1024" s="104"/>
      <c r="AD1024" s="102"/>
      <c r="AE1024" s="102"/>
      <c r="AF1024" s="102"/>
    </row>
    <row r="1025" spans="1:32" x14ac:dyDescent="0.45">
      <c r="A1025" s="38"/>
      <c r="B1025" s="38"/>
      <c r="C1025" s="38"/>
      <c r="D1025" s="38"/>
      <c r="E1025" s="38"/>
      <c r="F1025" s="38"/>
      <c r="G1025" s="38"/>
      <c r="H1025" s="90"/>
      <c r="I1025" s="90"/>
      <c r="J1025" s="95"/>
      <c r="K1025" s="90"/>
      <c r="L1025" s="95"/>
      <c r="M1025" s="38"/>
      <c r="N1025" s="38"/>
      <c r="O1025" s="38"/>
      <c r="P1025" s="38"/>
      <c r="X1025" s="103"/>
      <c r="Y1025" s="103"/>
      <c r="Z1025" s="103"/>
      <c r="AA1025" s="104"/>
      <c r="AB1025" s="104"/>
      <c r="AC1025" s="104"/>
      <c r="AD1025" s="102"/>
      <c r="AE1025" s="102"/>
      <c r="AF1025" s="102"/>
    </row>
    <row r="1026" spans="1:32" x14ac:dyDescent="0.45">
      <c r="A1026" s="38"/>
      <c r="B1026" s="38"/>
      <c r="C1026" s="38"/>
      <c r="D1026" s="38"/>
      <c r="E1026" s="38"/>
      <c r="F1026" s="38"/>
      <c r="G1026" s="38"/>
      <c r="H1026" s="90"/>
      <c r="I1026" s="90"/>
      <c r="J1026" s="95"/>
      <c r="K1026" s="90"/>
      <c r="L1026" s="95"/>
      <c r="M1026" s="38"/>
      <c r="N1026" s="38"/>
      <c r="O1026" s="38"/>
      <c r="P1026" s="38"/>
      <c r="X1026" s="103"/>
      <c r="Y1026" s="103"/>
      <c r="Z1026" s="103"/>
      <c r="AA1026" s="104"/>
      <c r="AB1026" s="104"/>
      <c r="AC1026" s="104"/>
      <c r="AD1026" s="102"/>
      <c r="AE1026" s="102"/>
      <c r="AF1026" s="102"/>
    </row>
    <row r="1027" spans="1:32" x14ac:dyDescent="0.45">
      <c r="A1027" s="38"/>
      <c r="B1027" s="38"/>
      <c r="C1027" s="38"/>
      <c r="D1027" s="38"/>
      <c r="E1027" s="38"/>
      <c r="F1027" s="38"/>
      <c r="G1027" s="38"/>
      <c r="H1027" s="90"/>
      <c r="I1027" s="90"/>
      <c r="J1027" s="95"/>
      <c r="K1027" s="90"/>
      <c r="L1027" s="95"/>
      <c r="M1027" s="38"/>
      <c r="N1027" s="38"/>
      <c r="O1027" s="38"/>
      <c r="P1027" s="38"/>
      <c r="X1027" s="103"/>
      <c r="Y1027" s="103"/>
      <c r="Z1027" s="103"/>
      <c r="AA1027" s="104"/>
      <c r="AB1027" s="104"/>
      <c r="AC1027" s="104"/>
      <c r="AD1027" s="102"/>
      <c r="AE1027" s="102"/>
      <c r="AF1027" s="102"/>
    </row>
    <row r="1028" spans="1:32" x14ac:dyDescent="0.45">
      <c r="A1028" s="38"/>
      <c r="B1028" s="38"/>
      <c r="C1028" s="38"/>
      <c r="D1028" s="38"/>
      <c r="E1028" s="38"/>
      <c r="F1028" s="38"/>
      <c r="G1028" s="38"/>
      <c r="H1028" s="90"/>
      <c r="I1028" s="90"/>
      <c r="J1028" s="95"/>
      <c r="K1028" s="90"/>
      <c r="L1028" s="95"/>
      <c r="M1028" s="38"/>
      <c r="N1028" s="38"/>
      <c r="O1028" s="38"/>
      <c r="P1028" s="38"/>
      <c r="X1028" s="103"/>
      <c r="Y1028" s="103"/>
      <c r="Z1028" s="103"/>
      <c r="AA1028" s="104"/>
      <c r="AB1028" s="104"/>
      <c r="AC1028" s="104"/>
      <c r="AD1028" s="102"/>
      <c r="AE1028" s="102"/>
      <c r="AF1028" s="102"/>
    </row>
    <row r="1029" spans="1:32" x14ac:dyDescent="0.45">
      <c r="A1029" s="38"/>
      <c r="B1029" s="38"/>
      <c r="C1029" s="38"/>
      <c r="D1029" s="38"/>
      <c r="E1029" s="38"/>
      <c r="F1029" s="38"/>
      <c r="G1029" s="38"/>
      <c r="H1029" s="90"/>
      <c r="I1029" s="90"/>
      <c r="J1029" s="95"/>
      <c r="K1029" s="90"/>
      <c r="L1029" s="95"/>
      <c r="M1029" s="38"/>
      <c r="N1029" s="38"/>
      <c r="O1029" s="38"/>
      <c r="P1029" s="38"/>
      <c r="X1029" s="103"/>
      <c r="Y1029" s="103"/>
      <c r="Z1029" s="103"/>
      <c r="AA1029" s="104"/>
      <c r="AB1029" s="104"/>
      <c r="AC1029" s="104"/>
      <c r="AD1029" s="102"/>
      <c r="AE1029" s="102"/>
      <c r="AF1029" s="102"/>
    </row>
    <row r="1030" spans="1:32" x14ac:dyDescent="0.45">
      <c r="A1030" s="38"/>
      <c r="B1030" s="38"/>
      <c r="C1030" s="38"/>
      <c r="D1030" s="38"/>
      <c r="E1030" s="38"/>
      <c r="F1030" s="38"/>
      <c r="G1030" s="38"/>
      <c r="H1030" s="90"/>
      <c r="I1030" s="90"/>
      <c r="J1030" s="95"/>
      <c r="K1030" s="90"/>
      <c r="L1030" s="95"/>
      <c r="M1030" s="38"/>
      <c r="N1030" s="38"/>
      <c r="O1030" s="38"/>
      <c r="P1030" s="38"/>
      <c r="X1030" s="103"/>
      <c r="Y1030" s="103"/>
      <c r="Z1030" s="103"/>
      <c r="AA1030" s="104"/>
      <c r="AB1030" s="104"/>
      <c r="AC1030" s="104"/>
      <c r="AD1030" s="102"/>
      <c r="AE1030" s="102"/>
      <c r="AF1030" s="102"/>
    </row>
    <row r="1031" spans="1:32" x14ac:dyDescent="0.45">
      <c r="A1031" s="38"/>
      <c r="B1031" s="38"/>
      <c r="C1031" s="38"/>
      <c r="D1031" s="38"/>
      <c r="E1031" s="38"/>
      <c r="F1031" s="38"/>
      <c r="G1031" s="38"/>
      <c r="H1031" s="90"/>
      <c r="I1031" s="90"/>
      <c r="J1031" s="95"/>
      <c r="K1031" s="90"/>
      <c r="L1031" s="95"/>
      <c r="M1031" s="38"/>
      <c r="N1031" s="38"/>
      <c r="O1031" s="38"/>
      <c r="P1031" s="38"/>
      <c r="X1031" s="103"/>
      <c r="Y1031" s="103"/>
      <c r="Z1031" s="103"/>
      <c r="AA1031" s="104"/>
      <c r="AB1031" s="104"/>
      <c r="AC1031" s="104"/>
      <c r="AD1031" s="102"/>
      <c r="AE1031" s="102"/>
      <c r="AF1031" s="102"/>
    </row>
    <row r="1032" spans="1:32" x14ac:dyDescent="0.45">
      <c r="A1032" s="38"/>
      <c r="B1032" s="38"/>
      <c r="C1032" s="38"/>
      <c r="D1032" s="38"/>
      <c r="E1032" s="38"/>
      <c r="F1032" s="38"/>
      <c r="G1032" s="38"/>
      <c r="H1032" s="90"/>
      <c r="I1032" s="90"/>
      <c r="J1032" s="95"/>
      <c r="K1032" s="90"/>
      <c r="L1032" s="95"/>
      <c r="M1032" s="38"/>
      <c r="N1032" s="38"/>
      <c r="O1032" s="38"/>
      <c r="P1032" s="38"/>
      <c r="X1032" s="103"/>
      <c r="Y1032" s="103"/>
      <c r="Z1032" s="103"/>
      <c r="AA1032" s="104"/>
      <c r="AB1032" s="104"/>
      <c r="AC1032" s="104"/>
      <c r="AD1032" s="102"/>
      <c r="AE1032" s="102"/>
      <c r="AF1032" s="102"/>
    </row>
    <row r="1033" spans="1:32" x14ac:dyDescent="0.45">
      <c r="A1033" s="38"/>
      <c r="B1033" s="38"/>
      <c r="C1033" s="38"/>
      <c r="D1033" s="38"/>
      <c r="E1033" s="38"/>
      <c r="F1033" s="38"/>
      <c r="G1033" s="38"/>
      <c r="H1033" s="90"/>
      <c r="I1033" s="90"/>
      <c r="J1033" s="95"/>
      <c r="K1033" s="90"/>
      <c r="L1033" s="95"/>
      <c r="M1033" s="38"/>
      <c r="N1033" s="38"/>
      <c r="O1033" s="38"/>
      <c r="P1033" s="38"/>
      <c r="X1033" s="103"/>
      <c r="Y1033" s="103"/>
      <c r="Z1033" s="103"/>
      <c r="AA1033" s="104"/>
      <c r="AB1033" s="104"/>
      <c r="AC1033" s="104"/>
      <c r="AD1033" s="102"/>
      <c r="AE1033" s="102"/>
      <c r="AF1033" s="102"/>
    </row>
    <row r="1034" spans="1:32" x14ac:dyDescent="0.45">
      <c r="A1034" s="38"/>
      <c r="B1034" s="38"/>
      <c r="C1034" s="38"/>
      <c r="D1034" s="38"/>
      <c r="E1034" s="38"/>
      <c r="F1034" s="38"/>
      <c r="G1034" s="38"/>
      <c r="H1034" s="90"/>
      <c r="I1034" s="90"/>
      <c r="J1034" s="95"/>
      <c r="K1034" s="90"/>
      <c r="L1034" s="95"/>
      <c r="M1034" s="38"/>
      <c r="N1034" s="38"/>
      <c r="O1034" s="38"/>
      <c r="P1034" s="38"/>
      <c r="X1034" s="103"/>
      <c r="Y1034" s="103"/>
      <c r="Z1034" s="103"/>
      <c r="AA1034" s="104"/>
      <c r="AB1034" s="104"/>
      <c r="AC1034" s="104"/>
      <c r="AD1034" s="102"/>
      <c r="AE1034" s="102"/>
      <c r="AF1034" s="102"/>
    </row>
    <row r="1035" spans="1:32" x14ac:dyDescent="0.45">
      <c r="A1035" s="38"/>
      <c r="B1035" s="38"/>
      <c r="C1035" s="38"/>
      <c r="D1035" s="38"/>
      <c r="E1035" s="38"/>
      <c r="F1035" s="38"/>
      <c r="G1035" s="38"/>
      <c r="H1035" s="90"/>
      <c r="I1035" s="90"/>
      <c r="J1035" s="95"/>
      <c r="K1035" s="90"/>
      <c r="L1035" s="95"/>
      <c r="M1035" s="38"/>
      <c r="N1035" s="38"/>
      <c r="O1035" s="38"/>
      <c r="P1035" s="38"/>
      <c r="X1035" s="103"/>
      <c r="Y1035" s="103"/>
      <c r="Z1035" s="103"/>
      <c r="AA1035" s="104"/>
      <c r="AB1035" s="104"/>
      <c r="AC1035" s="104"/>
      <c r="AD1035" s="102"/>
      <c r="AE1035" s="102"/>
      <c r="AF1035" s="102"/>
    </row>
    <row r="1036" spans="1:32" x14ac:dyDescent="0.45">
      <c r="A1036" s="38"/>
      <c r="B1036" s="38"/>
      <c r="C1036" s="38"/>
      <c r="D1036" s="38"/>
      <c r="E1036" s="38"/>
      <c r="F1036" s="38"/>
      <c r="G1036" s="38"/>
      <c r="H1036" s="90"/>
      <c r="I1036" s="90"/>
      <c r="J1036" s="95"/>
      <c r="K1036" s="90"/>
      <c r="L1036" s="95"/>
      <c r="M1036" s="38"/>
      <c r="N1036" s="38"/>
      <c r="O1036" s="38"/>
      <c r="P1036" s="38"/>
      <c r="X1036" s="103"/>
      <c r="Y1036" s="103"/>
      <c r="Z1036" s="103"/>
      <c r="AA1036" s="104"/>
      <c r="AB1036" s="104"/>
      <c r="AC1036" s="104"/>
      <c r="AD1036" s="102"/>
      <c r="AE1036" s="102"/>
      <c r="AF1036" s="102"/>
    </row>
    <row r="1037" spans="1:32" x14ac:dyDescent="0.45">
      <c r="A1037" s="38"/>
      <c r="B1037" s="38"/>
      <c r="C1037" s="38"/>
      <c r="D1037" s="38"/>
      <c r="E1037" s="38"/>
      <c r="F1037" s="38"/>
      <c r="G1037" s="38"/>
      <c r="H1037" s="90"/>
      <c r="I1037" s="90"/>
      <c r="J1037" s="95"/>
      <c r="K1037" s="90"/>
      <c r="L1037" s="95"/>
      <c r="M1037" s="38"/>
      <c r="N1037" s="38"/>
      <c r="O1037" s="38"/>
      <c r="P1037" s="38"/>
      <c r="X1037" s="103"/>
      <c r="Y1037" s="103"/>
      <c r="Z1037" s="103"/>
      <c r="AA1037" s="104"/>
      <c r="AB1037" s="104"/>
      <c r="AC1037" s="104"/>
      <c r="AD1037" s="102"/>
      <c r="AE1037" s="102"/>
      <c r="AF1037" s="102"/>
    </row>
    <row r="1038" spans="1:32" x14ac:dyDescent="0.45">
      <c r="A1038" s="38"/>
      <c r="B1038" s="38"/>
      <c r="C1038" s="38"/>
      <c r="D1038" s="38"/>
      <c r="E1038" s="38"/>
      <c r="F1038" s="38"/>
      <c r="G1038" s="38"/>
      <c r="H1038" s="90"/>
      <c r="I1038" s="90"/>
      <c r="J1038" s="95"/>
      <c r="K1038" s="90"/>
      <c r="L1038" s="95"/>
      <c r="M1038" s="38"/>
      <c r="N1038" s="38"/>
      <c r="O1038" s="38"/>
      <c r="P1038" s="38"/>
      <c r="X1038" s="103"/>
      <c r="Y1038" s="103"/>
      <c r="Z1038" s="103"/>
      <c r="AA1038" s="104"/>
      <c r="AB1038" s="104"/>
      <c r="AC1038" s="104"/>
      <c r="AD1038" s="102"/>
      <c r="AE1038" s="102"/>
      <c r="AF1038" s="102"/>
    </row>
    <row r="1039" spans="1:32" x14ac:dyDescent="0.45">
      <c r="A1039" s="38"/>
      <c r="B1039" s="38"/>
      <c r="C1039" s="38"/>
      <c r="D1039" s="38"/>
      <c r="E1039" s="38"/>
      <c r="F1039" s="38"/>
      <c r="G1039" s="38"/>
      <c r="H1039" s="90"/>
      <c r="I1039" s="90"/>
      <c r="J1039" s="95"/>
      <c r="K1039" s="90"/>
      <c r="L1039" s="95"/>
      <c r="M1039" s="38"/>
      <c r="N1039" s="38"/>
      <c r="O1039" s="38"/>
      <c r="P1039" s="38"/>
      <c r="X1039" s="103"/>
      <c r="Y1039" s="103"/>
      <c r="Z1039" s="103"/>
      <c r="AA1039" s="104"/>
      <c r="AB1039" s="104"/>
      <c r="AC1039" s="104"/>
      <c r="AD1039" s="102"/>
      <c r="AE1039" s="102"/>
      <c r="AF1039" s="102"/>
    </row>
    <row r="1040" spans="1:32" x14ac:dyDescent="0.45">
      <c r="A1040" s="38"/>
      <c r="B1040" s="38"/>
      <c r="C1040" s="38"/>
      <c r="D1040" s="38"/>
      <c r="E1040" s="38"/>
      <c r="F1040" s="38"/>
      <c r="G1040" s="38"/>
      <c r="H1040" s="90"/>
      <c r="I1040" s="90"/>
      <c r="J1040" s="95"/>
      <c r="K1040" s="90"/>
      <c r="L1040" s="95"/>
      <c r="M1040" s="38"/>
      <c r="N1040" s="38"/>
      <c r="O1040" s="38"/>
      <c r="P1040" s="38"/>
      <c r="X1040" s="103"/>
      <c r="Y1040" s="103"/>
      <c r="Z1040" s="103"/>
      <c r="AA1040" s="104"/>
      <c r="AB1040" s="104"/>
      <c r="AC1040" s="104"/>
      <c r="AD1040" s="102"/>
      <c r="AE1040" s="102"/>
      <c r="AF1040" s="102"/>
    </row>
    <row r="1041" spans="1:32" x14ac:dyDescent="0.45">
      <c r="A1041" s="38"/>
      <c r="B1041" s="38"/>
      <c r="C1041" s="38"/>
      <c r="D1041" s="38"/>
      <c r="E1041" s="38"/>
      <c r="F1041" s="38"/>
      <c r="G1041" s="38"/>
      <c r="H1041" s="90"/>
      <c r="I1041" s="90"/>
      <c r="J1041" s="95"/>
      <c r="K1041" s="90"/>
      <c r="L1041" s="95"/>
      <c r="M1041" s="38"/>
      <c r="N1041" s="38"/>
      <c r="O1041" s="38"/>
      <c r="P1041" s="38"/>
      <c r="X1041" s="103"/>
      <c r="Y1041" s="103"/>
      <c r="Z1041" s="103"/>
      <c r="AA1041" s="104"/>
      <c r="AB1041" s="104"/>
      <c r="AC1041" s="104"/>
      <c r="AD1041" s="102"/>
      <c r="AE1041" s="102"/>
      <c r="AF1041" s="102"/>
    </row>
    <row r="1042" spans="1:32" x14ac:dyDescent="0.45">
      <c r="A1042" s="38"/>
      <c r="B1042" s="38"/>
      <c r="C1042" s="38"/>
      <c r="D1042" s="38"/>
      <c r="E1042" s="38"/>
      <c r="F1042" s="38"/>
      <c r="G1042" s="38"/>
      <c r="H1042" s="90"/>
      <c r="I1042" s="90"/>
      <c r="J1042" s="95"/>
      <c r="K1042" s="90"/>
      <c r="L1042" s="95"/>
      <c r="M1042" s="38"/>
      <c r="N1042" s="38"/>
      <c r="O1042" s="38"/>
      <c r="P1042" s="38"/>
      <c r="X1042" s="103"/>
      <c r="Y1042" s="103"/>
      <c r="Z1042" s="103"/>
      <c r="AA1042" s="104"/>
      <c r="AB1042" s="104"/>
      <c r="AC1042" s="104"/>
      <c r="AD1042" s="102"/>
      <c r="AE1042" s="102"/>
      <c r="AF1042" s="102"/>
    </row>
    <row r="1043" spans="1:32" x14ac:dyDescent="0.45">
      <c r="A1043" s="38"/>
      <c r="B1043" s="38"/>
      <c r="C1043" s="38"/>
      <c r="D1043" s="38"/>
      <c r="E1043" s="38"/>
      <c r="F1043" s="38"/>
      <c r="G1043" s="38"/>
      <c r="H1043" s="90"/>
      <c r="I1043" s="90"/>
      <c r="J1043" s="95"/>
      <c r="K1043" s="90"/>
      <c r="L1043" s="95"/>
      <c r="M1043" s="38"/>
      <c r="N1043" s="38"/>
      <c r="O1043" s="38"/>
      <c r="P1043" s="38"/>
      <c r="X1043" s="103"/>
      <c r="Y1043" s="103"/>
      <c r="Z1043" s="103"/>
      <c r="AA1043" s="104"/>
      <c r="AB1043" s="104"/>
      <c r="AC1043" s="104"/>
      <c r="AD1043" s="102"/>
      <c r="AE1043" s="102"/>
      <c r="AF1043" s="102"/>
    </row>
    <row r="1044" spans="1:32" x14ac:dyDescent="0.45">
      <c r="A1044" s="38"/>
      <c r="B1044" s="38"/>
      <c r="C1044" s="38"/>
      <c r="D1044" s="38"/>
      <c r="E1044" s="38"/>
      <c r="F1044" s="38"/>
      <c r="G1044" s="38"/>
      <c r="H1044" s="90"/>
      <c r="I1044" s="90"/>
      <c r="J1044" s="95"/>
      <c r="K1044" s="90"/>
      <c r="L1044" s="95"/>
      <c r="M1044" s="38"/>
      <c r="N1044" s="38"/>
      <c r="O1044" s="38"/>
      <c r="P1044" s="38"/>
      <c r="X1044" s="103"/>
      <c r="Y1044" s="103"/>
      <c r="Z1044" s="103"/>
      <c r="AA1044" s="104"/>
      <c r="AB1044" s="104"/>
      <c r="AC1044" s="104"/>
      <c r="AD1044" s="102"/>
      <c r="AE1044" s="102"/>
      <c r="AF1044" s="102"/>
    </row>
    <row r="1045" spans="1:32" x14ac:dyDescent="0.45">
      <c r="A1045" s="38"/>
      <c r="B1045" s="38"/>
      <c r="C1045" s="38"/>
      <c r="D1045" s="38"/>
      <c r="E1045" s="38"/>
      <c r="F1045" s="38"/>
      <c r="G1045" s="38"/>
      <c r="H1045" s="90"/>
      <c r="I1045" s="90"/>
      <c r="J1045" s="95"/>
      <c r="K1045" s="90"/>
      <c r="L1045" s="95"/>
      <c r="M1045" s="38"/>
      <c r="N1045" s="38"/>
      <c r="O1045" s="38"/>
      <c r="P1045" s="38"/>
      <c r="X1045" s="103"/>
      <c r="Y1045" s="103"/>
      <c r="Z1045" s="103"/>
      <c r="AA1045" s="104"/>
      <c r="AB1045" s="104"/>
      <c r="AC1045" s="104"/>
      <c r="AD1045" s="102"/>
      <c r="AE1045" s="102"/>
      <c r="AF1045" s="102"/>
    </row>
    <row r="1046" spans="1:32" x14ac:dyDescent="0.45">
      <c r="A1046" s="38"/>
      <c r="B1046" s="38"/>
      <c r="C1046" s="38"/>
      <c r="D1046" s="38"/>
      <c r="E1046" s="38"/>
      <c r="F1046" s="38"/>
      <c r="G1046" s="38"/>
      <c r="H1046" s="90"/>
      <c r="I1046" s="90"/>
      <c r="J1046" s="95"/>
      <c r="K1046" s="90"/>
      <c r="L1046" s="95"/>
      <c r="M1046" s="38"/>
      <c r="N1046" s="38"/>
      <c r="O1046" s="38"/>
      <c r="P1046" s="38"/>
      <c r="X1046" s="103"/>
      <c r="Y1046" s="103"/>
      <c r="Z1046" s="103"/>
      <c r="AA1046" s="104"/>
      <c r="AB1046" s="104"/>
      <c r="AC1046" s="104"/>
      <c r="AD1046" s="102"/>
      <c r="AE1046" s="102"/>
      <c r="AF1046" s="102"/>
    </row>
    <row r="1047" spans="1:32" x14ac:dyDescent="0.45">
      <c r="A1047" s="38"/>
      <c r="B1047" s="38"/>
      <c r="C1047" s="38"/>
      <c r="D1047" s="38"/>
      <c r="E1047" s="38"/>
      <c r="F1047" s="38"/>
      <c r="G1047" s="38"/>
      <c r="H1047" s="90"/>
      <c r="I1047" s="90"/>
      <c r="J1047" s="95"/>
      <c r="K1047" s="90"/>
      <c r="L1047" s="95"/>
      <c r="M1047" s="38"/>
      <c r="N1047" s="38"/>
      <c r="O1047" s="38"/>
      <c r="P1047" s="38"/>
      <c r="X1047" s="103"/>
      <c r="Y1047" s="103"/>
      <c r="Z1047" s="103"/>
      <c r="AA1047" s="104"/>
      <c r="AB1047" s="104"/>
      <c r="AC1047" s="104"/>
      <c r="AD1047" s="102"/>
      <c r="AE1047" s="102"/>
      <c r="AF1047" s="102"/>
    </row>
    <row r="1048" spans="1:32" x14ac:dyDescent="0.45">
      <c r="A1048" s="38"/>
      <c r="B1048" s="38"/>
      <c r="C1048" s="38"/>
      <c r="D1048" s="38"/>
      <c r="E1048" s="38"/>
      <c r="F1048" s="38"/>
      <c r="G1048" s="38"/>
      <c r="H1048" s="90"/>
      <c r="I1048" s="90"/>
      <c r="J1048" s="95"/>
      <c r="K1048" s="90"/>
      <c r="L1048" s="95"/>
      <c r="M1048" s="38"/>
      <c r="N1048" s="38"/>
      <c r="O1048" s="38"/>
      <c r="P1048" s="38"/>
      <c r="X1048" s="103"/>
      <c r="Y1048" s="103"/>
      <c r="Z1048" s="103"/>
      <c r="AA1048" s="104"/>
      <c r="AB1048" s="104"/>
      <c r="AC1048" s="104"/>
      <c r="AD1048" s="102"/>
      <c r="AE1048" s="102"/>
      <c r="AF1048" s="102"/>
    </row>
    <row r="1049" spans="1:32" x14ac:dyDescent="0.45">
      <c r="A1049" s="38"/>
      <c r="B1049" s="38"/>
      <c r="C1049" s="38"/>
      <c r="D1049" s="38"/>
      <c r="E1049" s="38"/>
      <c r="F1049" s="38"/>
      <c r="G1049" s="38"/>
      <c r="H1049" s="90"/>
      <c r="I1049" s="90"/>
      <c r="J1049" s="95"/>
      <c r="K1049" s="90"/>
      <c r="L1049" s="95"/>
      <c r="M1049" s="38"/>
      <c r="N1049" s="38"/>
      <c r="O1049" s="38"/>
      <c r="P1049" s="38"/>
      <c r="X1049" s="103"/>
      <c r="Y1049" s="103"/>
      <c r="Z1049" s="103"/>
      <c r="AA1049" s="104"/>
      <c r="AB1049" s="104"/>
      <c r="AC1049" s="104"/>
      <c r="AD1049" s="102"/>
      <c r="AE1049" s="102"/>
      <c r="AF1049" s="102"/>
    </row>
    <row r="1050" spans="1:32" x14ac:dyDescent="0.45">
      <c r="A1050" s="38"/>
      <c r="B1050" s="38"/>
      <c r="C1050" s="38"/>
      <c r="D1050" s="38"/>
      <c r="E1050" s="38"/>
      <c r="F1050" s="38"/>
      <c r="G1050" s="38"/>
      <c r="H1050" s="90"/>
      <c r="I1050" s="90"/>
      <c r="J1050" s="95"/>
      <c r="K1050" s="90"/>
      <c r="L1050" s="95"/>
      <c r="M1050" s="38"/>
      <c r="N1050" s="38"/>
      <c r="O1050" s="38"/>
      <c r="P1050" s="38"/>
      <c r="X1050" s="103"/>
      <c r="Y1050" s="103"/>
      <c r="Z1050" s="103"/>
      <c r="AA1050" s="104"/>
      <c r="AB1050" s="104"/>
      <c r="AC1050" s="104"/>
      <c r="AD1050" s="102"/>
      <c r="AE1050" s="102"/>
      <c r="AF1050" s="102"/>
    </row>
    <row r="1051" spans="1:32" x14ac:dyDescent="0.45">
      <c r="A1051" s="38"/>
      <c r="B1051" s="38"/>
      <c r="C1051" s="38"/>
      <c r="D1051" s="38"/>
      <c r="E1051" s="38"/>
      <c r="F1051" s="38"/>
      <c r="G1051" s="38"/>
      <c r="H1051" s="90"/>
      <c r="I1051" s="90"/>
      <c r="J1051" s="95"/>
      <c r="K1051" s="90"/>
      <c r="L1051" s="95"/>
      <c r="M1051" s="38"/>
      <c r="N1051" s="38"/>
      <c r="O1051" s="38"/>
      <c r="P1051" s="38"/>
      <c r="X1051" s="103"/>
      <c r="Y1051" s="103"/>
      <c r="Z1051" s="103"/>
      <c r="AA1051" s="104"/>
      <c r="AB1051" s="104"/>
      <c r="AC1051" s="104"/>
      <c r="AD1051" s="102"/>
      <c r="AE1051" s="102"/>
      <c r="AF1051" s="102"/>
    </row>
    <row r="1052" spans="1:32" x14ac:dyDescent="0.45">
      <c r="A1052" s="38"/>
      <c r="B1052" s="38"/>
      <c r="C1052" s="38"/>
      <c r="D1052" s="38"/>
      <c r="E1052" s="38"/>
      <c r="F1052" s="38"/>
      <c r="G1052" s="38"/>
      <c r="H1052" s="90"/>
      <c r="I1052" s="90"/>
      <c r="J1052" s="95"/>
      <c r="K1052" s="90"/>
      <c r="L1052" s="95"/>
      <c r="M1052" s="38"/>
      <c r="N1052" s="38"/>
      <c r="O1052" s="38"/>
      <c r="P1052" s="38"/>
      <c r="X1052" s="103"/>
      <c r="Y1052" s="103"/>
      <c r="Z1052" s="103"/>
      <c r="AA1052" s="104"/>
      <c r="AB1052" s="104"/>
      <c r="AC1052" s="104"/>
      <c r="AD1052" s="102"/>
      <c r="AE1052" s="102"/>
      <c r="AF1052" s="102"/>
    </row>
    <row r="1053" spans="1:32" x14ac:dyDescent="0.45">
      <c r="A1053" s="38"/>
      <c r="B1053" s="38"/>
      <c r="C1053" s="38"/>
      <c r="D1053" s="38"/>
      <c r="E1053" s="38"/>
      <c r="F1053" s="38"/>
      <c r="G1053" s="38"/>
      <c r="H1053" s="90"/>
      <c r="I1053" s="90"/>
      <c r="J1053" s="95"/>
      <c r="K1053" s="90"/>
      <c r="L1053" s="95"/>
      <c r="M1053" s="38"/>
      <c r="N1053" s="38"/>
      <c r="O1053" s="38"/>
      <c r="P1053" s="38"/>
      <c r="X1053" s="103"/>
      <c r="Y1053" s="103"/>
      <c r="Z1053" s="103"/>
      <c r="AA1053" s="104"/>
      <c r="AB1053" s="104"/>
      <c r="AC1053" s="104"/>
      <c r="AD1053" s="102"/>
      <c r="AE1053" s="102"/>
      <c r="AF1053" s="102"/>
    </row>
    <row r="1054" spans="1:32" x14ac:dyDescent="0.45">
      <c r="A1054" s="38"/>
      <c r="B1054" s="38"/>
      <c r="C1054" s="38"/>
      <c r="D1054" s="38"/>
      <c r="E1054" s="38"/>
      <c r="F1054" s="38"/>
      <c r="G1054" s="38"/>
      <c r="H1054" s="90"/>
      <c r="I1054" s="90"/>
      <c r="J1054" s="95"/>
      <c r="K1054" s="90"/>
      <c r="L1054" s="95"/>
      <c r="M1054" s="38"/>
      <c r="N1054" s="38"/>
      <c r="O1054" s="38"/>
      <c r="P1054" s="38"/>
      <c r="X1054" s="103"/>
      <c r="Y1054" s="103"/>
      <c r="Z1054" s="103"/>
      <c r="AA1054" s="104"/>
      <c r="AB1054" s="104"/>
      <c r="AC1054" s="104"/>
      <c r="AD1054" s="102"/>
      <c r="AE1054" s="102"/>
      <c r="AF1054" s="102"/>
    </row>
    <row r="1055" spans="1:32" x14ac:dyDescent="0.45">
      <c r="A1055" s="38"/>
      <c r="B1055" s="38"/>
      <c r="C1055" s="38"/>
      <c r="D1055" s="38"/>
      <c r="E1055" s="38"/>
      <c r="F1055" s="38"/>
      <c r="G1055" s="38"/>
      <c r="H1055" s="90"/>
      <c r="I1055" s="90"/>
      <c r="J1055" s="95"/>
      <c r="K1055" s="90"/>
      <c r="L1055" s="95"/>
      <c r="M1055" s="38"/>
      <c r="N1055" s="38"/>
      <c r="O1055" s="38"/>
      <c r="P1055" s="38"/>
      <c r="X1055" s="103"/>
      <c r="Y1055" s="103"/>
      <c r="Z1055" s="103"/>
      <c r="AA1055" s="104"/>
      <c r="AB1055" s="104"/>
      <c r="AC1055" s="104"/>
      <c r="AD1055" s="102"/>
      <c r="AE1055" s="102"/>
      <c r="AF1055" s="102"/>
    </row>
    <row r="1056" spans="1:32" x14ac:dyDescent="0.45">
      <c r="A1056" s="38"/>
      <c r="B1056" s="38"/>
      <c r="C1056" s="38"/>
      <c r="D1056" s="38"/>
      <c r="E1056" s="38"/>
      <c r="F1056" s="38"/>
      <c r="G1056" s="38"/>
      <c r="H1056" s="90"/>
      <c r="I1056" s="90"/>
      <c r="J1056" s="95"/>
      <c r="K1056" s="90"/>
      <c r="L1056" s="95"/>
      <c r="M1056" s="38"/>
      <c r="N1056" s="38"/>
      <c r="O1056" s="38"/>
      <c r="P1056" s="38"/>
      <c r="X1056" s="103"/>
      <c r="Y1056" s="103"/>
      <c r="Z1056" s="103"/>
      <c r="AA1056" s="104"/>
      <c r="AB1056" s="104"/>
      <c r="AC1056" s="104"/>
      <c r="AD1056" s="102"/>
      <c r="AE1056" s="102"/>
      <c r="AF1056" s="102"/>
    </row>
    <row r="1057" spans="1:32" x14ac:dyDescent="0.45">
      <c r="A1057" s="38"/>
      <c r="B1057" s="38"/>
      <c r="C1057" s="38"/>
      <c r="D1057" s="38"/>
      <c r="E1057" s="38"/>
      <c r="F1057" s="38"/>
      <c r="G1057" s="38"/>
      <c r="H1057" s="90"/>
      <c r="I1057" s="90"/>
      <c r="J1057" s="95"/>
      <c r="K1057" s="90"/>
      <c r="L1057" s="95"/>
      <c r="M1057" s="38"/>
      <c r="N1057" s="38"/>
      <c r="O1057" s="38"/>
      <c r="P1057" s="38"/>
      <c r="X1057" s="103"/>
      <c r="Y1057" s="103"/>
      <c r="Z1057" s="103"/>
      <c r="AA1057" s="104"/>
      <c r="AB1057" s="104"/>
      <c r="AC1057" s="104"/>
      <c r="AD1057" s="102"/>
      <c r="AE1057" s="102"/>
      <c r="AF1057" s="102"/>
    </row>
    <row r="1058" spans="1:32" x14ac:dyDescent="0.45">
      <c r="A1058" s="38"/>
      <c r="B1058" s="38"/>
      <c r="C1058" s="38"/>
      <c r="D1058" s="38"/>
      <c r="E1058" s="38"/>
      <c r="F1058" s="38"/>
      <c r="G1058" s="38"/>
      <c r="H1058" s="90"/>
      <c r="I1058" s="90"/>
      <c r="J1058" s="95"/>
      <c r="K1058" s="90"/>
      <c r="L1058" s="95"/>
      <c r="M1058" s="38"/>
      <c r="N1058" s="38"/>
      <c r="O1058" s="38"/>
      <c r="P1058" s="38"/>
      <c r="X1058" s="103"/>
      <c r="Y1058" s="103"/>
      <c r="Z1058" s="103"/>
      <c r="AA1058" s="104"/>
      <c r="AB1058" s="104"/>
      <c r="AC1058" s="104"/>
      <c r="AD1058" s="102"/>
      <c r="AE1058" s="102"/>
      <c r="AF1058" s="102"/>
    </row>
    <row r="1059" spans="1:32" x14ac:dyDescent="0.45">
      <c r="A1059" s="38"/>
      <c r="B1059" s="38"/>
      <c r="C1059" s="38"/>
      <c r="D1059" s="38"/>
      <c r="E1059" s="38"/>
      <c r="F1059" s="38"/>
      <c r="G1059" s="38"/>
      <c r="H1059" s="90"/>
      <c r="I1059" s="90"/>
      <c r="J1059" s="95"/>
      <c r="K1059" s="90"/>
      <c r="L1059" s="95"/>
      <c r="M1059" s="38"/>
      <c r="N1059" s="38"/>
      <c r="O1059" s="38"/>
      <c r="P1059" s="38"/>
      <c r="X1059" s="103"/>
      <c r="Y1059" s="103"/>
      <c r="Z1059" s="103"/>
      <c r="AA1059" s="104"/>
      <c r="AB1059" s="104"/>
      <c r="AC1059" s="104"/>
      <c r="AD1059" s="102"/>
      <c r="AE1059" s="102"/>
      <c r="AF1059" s="102"/>
    </row>
    <row r="1060" spans="1:32" x14ac:dyDescent="0.45">
      <c r="A1060" s="38"/>
      <c r="B1060" s="38"/>
      <c r="C1060" s="38"/>
      <c r="D1060" s="38"/>
      <c r="E1060" s="38"/>
      <c r="F1060" s="38"/>
      <c r="G1060" s="38"/>
      <c r="H1060" s="90"/>
      <c r="I1060" s="90"/>
      <c r="J1060" s="95"/>
      <c r="K1060" s="90"/>
      <c r="L1060" s="95"/>
      <c r="M1060" s="38"/>
      <c r="N1060" s="38"/>
      <c r="O1060" s="38"/>
      <c r="P1060" s="38"/>
      <c r="X1060" s="103"/>
      <c r="Y1060" s="103"/>
      <c r="Z1060" s="103"/>
      <c r="AA1060" s="104"/>
      <c r="AB1060" s="104"/>
      <c r="AC1060" s="104"/>
      <c r="AD1060" s="102"/>
      <c r="AE1060" s="102"/>
      <c r="AF1060" s="102"/>
    </row>
    <row r="1061" spans="1:32" x14ac:dyDescent="0.45">
      <c r="A1061" s="38"/>
      <c r="B1061" s="38"/>
      <c r="C1061" s="38"/>
      <c r="D1061" s="38"/>
      <c r="E1061" s="38"/>
      <c r="F1061" s="38"/>
      <c r="G1061" s="38"/>
      <c r="H1061" s="90"/>
      <c r="I1061" s="90"/>
      <c r="J1061" s="95"/>
      <c r="K1061" s="90"/>
      <c r="L1061" s="95"/>
      <c r="M1061" s="38"/>
      <c r="N1061" s="38"/>
      <c r="O1061" s="38"/>
      <c r="P1061" s="38"/>
      <c r="X1061" s="103"/>
      <c r="Y1061" s="103"/>
      <c r="Z1061" s="103"/>
      <c r="AA1061" s="104"/>
      <c r="AB1061" s="104"/>
      <c r="AC1061" s="104"/>
      <c r="AD1061" s="102"/>
      <c r="AE1061" s="102"/>
      <c r="AF1061" s="102"/>
    </row>
    <row r="1062" spans="1:32" x14ac:dyDescent="0.45">
      <c r="A1062" s="38"/>
      <c r="B1062" s="38"/>
      <c r="C1062" s="38"/>
      <c r="D1062" s="38"/>
      <c r="E1062" s="38"/>
      <c r="F1062" s="38"/>
      <c r="G1062" s="38"/>
      <c r="H1062" s="90"/>
      <c r="I1062" s="90"/>
      <c r="J1062" s="95"/>
      <c r="K1062" s="90"/>
      <c r="L1062" s="95"/>
      <c r="M1062" s="38"/>
      <c r="N1062" s="38"/>
      <c r="O1062" s="38"/>
      <c r="P1062" s="38"/>
      <c r="X1062" s="103"/>
      <c r="Y1062" s="103"/>
      <c r="Z1062" s="103"/>
      <c r="AA1062" s="104"/>
      <c r="AB1062" s="104"/>
      <c r="AC1062" s="104"/>
      <c r="AD1062" s="102"/>
      <c r="AE1062" s="102"/>
      <c r="AF1062" s="102"/>
    </row>
    <row r="1063" spans="1:32" x14ac:dyDescent="0.45">
      <c r="A1063" s="38"/>
      <c r="B1063" s="38"/>
      <c r="C1063" s="38"/>
      <c r="D1063" s="38"/>
      <c r="E1063" s="38"/>
      <c r="F1063" s="38"/>
      <c r="G1063" s="38"/>
      <c r="H1063" s="90"/>
      <c r="I1063" s="90"/>
      <c r="J1063" s="95"/>
      <c r="K1063" s="90"/>
      <c r="L1063" s="95"/>
      <c r="M1063" s="38"/>
      <c r="N1063" s="38"/>
      <c r="O1063" s="38"/>
      <c r="P1063" s="38"/>
      <c r="X1063" s="103"/>
      <c r="Y1063" s="103"/>
      <c r="Z1063" s="103"/>
      <c r="AA1063" s="104"/>
      <c r="AB1063" s="104"/>
      <c r="AC1063" s="104"/>
      <c r="AD1063" s="102"/>
      <c r="AE1063" s="102"/>
      <c r="AF1063" s="102"/>
    </row>
    <row r="1064" spans="1:32" x14ac:dyDescent="0.45">
      <c r="A1064" s="38"/>
      <c r="B1064" s="38"/>
      <c r="C1064" s="38"/>
      <c r="D1064" s="38"/>
      <c r="E1064" s="38"/>
      <c r="F1064" s="38"/>
      <c r="G1064" s="38"/>
      <c r="H1064" s="90"/>
      <c r="I1064" s="90"/>
      <c r="J1064" s="95"/>
      <c r="K1064" s="90"/>
      <c r="L1064" s="95"/>
      <c r="M1064" s="38"/>
      <c r="N1064" s="38"/>
      <c r="O1064" s="38"/>
      <c r="P1064" s="38"/>
      <c r="X1064" s="103"/>
      <c r="Y1064" s="103"/>
      <c r="Z1064" s="103"/>
      <c r="AA1064" s="104"/>
      <c r="AB1064" s="104"/>
      <c r="AC1064" s="104"/>
      <c r="AD1064" s="102"/>
      <c r="AE1064" s="102"/>
      <c r="AF1064" s="102"/>
    </row>
    <row r="1065" spans="1:32" x14ac:dyDescent="0.45">
      <c r="A1065" s="38"/>
      <c r="B1065" s="38"/>
      <c r="C1065" s="38"/>
      <c r="D1065" s="38"/>
      <c r="E1065" s="38"/>
      <c r="F1065" s="38"/>
      <c r="G1065" s="38"/>
      <c r="H1065" s="90"/>
      <c r="I1065" s="90"/>
      <c r="J1065" s="95"/>
      <c r="K1065" s="90"/>
      <c r="L1065" s="95"/>
      <c r="M1065" s="38"/>
      <c r="N1065" s="38"/>
      <c r="O1065" s="38"/>
      <c r="P1065" s="38"/>
      <c r="X1065" s="103"/>
      <c r="Y1065" s="103"/>
      <c r="Z1065" s="103"/>
      <c r="AA1065" s="104"/>
      <c r="AB1065" s="104"/>
      <c r="AC1065" s="104"/>
      <c r="AD1065" s="102"/>
      <c r="AE1065" s="102"/>
      <c r="AF1065" s="102"/>
    </row>
    <row r="1066" spans="1:32" x14ac:dyDescent="0.45">
      <c r="A1066" s="38"/>
      <c r="B1066" s="38"/>
      <c r="C1066" s="38"/>
      <c r="D1066" s="38"/>
      <c r="E1066" s="38"/>
      <c r="F1066" s="38"/>
      <c r="G1066" s="38"/>
      <c r="H1066" s="90"/>
      <c r="I1066" s="90"/>
      <c r="J1066" s="95"/>
      <c r="K1066" s="90"/>
      <c r="L1066" s="95"/>
      <c r="M1066" s="38"/>
      <c r="N1066" s="38"/>
      <c r="O1066" s="38"/>
      <c r="P1066" s="38"/>
      <c r="X1066" s="103"/>
      <c r="Y1066" s="103"/>
      <c r="Z1066" s="103"/>
      <c r="AA1066" s="104"/>
      <c r="AB1066" s="104"/>
      <c r="AC1066" s="104"/>
      <c r="AD1066" s="102"/>
      <c r="AE1066" s="102"/>
      <c r="AF1066" s="102"/>
    </row>
    <row r="1067" spans="1:32" x14ac:dyDescent="0.45">
      <c r="A1067" s="38"/>
      <c r="B1067" s="38"/>
      <c r="C1067" s="38"/>
      <c r="D1067" s="38"/>
      <c r="E1067" s="38"/>
      <c r="F1067" s="38"/>
      <c r="G1067" s="38"/>
      <c r="H1067" s="90"/>
      <c r="I1067" s="90"/>
      <c r="J1067" s="95"/>
      <c r="K1067" s="90"/>
      <c r="L1067" s="95"/>
      <c r="M1067" s="38"/>
      <c r="N1067" s="38"/>
      <c r="O1067" s="38"/>
      <c r="P1067" s="38"/>
      <c r="X1067" s="103"/>
      <c r="Y1067" s="103"/>
      <c r="Z1067" s="103"/>
      <c r="AA1067" s="104"/>
      <c r="AB1067" s="104"/>
      <c r="AC1067" s="104"/>
      <c r="AD1067" s="102"/>
      <c r="AE1067" s="102"/>
      <c r="AF1067" s="102"/>
    </row>
    <row r="1068" spans="1:32" x14ac:dyDescent="0.45">
      <c r="A1068" s="38"/>
      <c r="B1068" s="38"/>
      <c r="C1068" s="38"/>
      <c r="D1068" s="38"/>
      <c r="E1068" s="38"/>
      <c r="F1068" s="38"/>
      <c r="G1068" s="38"/>
      <c r="H1068" s="90"/>
      <c r="I1068" s="90"/>
      <c r="J1068" s="95"/>
      <c r="K1068" s="90"/>
      <c r="L1068" s="95"/>
      <c r="M1068" s="38"/>
      <c r="N1068" s="38"/>
      <c r="O1068" s="38"/>
      <c r="P1068" s="38"/>
      <c r="X1068" s="103"/>
      <c r="Y1068" s="103"/>
      <c r="Z1068" s="103"/>
      <c r="AA1068" s="104"/>
      <c r="AB1068" s="104"/>
      <c r="AC1068" s="104"/>
      <c r="AD1068" s="102"/>
      <c r="AE1068" s="102"/>
      <c r="AF1068" s="102"/>
    </row>
    <row r="1069" spans="1:32" x14ac:dyDescent="0.45">
      <c r="A1069" s="38"/>
      <c r="B1069" s="38"/>
      <c r="C1069" s="38"/>
      <c r="D1069" s="38"/>
      <c r="E1069" s="38"/>
      <c r="F1069" s="38"/>
      <c r="G1069" s="38"/>
      <c r="H1069" s="90"/>
      <c r="I1069" s="90"/>
      <c r="J1069" s="95"/>
      <c r="K1069" s="90"/>
      <c r="L1069" s="95"/>
      <c r="M1069" s="38"/>
      <c r="N1069" s="38"/>
      <c r="O1069" s="38"/>
      <c r="P1069" s="38"/>
      <c r="X1069" s="103"/>
      <c r="Y1069" s="103"/>
      <c r="Z1069" s="103"/>
      <c r="AA1069" s="104"/>
      <c r="AB1069" s="104"/>
      <c r="AC1069" s="104"/>
      <c r="AD1069" s="102"/>
      <c r="AE1069" s="102"/>
      <c r="AF1069" s="102"/>
    </row>
    <row r="1070" spans="1:32" x14ac:dyDescent="0.45">
      <c r="A1070" s="38"/>
      <c r="B1070" s="38"/>
      <c r="C1070" s="38"/>
      <c r="D1070" s="38"/>
      <c r="E1070" s="38"/>
      <c r="F1070" s="38"/>
      <c r="G1070" s="38"/>
      <c r="H1070" s="90"/>
      <c r="I1070" s="90"/>
      <c r="J1070" s="95"/>
      <c r="K1070" s="90"/>
      <c r="L1070" s="95"/>
      <c r="M1070" s="38"/>
      <c r="N1070" s="38"/>
      <c r="O1070" s="38"/>
      <c r="P1070" s="38"/>
      <c r="X1070" s="103"/>
      <c r="Y1070" s="103"/>
      <c r="Z1070" s="103"/>
      <c r="AA1070" s="104"/>
      <c r="AB1070" s="104"/>
      <c r="AC1070" s="104"/>
      <c r="AD1070" s="102"/>
      <c r="AE1070" s="102"/>
      <c r="AF1070" s="102"/>
    </row>
    <row r="1071" spans="1:32" x14ac:dyDescent="0.45">
      <c r="A1071" s="38"/>
      <c r="B1071" s="38"/>
      <c r="C1071" s="38"/>
      <c r="D1071" s="38"/>
      <c r="E1071" s="38"/>
      <c r="F1071" s="38"/>
      <c r="G1071" s="38"/>
      <c r="H1071" s="90"/>
      <c r="I1071" s="90"/>
      <c r="J1071" s="95"/>
      <c r="K1071" s="90"/>
      <c r="L1071" s="95"/>
      <c r="M1071" s="38"/>
      <c r="N1071" s="38"/>
      <c r="O1071" s="38"/>
      <c r="P1071" s="38"/>
      <c r="X1071" s="103"/>
      <c r="Y1071" s="103"/>
      <c r="Z1071" s="103"/>
      <c r="AA1071" s="104"/>
      <c r="AB1071" s="104"/>
      <c r="AC1071" s="104"/>
      <c r="AD1071" s="102"/>
      <c r="AE1071" s="102"/>
      <c r="AF1071" s="102"/>
    </row>
    <row r="1072" spans="1:32" x14ac:dyDescent="0.45">
      <c r="A1072" s="38"/>
      <c r="B1072" s="38"/>
      <c r="C1072" s="38"/>
      <c r="D1072" s="38"/>
      <c r="E1072" s="38"/>
      <c r="F1072" s="38"/>
      <c r="G1072" s="38"/>
      <c r="H1072" s="90"/>
      <c r="I1072" s="90"/>
      <c r="J1072" s="95"/>
      <c r="K1072" s="90"/>
      <c r="L1072" s="95"/>
      <c r="M1072" s="38"/>
      <c r="N1072" s="38"/>
      <c r="O1072" s="38"/>
      <c r="P1072" s="38"/>
      <c r="X1072" s="103"/>
      <c r="Y1072" s="103"/>
      <c r="Z1072" s="103"/>
      <c r="AA1072" s="104"/>
      <c r="AB1072" s="104"/>
      <c r="AC1072" s="104"/>
      <c r="AD1072" s="102"/>
      <c r="AE1072" s="102"/>
      <c r="AF1072" s="102"/>
    </row>
    <row r="1073" spans="1:32" x14ac:dyDescent="0.45">
      <c r="A1073" s="38"/>
      <c r="B1073" s="38"/>
      <c r="C1073" s="38"/>
      <c r="D1073" s="38"/>
      <c r="E1073" s="38"/>
      <c r="F1073" s="38"/>
      <c r="G1073" s="38"/>
      <c r="H1073" s="90"/>
      <c r="I1073" s="90"/>
      <c r="J1073" s="95"/>
      <c r="K1073" s="90"/>
      <c r="L1073" s="95"/>
      <c r="M1073" s="38"/>
      <c r="N1073" s="38"/>
      <c r="O1073" s="38"/>
      <c r="P1073" s="38"/>
      <c r="X1073" s="103"/>
      <c r="Y1073" s="103"/>
      <c r="Z1073" s="103"/>
      <c r="AA1073" s="104"/>
      <c r="AB1073" s="104"/>
      <c r="AC1073" s="104"/>
      <c r="AD1073" s="102"/>
      <c r="AE1073" s="102"/>
      <c r="AF1073" s="102"/>
    </row>
    <row r="1074" spans="1:32" x14ac:dyDescent="0.45">
      <c r="A1074" s="38"/>
      <c r="B1074" s="38"/>
      <c r="C1074" s="38"/>
      <c r="D1074" s="38"/>
      <c r="E1074" s="38"/>
      <c r="F1074" s="38"/>
      <c r="G1074" s="38"/>
      <c r="H1074" s="90"/>
      <c r="I1074" s="90"/>
      <c r="J1074" s="95"/>
      <c r="K1074" s="90"/>
      <c r="L1074" s="95"/>
      <c r="M1074" s="38"/>
      <c r="N1074" s="38"/>
      <c r="O1074" s="38"/>
      <c r="P1074" s="38"/>
      <c r="X1074" s="103"/>
      <c r="Y1074" s="103"/>
      <c r="Z1074" s="103"/>
      <c r="AA1074" s="104"/>
      <c r="AB1074" s="104"/>
      <c r="AC1074" s="104"/>
      <c r="AD1074" s="102"/>
      <c r="AE1074" s="102"/>
      <c r="AF1074" s="102"/>
    </row>
    <row r="1075" spans="1:32" x14ac:dyDescent="0.45">
      <c r="A1075" s="38"/>
      <c r="B1075" s="38"/>
      <c r="C1075" s="38"/>
      <c r="D1075" s="38"/>
      <c r="E1075" s="38"/>
      <c r="F1075" s="38"/>
      <c r="G1075" s="38"/>
      <c r="H1075" s="90"/>
      <c r="I1075" s="90"/>
      <c r="J1075" s="95"/>
      <c r="K1075" s="90"/>
      <c r="L1075" s="95"/>
      <c r="M1075" s="38"/>
      <c r="N1075" s="38"/>
      <c r="O1075" s="38"/>
      <c r="P1075" s="38"/>
      <c r="X1075" s="103"/>
      <c r="Y1075" s="103"/>
      <c r="Z1075" s="103"/>
      <c r="AA1075" s="104"/>
      <c r="AB1075" s="104"/>
      <c r="AC1075" s="104"/>
      <c r="AD1075" s="102"/>
      <c r="AE1075" s="102"/>
      <c r="AF1075" s="102"/>
    </row>
    <row r="1076" spans="1:32" x14ac:dyDescent="0.45">
      <c r="A1076" s="38"/>
      <c r="B1076" s="38"/>
      <c r="C1076" s="38"/>
      <c r="D1076" s="38"/>
      <c r="E1076" s="38"/>
      <c r="F1076" s="38"/>
      <c r="G1076" s="38"/>
      <c r="H1076" s="90"/>
      <c r="I1076" s="90"/>
      <c r="J1076" s="95"/>
      <c r="K1076" s="90"/>
      <c r="L1076" s="95"/>
      <c r="M1076" s="38"/>
      <c r="N1076" s="38"/>
      <c r="O1076" s="38"/>
      <c r="P1076" s="38"/>
      <c r="X1076" s="103"/>
      <c r="Y1076" s="103"/>
      <c r="Z1076" s="103"/>
      <c r="AA1076" s="104"/>
      <c r="AB1076" s="104"/>
      <c r="AC1076" s="104"/>
      <c r="AD1076" s="102"/>
      <c r="AE1076" s="102"/>
      <c r="AF1076" s="102"/>
    </row>
    <row r="1077" spans="1:32" x14ac:dyDescent="0.45">
      <c r="A1077" s="38"/>
      <c r="B1077" s="38"/>
      <c r="C1077" s="38"/>
      <c r="D1077" s="38"/>
      <c r="E1077" s="38"/>
      <c r="F1077" s="38"/>
      <c r="G1077" s="38"/>
      <c r="H1077" s="90"/>
      <c r="I1077" s="90"/>
      <c r="J1077" s="95"/>
      <c r="K1077" s="90"/>
      <c r="L1077" s="95"/>
      <c r="M1077" s="38"/>
      <c r="N1077" s="38"/>
      <c r="O1077" s="38"/>
      <c r="P1077" s="38"/>
      <c r="X1077" s="103"/>
      <c r="Y1077" s="103"/>
      <c r="Z1077" s="103"/>
      <c r="AA1077" s="104"/>
      <c r="AB1077" s="104"/>
      <c r="AC1077" s="104"/>
      <c r="AD1077" s="102"/>
      <c r="AE1077" s="102"/>
      <c r="AF1077" s="102"/>
    </row>
    <row r="1078" spans="1:32" x14ac:dyDescent="0.45">
      <c r="A1078" s="38"/>
      <c r="B1078" s="38"/>
      <c r="C1078" s="38"/>
      <c r="D1078" s="38"/>
      <c r="E1078" s="38"/>
      <c r="F1078" s="38"/>
      <c r="G1078" s="38"/>
      <c r="H1078" s="90"/>
      <c r="I1078" s="90"/>
      <c r="J1078" s="95"/>
      <c r="K1078" s="90"/>
      <c r="L1078" s="95"/>
      <c r="M1078" s="38"/>
      <c r="N1078" s="38"/>
      <c r="O1078" s="38"/>
      <c r="P1078" s="38"/>
      <c r="X1078" s="103"/>
      <c r="Y1078" s="103"/>
      <c r="Z1078" s="103"/>
      <c r="AA1078" s="104"/>
      <c r="AB1078" s="104"/>
      <c r="AC1078" s="104"/>
      <c r="AD1078" s="102"/>
      <c r="AE1078" s="102"/>
      <c r="AF1078" s="102"/>
    </row>
    <row r="1079" spans="1:32" x14ac:dyDescent="0.45">
      <c r="A1079" s="38"/>
      <c r="B1079" s="38"/>
      <c r="C1079" s="38"/>
      <c r="D1079" s="38"/>
      <c r="E1079" s="38"/>
      <c r="F1079" s="38"/>
      <c r="G1079" s="38"/>
      <c r="H1079" s="90"/>
      <c r="I1079" s="90"/>
      <c r="J1079" s="95"/>
      <c r="K1079" s="90"/>
      <c r="L1079" s="95"/>
      <c r="M1079" s="38"/>
      <c r="N1079" s="38"/>
      <c r="O1079" s="38"/>
      <c r="P1079" s="38"/>
      <c r="X1079" s="103"/>
      <c r="Y1079" s="103"/>
      <c r="Z1079" s="103"/>
      <c r="AA1079" s="104"/>
      <c r="AB1079" s="104"/>
      <c r="AC1079" s="104"/>
      <c r="AD1079" s="102"/>
      <c r="AE1079" s="102"/>
      <c r="AF1079" s="102"/>
    </row>
    <row r="1080" spans="1:32" x14ac:dyDescent="0.45">
      <c r="A1080" s="38"/>
      <c r="B1080" s="38"/>
      <c r="C1080" s="38"/>
      <c r="D1080" s="38"/>
      <c r="E1080" s="38"/>
      <c r="F1080" s="38"/>
      <c r="G1080" s="38"/>
      <c r="H1080" s="90"/>
      <c r="I1080" s="90"/>
      <c r="J1080" s="95"/>
      <c r="K1080" s="90"/>
      <c r="L1080" s="95"/>
      <c r="M1080" s="38"/>
      <c r="N1080" s="38"/>
      <c r="O1080" s="38"/>
      <c r="P1080" s="38"/>
      <c r="X1080" s="103"/>
      <c r="Y1080" s="103"/>
      <c r="Z1080" s="103"/>
      <c r="AA1080" s="104"/>
      <c r="AB1080" s="104"/>
      <c r="AC1080" s="104"/>
      <c r="AD1080" s="102"/>
      <c r="AE1080" s="102"/>
      <c r="AF1080" s="102"/>
    </row>
    <row r="1081" spans="1:32" x14ac:dyDescent="0.45">
      <c r="A1081" s="38"/>
      <c r="B1081" s="38"/>
      <c r="C1081" s="38"/>
      <c r="D1081" s="38"/>
      <c r="E1081" s="38"/>
      <c r="F1081" s="38"/>
      <c r="G1081" s="38"/>
      <c r="H1081" s="90"/>
      <c r="I1081" s="90"/>
      <c r="J1081" s="95"/>
      <c r="K1081" s="90"/>
      <c r="L1081" s="95"/>
      <c r="M1081" s="38"/>
      <c r="N1081" s="38"/>
      <c r="O1081" s="38"/>
      <c r="P1081" s="38"/>
      <c r="X1081" s="103"/>
      <c r="Y1081" s="103"/>
      <c r="Z1081" s="103"/>
      <c r="AA1081" s="104"/>
      <c r="AB1081" s="104"/>
      <c r="AC1081" s="104"/>
      <c r="AD1081" s="102"/>
      <c r="AE1081" s="102"/>
      <c r="AF1081" s="102"/>
    </row>
    <row r="1082" spans="1:32" x14ac:dyDescent="0.45">
      <c r="A1082" s="38"/>
      <c r="B1082" s="38"/>
      <c r="C1082" s="38"/>
      <c r="D1082" s="38"/>
      <c r="E1082" s="38"/>
      <c r="F1082" s="38"/>
      <c r="G1082" s="38"/>
      <c r="H1082" s="90"/>
      <c r="I1082" s="90"/>
      <c r="J1082" s="95"/>
      <c r="K1082" s="90"/>
      <c r="L1082" s="95"/>
      <c r="M1082" s="38"/>
      <c r="N1082" s="38"/>
      <c r="O1082" s="38"/>
      <c r="P1082" s="38"/>
      <c r="X1082" s="103"/>
      <c r="Y1082" s="103"/>
      <c r="Z1082" s="103"/>
      <c r="AA1082" s="104"/>
      <c r="AB1082" s="104"/>
      <c r="AC1082" s="104"/>
      <c r="AD1082" s="102"/>
      <c r="AE1082" s="102"/>
      <c r="AF1082" s="102"/>
    </row>
    <row r="1083" spans="1:32" x14ac:dyDescent="0.45">
      <c r="A1083" s="38"/>
      <c r="B1083" s="38"/>
      <c r="C1083" s="38"/>
      <c r="D1083" s="38"/>
      <c r="E1083" s="38"/>
      <c r="F1083" s="38"/>
      <c r="G1083" s="38"/>
      <c r="H1083" s="90"/>
      <c r="I1083" s="90"/>
      <c r="J1083" s="95"/>
      <c r="K1083" s="90"/>
      <c r="L1083" s="95"/>
      <c r="M1083" s="38"/>
      <c r="N1083" s="38"/>
      <c r="O1083" s="38"/>
      <c r="P1083" s="38"/>
      <c r="X1083" s="103"/>
      <c r="Y1083" s="103"/>
      <c r="Z1083" s="103"/>
      <c r="AA1083" s="104"/>
      <c r="AB1083" s="104"/>
      <c r="AC1083" s="104"/>
      <c r="AD1083" s="102"/>
      <c r="AE1083" s="102"/>
      <c r="AF1083" s="102"/>
    </row>
    <row r="1084" spans="1:32" x14ac:dyDescent="0.45">
      <c r="A1084" s="38"/>
      <c r="B1084" s="38"/>
      <c r="C1084" s="38"/>
      <c r="D1084" s="38"/>
      <c r="E1084" s="38"/>
      <c r="F1084" s="38"/>
      <c r="G1084" s="38"/>
      <c r="H1084" s="90"/>
      <c r="I1084" s="90"/>
      <c r="J1084" s="95"/>
      <c r="K1084" s="90"/>
      <c r="L1084" s="95"/>
      <c r="M1084" s="38"/>
      <c r="N1084" s="38"/>
      <c r="O1084" s="38"/>
      <c r="P1084" s="38"/>
      <c r="X1084" s="103"/>
      <c r="Y1084" s="103"/>
      <c r="Z1084" s="103"/>
      <c r="AA1084" s="104"/>
      <c r="AB1084" s="104"/>
      <c r="AC1084" s="104"/>
      <c r="AD1084" s="102"/>
      <c r="AE1084" s="102"/>
      <c r="AF1084" s="102"/>
    </row>
    <row r="1085" spans="1:32" x14ac:dyDescent="0.45">
      <c r="A1085" s="38"/>
      <c r="B1085" s="38"/>
      <c r="C1085" s="38"/>
      <c r="D1085" s="38"/>
      <c r="E1085" s="38"/>
      <c r="F1085" s="38"/>
      <c r="G1085" s="38"/>
      <c r="H1085" s="90"/>
      <c r="I1085" s="90"/>
      <c r="J1085" s="95"/>
      <c r="K1085" s="90"/>
      <c r="L1085" s="95"/>
      <c r="M1085" s="38"/>
      <c r="N1085" s="38"/>
      <c r="O1085" s="38"/>
      <c r="P1085" s="38"/>
      <c r="X1085" s="103"/>
      <c r="Y1085" s="103"/>
      <c r="Z1085" s="103"/>
      <c r="AA1085" s="104"/>
      <c r="AB1085" s="104"/>
      <c r="AC1085" s="104"/>
      <c r="AD1085" s="102"/>
      <c r="AE1085" s="102"/>
      <c r="AF1085" s="102"/>
    </row>
    <row r="1086" spans="1:32" x14ac:dyDescent="0.45">
      <c r="A1086" s="38"/>
      <c r="B1086" s="38"/>
      <c r="C1086" s="38"/>
      <c r="D1086" s="38"/>
      <c r="E1086" s="38"/>
      <c r="F1086" s="38"/>
      <c r="G1086" s="38"/>
      <c r="H1086" s="90"/>
      <c r="I1086" s="90"/>
      <c r="J1086" s="95"/>
      <c r="K1086" s="90"/>
      <c r="L1086" s="95"/>
      <c r="M1086" s="38"/>
      <c r="N1086" s="38"/>
      <c r="O1086" s="38"/>
      <c r="P1086" s="38"/>
      <c r="X1086" s="103"/>
      <c r="Y1086" s="103"/>
      <c r="Z1086" s="103"/>
      <c r="AA1086" s="104"/>
      <c r="AB1086" s="104"/>
      <c r="AC1086" s="104"/>
      <c r="AD1086" s="102"/>
      <c r="AE1086" s="102"/>
      <c r="AF1086" s="102"/>
    </row>
    <row r="1087" spans="1:32" x14ac:dyDescent="0.45">
      <c r="A1087" s="38"/>
      <c r="B1087" s="38"/>
      <c r="C1087" s="38"/>
      <c r="D1087" s="38"/>
      <c r="E1087" s="38"/>
      <c r="F1087" s="38"/>
      <c r="G1087" s="38"/>
      <c r="H1087" s="90"/>
      <c r="I1087" s="90"/>
      <c r="J1087" s="95"/>
      <c r="K1087" s="90"/>
      <c r="L1087" s="95"/>
      <c r="M1087" s="38"/>
      <c r="N1087" s="38"/>
      <c r="O1087" s="38"/>
      <c r="P1087" s="38"/>
      <c r="X1087" s="103"/>
      <c r="Y1087" s="103"/>
      <c r="Z1087" s="103"/>
      <c r="AA1087" s="104"/>
      <c r="AB1087" s="104"/>
      <c r="AC1087" s="104"/>
      <c r="AD1087" s="102"/>
      <c r="AE1087" s="102"/>
      <c r="AF1087" s="102"/>
    </row>
    <row r="1088" spans="1:32" x14ac:dyDescent="0.45">
      <c r="A1088" s="38"/>
      <c r="B1088" s="38"/>
      <c r="C1088" s="38"/>
      <c r="D1088" s="38"/>
      <c r="E1088" s="38"/>
      <c r="F1088" s="38"/>
      <c r="G1088" s="38"/>
      <c r="H1088" s="90"/>
      <c r="I1088" s="90"/>
      <c r="J1088" s="95"/>
      <c r="K1088" s="90"/>
      <c r="L1088" s="95"/>
      <c r="M1088" s="38"/>
      <c r="N1088" s="38"/>
      <c r="O1088" s="38"/>
      <c r="P1088" s="38"/>
      <c r="X1088" s="103"/>
      <c r="Y1088" s="103"/>
      <c r="Z1088" s="103"/>
      <c r="AA1088" s="104"/>
      <c r="AB1088" s="104"/>
      <c r="AC1088" s="104"/>
      <c r="AD1088" s="102"/>
      <c r="AE1088" s="102"/>
      <c r="AF1088" s="102"/>
    </row>
    <row r="1089" spans="1:32" x14ac:dyDescent="0.45">
      <c r="A1089" s="38"/>
      <c r="B1089" s="38"/>
      <c r="C1089" s="38"/>
      <c r="D1089" s="38"/>
      <c r="E1089" s="38"/>
      <c r="F1089" s="38"/>
      <c r="G1089" s="38"/>
      <c r="H1089" s="90"/>
      <c r="I1089" s="90"/>
      <c r="J1089" s="95"/>
      <c r="K1089" s="90"/>
      <c r="L1089" s="95"/>
      <c r="M1089" s="38"/>
      <c r="N1089" s="38"/>
      <c r="O1089" s="38"/>
      <c r="P1089" s="38"/>
      <c r="X1089" s="103"/>
      <c r="Y1089" s="103"/>
      <c r="Z1089" s="103"/>
      <c r="AA1089" s="104"/>
      <c r="AB1089" s="104"/>
      <c r="AC1089" s="104"/>
      <c r="AD1089" s="102"/>
      <c r="AE1089" s="102"/>
      <c r="AF1089" s="102"/>
    </row>
    <row r="1090" spans="1:32" x14ac:dyDescent="0.45">
      <c r="A1090" s="38"/>
      <c r="B1090" s="38"/>
      <c r="C1090" s="38"/>
      <c r="D1090" s="38"/>
      <c r="E1090" s="38"/>
      <c r="F1090" s="38"/>
      <c r="G1090" s="38"/>
      <c r="H1090" s="90"/>
      <c r="I1090" s="90"/>
      <c r="J1090" s="95"/>
      <c r="K1090" s="90"/>
      <c r="L1090" s="95"/>
      <c r="M1090" s="38"/>
      <c r="N1090" s="38"/>
      <c r="O1090" s="38"/>
      <c r="P1090" s="38"/>
      <c r="X1090" s="103"/>
      <c r="Y1090" s="103"/>
      <c r="Z1090" s="103"/>
      <c r="AA1090" s="104"/>
      <c r="AB1090" s="104"/>
      <c r="AC1090" s="104"/>
      <c r="AD1090" s="102"/>
      <c r="AE1090" s="102"/>
      <c r="AF1090" s="102"/>
    </row>
    <row r="1091" spans="1:32" x14ac:dyDescent="0.45">
      <c r="A1091" s="38"/>
      <c r="B1091" s="38"/>
      <c r="C1091" s="38"/>
      <c r="D1091" s="38"/>
      <c r="E1091" s="38"/>
      <c r="F1091" s="38"/>
      <c r="G1091" s="38"/>
      <c r="H1091" s="90"/>
      <c r="I1091" s="90"/>
      <c r="J1091" s="95"/>
      <c r="K1091" s="90"/>
      <c r="L1091" s="95"/>
      <c r="M1091" s="38"/>
      <c r="N1091" s="38"/>
      <c r="O1091" s="38"/>
      <c r="P1091" s="38"/>
      <c r="X1091" s="103"/>
      <c r="Y1091" s="103"/>
      <c r="Z1091" s="103"/>
      <c r="AA1091" s="104"/>
      <c r="AB1091" s="104"/>
      <c r="AC1091" s="104"/>
      <c r="AD1091" s="102"/>
      <c r="AE1091" s="102"/>
      <c r="AF1091" s="102"/>
    </row>
    <row r="1092" spans="1:32" x14ac:dyDescent="0.45">
      <c r="A1092" s="38"/>
      <c r="B1092" s="38"/>
      <c r="C1092" s="38"/>
      <c r="D1092" s="38"/>
      <c r="E1092" s="38"/>
      <c r="F1092" s="38"/>
      <c r="G1092" s="38"/>
      <c r="H1092" s="90"/>
      <c r="I1092" s="90"/>
      <c r="J1092" s="95"/>
      <c r="K1092" s="90"/>
      <c r="L1092" s="95"/>
      <c r="M1092" s="38"/>
      <c r="N1092" s="38"/>
      <c r="O1092" s="38"/>
      <c r="P1092" s="38"/>
      <c r="X1092" s="103"/>
      <c r="Y1092" s="103"/>
      <c r="Z1092" s="103"/>
      <c r="AA1092" s="104"/>
      <c r="AB1092" s="104"/>
      <c r="AC1092" s="104"/>
      <c r="AD1092" s="102"/>
      <c r="AE1092" s="102"/>
      <c r="AF1092" s="102"/>
    </row>
    <row r="1093" spans="1:32" x14ac:dyDescent="0.45">
      <c r="A1093" s="38"/>
      <c r="B1093" s="38"/>
      <c r="C1093" s="38"/>
      <c r="D1093" s="38"/>
      <c r="E1093" s="38"/>
      <c r="F1093" s="38"/>
      <c r="G1093" s="38"/>
      <c r="H1093" s="90"/>
      <c r="I1093" s="90"/>
      <c r="J1093" s="95"/>
      <c r="K1093" s="90"/>
      <c r="L1093" s="95"/>
      <c r="M1093" s="38"/>
      <c r="N1093" s="38"/>
      <c r="O1093" s="38"/>
      <c r="P1093" s="38"/>
      <c r="X1093" s="103"/>
      <c r="Y1093" s="103"/>
      <c r="Z1093" s="103"/>
      <c r="AA1093" s="104"/>
      <c r="AB1093" s="104"/>
      <c r="AC1093" s="104"/>
      <c r="AD1093" s="102"/>
      <c r="AE1093" s="102"/>
      <c r="AF1093" s="102"/>
    </row>
    <row r="1094" spans="1:32" x14ac:dyDescent="0.45">
      <c r="A1094" s="38"/>
      <c r="B1094" s="38"/>
      <c r="C1094" s="38"/>
      <c r="D1094" s="38"/>
      <c r="E1094" s="38"/>
      <c r="F1094" s="38"/>
      <c r="G1094" s="38"/>
      <c r="H1094" s="90"/>
      <c r="I1094" s="90"/>
      <c r="J1094" s="95"/>
      <c r="K1094" s="90"/>
      <c r="L1094" s="95"/>
      <c r="M1094" s="38"/>
      <c r="N1094" s="38"/>
      <c r="O1094" s="38"/>
      <c r="P1094" s="38"/>
      <c r="X1094" s="103"/>
      <c r="Y1094" s="103"/>
      <c r="Z1094" s="103"/>
      <c r="AA1094" s="104"/>
      <c r="AB1094" s="104"/>
      <c r="AC1094" s="104"/>
      <c r="AD1094" s="102"/>
      <c r="AE1094" s="102"/>
      <c r="AF1094" s="102"/>
    </row>
    <row r="1095" spans="1:32" x14ac:dyDescent="0.45">
      <c r="A1095" s="38"/>
      <c r="B1095" s="38"/>
      <c r="C1095" s="38"/>
      <c r="D1095" s="38"/>
      <c r="E1095" s="38"/>
      <c r="F1095" s="38"/>
      <c r="G1095" s="38"/>
      <c r="H1095" s="90"/>
      <c r="I1095" s="90"/>
      <c r="J1095" s="95"/>
      <c r="K1095" s="90"/>
      <c r="L1095" s="95"/>
      <c r="M1095" s="38"/>
      <c r="N1095" s="38"/>
      <c r="O1095" s="38"/>
      <c r="P1095" s="38"/>
      <c r="X1095" s="103"/>
      <c r="Y1095" s="103"/>
      <c r="Z1095" s="103"/>
      <c r="AA1095" s="104"/>
      <c r="AB1095" s="104"/>
      <c r="AC1095" s="104"/>
      <c r="AD1095" s="102"/>
      <c r="AE1095" s="102"/>
      <c r="AF1095" s="102"/>
    </row>
    <row r="1096" spans="1:32" x14ac:dyDescent="0.45">
      <c r="A1096" s="38"/>
      <c r="B1096" s="38"/>
      <c r="C1096" s="38"/>
      <c r="D1096" s="38"/>
      <c r="E1096" s="38"/>
      <c r="F1096" s="38"/>
      <c r="G1096" s="38"/>
      <c r="H1096" s="90"/>
      <c r="I1096" s="90"/>
      <c r="J1096" s="95"/>
      <c r="K1096" s="90"/>
      <c r="L1096" s="95"/>
      <c r="M1096" s="38"/>
      <c r="N1096" s="38"/>
      <c r="O1096" s="38"/>
      <c r="P1096" s="38"/>
      <c r="X1096" s="103"/>
      <c r="Y1096" s="103"/>
      <c r="Z1096" s="103"/>
      <c r="AA1096" s="104"/>
      <c r="AB1096" s="104"/>
      <c r="AC1096" s="104"/>
      <c r="AD1096" s="102"/>
      <c r="AE1096" s="102"/>
      <c r="AF1096" s="102"/>
    </row>
    <row r="1097" spans="1:32" x14ac:dyDescent="0.45">
      <c r="A1097" s="38"/>
      <c r="B1097" s="38"/>
      <c r="C1097" s="38"/>
      <c r="D1097" s="38"/>
      <c r="E1097" s="38"/>
      <c r="F1097" s="38"/>
      <c r="G1097" s="38"/>
      <c r="H1097" s="90"/>
      <c r="I1097" s="90"/>
      <c r="J1097" s="95"/>
      <c r="K1097" s="90"/>
      <c r="L1097" s="95"/>
      <c r="M1097" s="38"/>
      <c r="N1097" s="38"/>
      <c r="O1097" s="38"/>
      <c r="P1097" s="38"/>
      <c r="X1097" s="103"/>
      <c r="Y1097" s="103"/>
      <c r="Z1097" s="103"/>
      <c r="AA1097" s="104"/>
      <c r="AB1097" s="104"/>
      <c r="AC1097" s="104"/>
      <c r="AD1097" s="102"/>
      <c r="AE1097" s="102"/>
      <c r="AF1097" s="102"/>
    </row>
    <row r="1098" spans="1:32" x14ac:dyDescent="0.45">
      <c r="A1098" s="38"/>
      <c r="B1098" s="38"/>
      <c r="C1098" s="38"/>
      <c r="D1098" s="38"/>
      <c r="E1098" s="38"/>
      <c r="F1098" s="38"/>
      <c r="G1098" s="38"/>
      <c r="H1098" s="90"/>
      <c r="I1098" s="90"/>
      <c r="J1098" s="95"/>
      <c r="K1098" s="90"/>
      <c r="L1098" s="95"/>
      <c r="M1098" s="38"/>
      <c r="N1098" s="38"/>
      <c r="O1098" s="38"/>
      <c r="P1098" s="38"/>
      <c r="X1098" s="103"/>
      <c r="Y1098" s="103"/>
      <c r="Z1098" s="103"/>
      <c r="AA1098" s="104"/>
      <c r="AB1098" s="104"/>
      <c r="AC1098" s="104"/>
      <c r="AD1098" s="102"/>
      <c r="AE1098" s="102"/>
      <c r="AF1098" s="102"/>
    </row>
    <row r="1099" spans="1:32" x14ac:dyDescent="0.45">
      <c r="A1099" s="38"/>
      <c r="B1099" s="38"/>
      <c r="C1099" s="38"/>
      <c r="D1099" s="38"/>
      <c r="E1099" s="38"/>
      <c r="F1099" s="38"/>
      <c r="G1099" s="38"/>
      <c r="H1099" s="90"/>
      <c r="I1099" s="90"/>
      <c r="J1099" s="95"/>
      <c r="K1099" s="90"/>
      <c r="L1099" s="95"/>
      <c r="M1099" s="38"/>
      <c r="N1099" s="38"/>
      <c r="O1099" s="38"/>
      <c r="P1099" s="38"/>
      <c r="X1099" s="103"/>
      <c r="Y1099" s="103"/>
      <c r="Z1099" s="103"/>
      <c r="AA1099" s="104"/>
      <c r="AB1099" s="104"/>
      <c r="AC1099" s="104"/>
      <c r="AD1099" s="102"/>
      <c r="AE1099" s="102"/>
      <c r="AF1099" s="102"/>
    </row>
    <row r="1100" spans="1:32" x14ac:dyDescent="0.45">
      <c r="A1100" s="38"/>
      <c r="B1100" s="38"/>
      <c r="C1100" s="38"/>
      <c r="D1100" s="38"/>
      <c r="E1100" s="38"/>
      <c r="F1100" s="38"/>
      <c r="G1100" s="38"/>
      <c r="H1100" s="90"/>
      <c r="I1100" s="90"/>
      <c r="J1100" s="95"/>
      <c r="K1100" s="90"/>
      <c r="L1100" s="95"/>
      <c r="M1100" s="38"/>
      <c r="N1100" s="38"/>
      <c r="O1100" s="38"/>
      <c r="P1100" s="38"/>
      <c r="X1100" s="103"/>
      <c r="Y1100" s="103"/>
      <c r="Z1100" s="103"/>
      <c r="AA1100" s="104"/>
      <c r="AB1100" s="104"/>
      <c r="AC1100" s="104"/>
      <c r="AD1100" s="102"/>
      <c r="AE1100" s="102"/>
      <c r="AF1100" s="102"/>
    </row>
    <row r="1101" spans="1:32" x14ac:dyDescent="0.45">
      <c r="A1101" s="38"/>
      <c r="B1101" s="38"/>
      <c r="C1101" s="38"/>
      <c r="D1101" s="38"/>
      <c r="E1101" s="38"/>
      <c r="F1101" s="38"/>
      <c r="G1101" s="38"/>
      <c r="H1101" s="90"/>
      <c r="I1101" s="90"/>
      <c r="J1101" s="95"/>
      <c r="K1101" s="90"/>
      <c r="L1101" s="95"/>
      <c r="M1101" s="38"/>
      <c r="N1101" s="38"/>
      <c r="O1101" s="38"/>
      <c r="P1101" s="38"/>
      <c r="X1101" s="103"/>
      <c r="Y1101" s="103"/>
      <c r="Z1101" s="103"/>
      <c r="AA1101" s="104"/>
      <c r="AB1101" s="104"/>
      <c r="AC1101" s="104"/>
      <c r="AD1101" s="102"/>
      <c r="AE1101" s="102"/>
      <c r="AF1101" s="102"/>
    </row>
    <row r="1102" spans="1:32" x14ac:dyDescent="0.45">
      <c r="A1102" s="38"/>
      <c r="B1102" s="38"/>
      <c r="C1102" s="38"/>
      <c r="D1102" s="38"/>
      <c r="E1102" s="38"/>
      <c r="F1102" s="38"/>
      <c r="G1102" s="38"/>
      <c r="H1102" s="90"/>
      <c r="I1102" s="90"/>
      <c r="J1102" s="95"/>
      <c r="K1102" s="90"/>
      <c r="L1102" s="95"/>
      <c r="M1102" s="38"/>
      <c r="N1102" s="38"/>
      <c r="O1102" s="38"/>
      <c r="P1102" s="38"/>
      <c r="X1102" s="103"/>
      <c r="Y1102" s="103"/>
      <c r="Z1102" s="103"/>
      <c r="AA1102" s="104"/>
      <c r="AB1102" s="104"/>
      <c r="AC1102" s="104"/>
      <c r="AD1102" s="102"/>
      <c r="AE1102" s="102"/>
      <c r="AF1102" s="102"/>
    </row>
    <row r="1103" spans="1:32" x14ac:dyDescent="0.45">
      <c r="A1103" s="38"/>
      <c r="B1103" s="38"/>
      <c r="C1103" s="38"/>
      <c r="D1103" s="38"/>
      <c r="E1103" s="38"/>
      <c r="F1103" s="38"/>
      <c r="G1103" s="38"/>
      <c r="H1103" s="90"/>
      <c r="I1103" s="90"/>
      <c r="J1103" s="95"/>
      <c r="K1103" s="90"/>
      <c r="L1103" s="95"/>
      <c r="M1103" s="38"/>
      <c r="N1103" s="38"/>
      <c r="O1103" s="38"/>
      <c r="P1103" s="38"/>
      <c r="X1103" s="103"/>
      <c r="Y1103" s="103"/>
      <c r="Z1103" s="103"/>
      <c r="AA1103" s="104"/>
      <c r="AB1103" s="104"/>
      <c r="AC1103" s="104"/>
      <c r="AD1103" s="102"/>
      <c r="AE1103" s="102"/>
      <c r="AF1103" s="102"/>
    </row>
    <row r="1104" spans="1:32" x14ac:dyDescent="0.45">
      <c r="A1104" s="38"/>
      <c r="B1104" s="38"/>
      <c r="C1104" s="38"/>
      <c r="D1104" s="38"/>
      <c r="E1104" s="38"/>
      <c r="F1104" s="38"/>
      <c r="G1104" s="38"/>
      <c r="H1104" s="90"/>
      <c r="I1104" s="90"/>
      <c r="J1104" s="95"/>
      <c r="K1104" s="90"/>
      <c r="L1104" s="95"/>
      <c r="M1104" s="38"/>
      <c r="N1104" s="38"/>
      <c r="O1104" s="38"/>
      <c r="P1104" s="38"/>
      <c r="X1104" s="103"/>
      <c r="Y1104" s="103"/>
      <c r="Z1104" s="103"/>
      <c r="AA1104" s="104"/>
      <c r="AB1104" s="104"/>
      <c r="AC1104" s="104"/>
      <c r="AD1104" s="102"/>
      <c r="AE1104" s="102"/>
      <c r="AF1104" s="102"/>
    </row>
    <row r="1105" spans="1:32" x14ac:dyDescent="0.45">
      <c r="A1105" s="38"/>
      <c r="B1105" s="38"/>
      <c r="C1105" s="38"/>
      <c r="D1105" s="38"/>
      <c r="E1105" s="38"/>
      <c r="F1105" s="38"/>
      <c r="G1105" s="38"/>
      <c r="H1105" s="90"/>
      <c r="I1105" s="90"/>
      <c r="J1105" s="95"/>
      <c r="K1105" s="90"/>
      <c r="L1105" s="95"/>
      <c r="M1105" s="38"/>
      <c r="N1105" s="38"/>
      <c r="O1105" s="38"/>
      <c r="P1105" s="38"/>
      <c r="X1105" s="103"/>
      <c r="Y1105" s="103"/>
      <c r="Z1105" s="103"/>
      <c r="AA1105" s="104"/>
      <c r="AB1105" s="104"/>
      <c r="AC1105" s="104"/>
      <c r="AD1105" s="102"/>
      <c r="AE1105" s="102"/>
      <c r="AF1105" s="102"/>
    </row>
    <row r="1106" spans="1:32" x14ac:dyDescent="0.45">
      <c r="A1106" s="38"/>
      <c r="B1106" s="38"/>
      <c r="C1106" s="38"/>
      <c r="D1106" s="38"/>
      <c r="E1106" s="38"/>
      <c r="F1106" s="38"/>
      <c r="G1106" s="38"/>
      <c r="H1106" s="90"/>
      <c r="I1106" s="90"/>
      <c r="J1106" s="95"/>
      <c r="K1106" s="90"/>
      <c r="L1106" s="95"/>
      <c r="M1106" s="38"/>
      <c r="N1106" s="38"/>
      <c r="O1106" s="38"/>
      <c r="P1106" s="38"/>
      <c r="X1106" s="103"/>
      <c r="Y1106" s="103"/>
      <c r="Z1106" s="103"/>
      <c r="AA1106" s="104"/>
      <c r="AB1106" s="104"/>
      <c r="AC1106" s="104"/>
      <c r="AD1106" s="102"/>
      <c r="AE1106" s="102"/>
      <c r="AF1106" s="102"/>
    </row>
    <row r="1107" spans="1:32" x14ac:dyDescent="0.45">
      <c r="A1107" s="38"/>
      <c r="B1107" s="38"/>
      <c r="C1107" s="38"/>
      <c r="D1107" s="38"/>
      <c r="E1107" s="38"/>
      <c r="F1107" s="38"/>
      <c r="G1107" s="38"/>
      <c r="H1107" s="90"/>
      <c r="I1107" s="90"/>
      <c r="J1107" s="95"/>
      <c r="K1107" s="90"/>
      <c r="L1107" s="95"/>
      <c r="M1107" s="38"/>
      <c r="N1107" s="38"/>
      <c r="O1107" s="38"/>
      <c r="P1107" s="38"/>
      <c r="X1107" s="103"/>
      <c r="Y1107" s="103"/>
      <c r="Z1107" s="103"/>
      <c r="AA1107" s="104"/>
      <c r="AB1107" s="104"/>
      <c r="AC1107" s="104"/>
      <c r="AD1107" s="102"/>
      <c r="AE1107" s="102"/>
      <c r="AF1107" s="102"/>
    </row>
    <row r="1108" spans="1:32" x14ac:dyDescent="0.45">
      <c r="A1108" s="38"/>
      <c r="B1108" s="38"/>
      <c r="C1108" s="38"/>
      <c r="D1108" s="38"/>
      <c r="E1108" s="38"/>
      <c r="F1108" s="38"/>
      <c r="G1108" s="38"/>
      <c r="H1108" s="90"/>
      <c r="I1108" s="90"/>
      <c r="J1108" s="95"/>
      <c r="K1108" s="90"/>
      <c r="L1108" s="95"/>
      <c r="M1108" s="38"/>
      <c r="N1108" s="38"/>
      <c r="O1108" s="38"/>
      <c r="P1108" s="38"/>
      <c r="X1108" s="103"/>
      <c r="Y1108" s="103"/>
      <c r="Z1108" s="103"/>
      <c r="AA1108" s="104"/>
      <c r="AB1108" s="104"/>
      <c r="AC1108" s="104"/>
      <c r="AD1108" s="102"/>
      <c r="AE1108" s="102"/>
      <c r="AF1108" s="102"/>
    </row>
    <row r="1109" spans="1:32" x14ac:dyDescent="0.45">
      <c r="A1109" s="38"/>
      <c r="B1109" s="38"/>
      <c r="C1109" s="38"/>
      <c r="D1109" s="38"/>
      <c r="E1109" s="38"/>
      <c r="F1109" s="38"/>
      <c r="G1109" s="38"/>
      <c r="H1109" s="90"/>
      <c r="I1109" s="90"/>
      <c r="J1109" s="95"/>
      <c r="K1109" s="90"/>
      <c r="L1109" s="95"/>
      <c r="M1109" s="38"/>
      <c r="N1109" s="38"/>
      <c r="O1109" s="38"/>
      <c r="P1109" s="38"/>
      <c r="X1109" s="103"/>
      <c r="Y1109" s="103"/>
      <c r="Z1109" s="103"/>
      <c r="AA1109" s="104"/>
      <c r="AB1109" s="104"/>
      <c r="AC1109" s="104"/>
      <c r="AD1109" s="102"/>
      <c r="AE1109" s="102"/>
      <c r="AF1109" s="102"/>
    </row>
    <row r="1110" spans="1:32" x14ac:dyDescent="0.45">
      <c r="A1110" s="38"/>
      <c r="B1110" s="38"/>
      <c r="C1110" s="38"/>
      <c r="D1110" s="38"/>
      <c r="E1110" s="38"/>
      <c r="F1110" s="38"/>
      <c r="G1110" s="38"/>
      <c r="H1110" s="90"/>
      <c r="I1110" s="90"/>
      <c r="J1110" s="95"/>
      <c r="K1110" s="90"/>
      <c r="L1110" s="95"/>
      <c r="M1110" s="38"/>
      <c r="N1110" s="38"/>
      <c r="O1110" s="38"/>
      <c r="P1110" s="38"/>
      <c r="X1110" s="103"/>
      <c r="Y1110" s="103"/>
      <c r="Z1110" s="103"/>
      <c r="AA1110" s="104"/>
      <c r="AB1110" s="104"/>
      <c r="AC1110" s="104"/>
      <c r="AD1110" s="102"/>
      <c r="AE1110" s="102"/>
      <c r="AF1110" s="102"/>
    </row>
    <row r="1111" spans="1:32" x14ac:dyDescent="0.45">
      <c r="A1111" s="38"/>
      <c r="B1111" s="38"/>
      <c r="C1111" s="38"/>
      <c r="D1111" s="38"/>
      <c r="E1111" s="38"/>
      <c r="F1111" s="38"/>
      <c r="G1111" s="38"/>
      <c r="H1111" s="90"/>
      <c r="I1111" s="90"/>
      <c r="J1111" s="95"/>
      <c r="K1111" s="90"/>
      <c r="L1111" s="95"/>
      <c r="M1111" s="38"/>
      <c r="N1111" s="38"/>
      <c r="O1111" s="38"/>
      <c r="P1111" s="38"/>
      <c r="X1111" s="103"/>
      <c r="Y1111" s="103"/>
      <c r="Z1111" s="103"/>
      <c r="AA1111" s="104"/>
      <c r="AB1111" s="104"/>
      <c r="AC1111" s="104"/>
      <c r="AD1111" s="102"/>
      <c r="AE1111" s="102"/>
      <c r="AF1111" s="102"/>
    </row>
    <row r="1112" spans="1:32" x14ac:dyDescent="0.45">
      <c r="A1112" s="38"/>
      <c r="B1112" s="38"/>
      <c r="C1112" s="38"/>
      <c r="D1112" s="38"/>
      <c r="E1112" s="38"/>
      <c r="F1112" s="38"/>
      <c r="G1112" s="38"/>
      <c r="H1112" s="90"/>
      <c r="I1112" s="90"/>
      <c r="J1112" s="95"/>
      <c r="K1112" s="90"/>
      <c r="L1112" s="95"/>
      <c r="M1112" s="38"/>
      <c r="N1112" s="38"/>
      <c r="O1112" s="38"/>
      <c r="P1112" s="38"/>
      <c r="X1112" s="103"/>
      <c r="Y1112" s="103"/>
      <c r="Z1112" s="103"/>
      <c r="AA1112" s="104"/>
      <c r="AB1112" s="104"/>
      <c r="AC1112" s="104"/>
      <c r="AD1112" s="102"/>
      <c r="AE1112" s="102"/>
      <c r="AF1112" s="102"/>
    </row>
    <row r="1113" spans="1:32" x14ac:dyDescent="0.45">
      <c r="A1113" s="38"/>
      <c r="B1113" s="38"/>
      <c r="C1113" s="38"/>
      <c r="D1113" s="38"/>
      <c r="E1113" s="38"/>
      <c r="F1113" s="38"/>
      <c r="G1113" s="38"/>
      <c r="H1113" s="90"/>
      <c r="I1113" s="90"/>
      <c r="J1113" s="95"/>
      <c r="K1113" s="90"/>
      <c r="L1113" s="95"/>
      <c r="M1113" s="38"/>
      <c r="N1113" s="38"/>
      <c r="O1113" s="38"/>
      <c r="P1113" s="38"/>
      <c r="X1113" s="103"/>
      <c r="Y1113" s="103"/>
      <c r="Z1113" s="103"/>
      <c r="AA1113" s="104"/>
      <c r="AB1113" s="104"/>
      <c r="AC1113" s="104"/>
      <c r="AD1113" s="102"/>
      <c r="AE1113" s="102"/>
      <c r="AF1113" s="102"/>
    </row>
    <row r="1114" spans="1:32" x14ac:dyDescent="0.45">
      <c r="A1114" s="38"/>
      <c r="B1114" s="38"/>
      <c r="C1114" s="38"/>
      <c r="D1114" s="38"/>
      <c r="E1114" s="38"/>
      <c r="F1114" s="38"/>
      <c r="G1114" s="38"/>
      <c r="H1114" s="90"/>
      <c r="I1114" s="90"/>
      <c r="J1114" s="95"/>
      <c r="K1114" s="90"/>
      <c r="L1114" s="95"/>
      <c r="M1114" s="38"/>
      <c r="N1114" s="38"/>
      <c r="O1114" s="38"/>
      <c r="P1114" s="38"/>
      <c r="X1114" s="103"/>
      <c r="Y1114" s="103"/>
      <c r="Z1114" s="103"/>
      <c r="AA1114" s="104"/>
      <c r="AB1114" s="104"/>
      <c r="AC1114" s="104"/>
      <c r="AD1114" s="102"/>
      <c r="AE1114" s="102"/>
      <c r="AF1114" s="102"/>
    </row>
    <row r="1115" spans="1:32" x14ac:dyDescent="0.45">
      <c r="A1115" s="38"/>
      <c r="B1115" s="38"/>
      <c r="C1115" s="38"/>
      <c r="D1115" s="38"/>
      <c r="E1115" s="38"/>
      <c r="F1115" s="38"/>
      <c r="G1115" s="38"/>
      <c r="H1115" s="90"/>
      <c r="I1115" s="90"/>
      <c r="J1115" s="95"/>
      <c r="K1115" s="90"/>
      <c r="L1115" s="95"/>
      <c r="M1115" s="38"/>
      <c r="N1115" s="38"/>
      <c r="O1115" s="38"/>
      <c r="P1115" s="38"/>
      <c r="X1115" s="103"/>
      <c r="Y1115" s="103"/>
      <c r="Z1115" s="103"/>
      <c r="AA1115" s="104"/>
      <c r="AB1115" s="104"/>
      <c r="AC1115" s="104"/>
      <c r="AD1115" s="102"/>
      <c r="AE1115" s="102"/>
      <c r="AF1115" s="102"/>
    </row>
    <row r="1116" spans="1:32" x14ac:dyDescent="0.45">
      <c r="A1116" s="38"/>
      <c r="B1116" s="38"/>
      <c r="C1116" s="38"/>
      <c r="D1116" s="38"/>
      <c r="E1116" s="38"/>
      <c r="F1116" s="38"/>
      <c r="G1116" s="38"/>
      <c r="H1116" s="90"/>
      <c r="I1116" s="90"/>
      <c r="J1116" s="95"/>
      <c r="K1116" s="90"/>
      <c r="L1116" s="95"/>
      <c r="M1116" s="38"/>
      <c r="N1116" s="38"/>
      <c r="O1116" s="38"/>
      <c r="P1116" s="38"/>
      <c r="X1116" s="103"/>
      <c r="Y1116" s="103"/>
      <c r="Z1116" s="103"/>
      <c r="AA1116" s="104"/>
      <c r="AB1116" s="104"/>
      <c r="AC1116" s="104"/>
      <c r="AD1116" s="102"/>
      <c r="AE1116" s="102"/>
      <c r="AF1116" s="102"/>
    </row>
    <row r="1117" spans="1:32" x14ac:dyDescent="0.45">
      <c r="A1117" s="38"/>
      <c r="B1117" s="38"/>
      <c r="C1117" s="38"/>
      <c r="D1117" s="38"/>
      <c r="E1117" s="38"/>
      <c r="F1117" s="38"/>
      <c r="G1117" s="38"/>
      <c r="H1117" s="90"/>
      <c r="I1117" s="90"/>
      <c r="J1117" s="95"/>
      <c r="K1117" s="90"/>
      <c r="L1117" s="95"/>
      <c r="M1117" s="38"/>
      <c r="N1117" s="38"/>
      <c r="O1117" s="38"/>
      <c r="P1117" s="38"/>
      <c r="X1117" s="103"/>
      <c r="Y1117" s="103"/>
      <c r="Z1117" s="103"/>
      <c r="AA1117" s="104"/>
      <c r="AB1117" s="104"/>
      <c r="AC1117" s="104"/>
      <c r="AD1117" s="102"/>
      <c r="AE1117" s="102"/>
      <c r="AF1117" s="102"/>
    </row>
    <row r="1118" spans="1:32" x14ac:dyDescent="0.45">
      <c r="A1118" s="38"/>
      <c r="B1118" s="38"/>
      <c r="C1118" s="38"/>
      <c r="D1118" s="38"/>
      <c r="E1118" s="38"/>
      <c r="F1118" s="38"/>
      <c r="G1118" s="38"/>
      <c r="H1118" s="90"/>
      <c r="I1118" s="90"/>
      <c r="J1118" s="95"/>
      <c r="K1118" s="90"/>
      <c r="L1118" s="95"/>
      <c r="M1118" s="38"/>
      <c r="N1118" s="38"/>
      <c r="O1118" s="38"/>
      <c r="P1118" s="38"/>
      <c r="X1118" s="103"/>
      <c r="Y1118" s="103"/>
      <c r="Z1118" s="103"/>
      <c r="AA1118" s="104"/>
      <c r="AB1118" s="104"/>
      <c r="AC1118" s="104"/>
      <c r="AD1118" s="102"/>
      <c r="AE1118" s="102"/>
      <c r="AF1118" s="102"/>
    </row>
    <row r="1119" spans="1:32" x14ac:dyDescent="0.45">
      <c r="A1119" s="38"/>
      <c r="B1119" s="38"/>
      <c r="C1119" s="38"/>
      <c r="D1119" s="38"/>
      <c r="E1119" s="38"/>
      <c r="F1119" s="38"/>
      <c r="G1119" s="38"/>
      <c r="H1119" s="90"/>
      <c r="I1119" s="90"/>
      <c r="J1119" s="95"/>
      <c r="K1119" s="90"/>
      <c r="L1119" s="95"/>
      <c r="M1119" s="38"/>
      <c r="N1119" s="38"/>
      <c r="O1119" s="38"/>
      <c r="P1119" s="38"/>
      <c r="X1119" s="103"/>
      <c r="Y1119" s="103"/>
      <c r="Z1119" s="103"/>
      <c r="AA1119" s="104"/>
      <c r="AB1119" s="104"/>
      <c r="AC1119" s="104"/>
      <c r="AD1119" s="102"/>
      <c r="AE1119" s="102"/>
      <c r="AF1119" s="102"/>
    </row>
    <row r="1120" spans="1:32" x14ac:dyDescent="0.45">
      <c r="A1120" s="38"/>
      <c r="B1120" s="38"/>
      <c r="C1120" s="38"/>
      <c r="D1120" s="38"/>
      <c r="E1120" s="38"/>
      <c r="F1120" s="38"/>
      <c r="G1120" s="38"/>
      <c r="H1120" s="90"/>
      <c r="I1120" s="90"/>
      <c r="J1120" s="95"/>
      <c r="K1120" s="90"/>
      <c r="L1120" s="95"/>
      <c r="M1120" s="38"/>
      <c r="N1120" s="38"/>
      <c r="O1120" s="38"/>
      <c r="P1120" s="38"/>
      <c r="X1120" s="103"/>
      <c r="Y1120" s="103"/>
      <c r="Z1120" s="103"/>
      <c r="AA1120" s="104"/>
      <c r="AB1120" s="104"/>
      <c r="AC1120" s="104"/>
      <c r="AD1120" s="102"/>
      <c r="AE1120" s="102"/>
      <c r="AF1120" s="102"/>
    </row>
    <row r="1121" spans="1:32" x14ac:dyDescent="0.45">
      <c r="A1121" s="38"/>
      <c r="B1121" s="38"/>
      <c r="C1121" s="38"/>
      <c r="D1121" s="38"/>
      <c r="E1121" s="38"/>
      <c r="F1121" s="38"/>
      <c r="G1121" s="38"/>
      <c r="H1121" s="90"/>
      <c r="I1121" s="90"/>
      <c r="J1121" s="95"/>
      <c r="K1121" s="90"/>
      <c r="L1121" s="95"/>
      <c r="M1121" s="38"/>
      <c r="N1121" s="38"/>
      <c r="O1121" s="38"/>
      <c r="P1121" s="38"/>
      <c r="X1121" s="103"/>
      <c r="Y1121" s="103"/>
      <c r="Z1121" s="103"/>
      <c r="AA1121" s="104"/>
      <c r="AB1121" s="104"/>
      <c r="AC1121" s="104"/>
      <c r="AD1121" s="102"/>
      <c r="AE1121" s="102"/>
      <c r="AF1121" s="102"/>
    </row>
    <row r="1122" spans="1:32" x14ac:dyDescent="0.45">
      <c r="A1122" s="38"/>
      <c r="B1122" s="38"/>
      <c r="C1122" s="38"/>
      <c r="D1122" s="38"/>
      <c r="E1122" s="38"/>
      <c r="F1122" s="38"/>
      <c r="G1122" s="38"/>
      <c r="H1122" s="90"/>
      <c r="I1122" s="90"/>
      <c r="J1122" s="95"/>
      <c r="K1122" s="90"/>
      <c r="L1122" s="95"/>
      <c r="M1122" s="38"/>
      <c r="N1122" s="38"/>
      <c r="O1122" s="38"/>
      <c r="P1122" s="38"/>
      <c r="X1122" s="103"/>
      <c r="Y1122" s="103"/>
      <c r="Z1122" s="103"/>
      <c r="AA1122" s="104"/>
      <c r="AB1122" s="104"/>
      <c r="AC1122" s="104"/>
      <c r="AD1122" s="102"/>
      <c r="AE1122" s="102"/>
      <c r="AF1122" s="102"/>
    </row>
    <row r="1123" spans="1:32" x14ac:dyDescent="0.45">
      <c r="A1123" s="38"/>
      <c r="B1123" s="38"/>
      <c r="C1123" s="38"/>
      <c r="D1123" s="38"/>
      <c r="E1123" s="38"/>
      <c r="F1123" s="38"/>
      <c r="G1123" s="38"/>
      <c r="H1123" s="90"/>
      <c r="I1123" s="90"/>
      <c r="J1123" s="95"/>
      <c r="K1123" s="90"/>
      <c r="L1123" s="95"/>
      <c r="M1123" s="38"/>
      <c r="N1123" s="38"/>
      <c r="O1123" s="38"/>
      <c r="P1123" s="38"/>
      <c r="X1123" s="103"/>
      <c r="Y1123" s="103"/>
      <c r="Z1123" s="103"/>
      <c r="AA1123" s="104"/>
      <c r="AB1123" s="104"/>
      <c r="AC1123" s="104"/>
      <c r="AD1123" s="102"/>
      <c r="AE1123" s="102"/>
      <c r="AF1123" s="102"/>
    </row>
    <row r="1124" spans="1:32" x14ac:dyDescent="0.45">
      <c r="A1124" s="38"/>
      <c r="B1124" s="38"/>
      <c r="C1124" s="38"/>
      <c r="D1124" s="38"/>
      <c r="E1124" s="38"/>
      <c r="F1124" s="38"/>
      <c r="G1124" s="38"/>
      <c r="H1124" s="90"/>
      <c r="I1124" s="90"/>
      <c r="J1124" s="95"/>
      <c r="K1124" s="90"/>
      <c r="L1124" s="95"/>
      <c r="M1124" s="38"/>
      <c r="N1124" s="38"/>
      <c r="O1124" s="38"/>
      <c r="P1124" s="38"/>
      <c r="X1124" s="103"/>
      <c r="Y1124" s="103"/>
      <c r="Z1124" s="103"/>
      <c r="AA1124" s="104"/>
      <c r="AB1124" s="104"/>
      <c r="AC1124" s="104"/>
      <c r="AD1124" s="102"/>
      <c r="AE1124" s="102"/>
      <c r="AF1124" s="102"/>
    </row>
    <row r="1125" spans="1:32" x14ac:dyDescent="0.45">
      <c r="A1125" s="38"/>
      <c r="B1125" s="38"/>
      <c r="C1125" s="38"/>
      <c r="D1125" s="38"/>
      <c r="E1125" s="38"/>
      <c r="F1125" s="38"/>
      <c r="G1125" s="38"/>
      <c r="H1125" s="90"/>
      <c r="I1125" s="90"/>
      <c r="J1125" s="95"/>
      <c r="K1125" s="90"/>
      <c r="L1125" s="95"/>
      <c r="M1125" s="38"/>
      <c r="N1125" s="38"/>
      <c r="O1125" s="38"/>
      <c r="P1125" s="38"/>
      <c r="X1125" s="103"/>
      <c r="Y1125" s="103"/>
      <c r="Z1125" s="103"/>
      <c r="AA1125" s="104"/>
      <c r="AB1125" s="104"/>
      <c r="AC1125" s="104"/>
      <c r="AD1125" s="102"/>
      <c r="AE1125" s="102"/>
      <c r="AF1125" s="102"/>
    </row>
    <row r="1126" spans="1:32" x14ac:dyDescent="0.45">
      <c r="A1126" s="38"/>
      <c r="B1126" s="38"/>
      <c r="C1126" s="38"/>
      <c r="D1126" s="38"/>
      <c r="E1126" s="38"/>
      <c r="F1126" s="38"/>
      <c r="G1126" s="38"/>
      <c r="H1126" s="90"/>
      <c r="I1126" s="90"/>
      <c r="J1126" s="95"/>
      <c r="K1126" s="90"/>
      <c r="L1126" s="95"/>
      <c r="M1126" s="38"/>
      <c r="N1126" s="38"/>
      <c r="O1126" s="38"/>
      <c r="P1126" s="38"/>
      <c r="X1126" s="103"/>
      <c r="Y1126" s="103"/>
      <c r="Z1126" s="103"/>
      <c r="AA1126" s="104"/>
      <c r="AB1126" s="104"/>
      <c r="AC1126" s="104"/>
      <c r="AD1126" s="102"/>
      <c r="AE1126" s="102"/>
      <c r="AF1126" s="102"/>
    </row>
    <row r="1127" spans="1:32" x14ac:dyDescent="0.45">
      <c r="A1127" s="38"/>
      <c r="B1127" s="38"/>
      <c r="C1127" s="38"/>
      <c r="D1127" s="38"/>
      <c r="E1127" s="38"/>
      <c r="F1127" s="38"/>
      <c r="G1127" s="38"/>
      <c r="H1127" s="90"/>
      <c r="I1127" s="90"/>
      <c r="J1127" s="95"/>
      <c r="K1127" s="90"/>
      <c r="L1127" s="95"/>
      <c r="M1127" s="38"/>
      <c r="N1127" s="38"/>
      <c r="O1127" s="38"/>
      <c r="P1127" s="38"/>
      <c r="X1127" s="103"/>
      <c r="Y1127" s="103"/>
      <c r="Z1127" s="103"/>
      <c r="AA1127" s="104"/>
      <c r="AB1127" s="104"/>
      <c r="AC1127" s="104"/>
      <c r="AD1127" s="102"/>
      <c r="AE1127" s="102"/>
      <c r="AF1127" s="102"/>
    </row>
    <row r="1128" spans="1:32" x14ac:dyDescent="0.45">
      <c r="A1128" s="38"/>
      <c r="B1128" s="38"/>
      <c r="C1128" s="38"/>
      <c r="D1128" s="38"/>
      <c r="E1128" s="38"/>
      <c r="F1128" s="38"/>
      <c r="G1128" s="38"/>
      <c r="H1128" s="90"/>
      <c r="I1128" s="90"/>
      <c r="J1128" s="95"/>
      <c r="K1128" s="90"/>
      <c r="L1128" s="95"/>
      <c r="M1128" s="38"/>
      <c r="N1128" s="38"/>
      <c r="O1128" s="38"/>
      <c r="P1128" s="38"/>
      <c r="X1128" s="103"/>
      <c r="Y1128" s="103"/>
      <c r="Z1128" s="103"/>
      <c r="AA1128" s="104"/>
      <c r="AB1128" s="104"/>
      <c r="AC1128" s="104"/>
      <c r="AD1128" s="102"/>
      <c r="AE1128" s="102"/>
      <c r="AF1128" s="102"/>
    </row>
    <row r="1129" spans="1:32" x14ac:dyDescent="0.45">
      <c r="A1129" s="38"/>
      <c r="B1129" s="38"/>
      <c r="C1129" s="38"/>
      <c r="D1129" s="38"/>
      <c r="E1129" s="38"/>
      <c r="F1129" s="38"/>
      <c r="G1129" s="38"/>
      <c r="H1129" s="90"/>
      <c r="I1129" s="90"/>
      <c r="J1129" s="95"/>
      <c r="K1129" s="90"/>
      <c r="L1129" s="95"/>
      <c r="M1129" s="38"/>
      <c r="N1129" s="38"/>
      <c r="O1129" s="38"/>
      <c r="P1129" s="38"/>
      <c r="X1129" s="103"/>
      <c r="Y1129" s="103"/>
      <c r="Z1129" s="103"/>
      <c r="AA1129" s="104"/>
      <c r="AB1129" s="104"/>
      <c r="AC1129" s="104"/>
      <c r="AD1129" s="102"/>
      <c r="AE1129" s="102"/>
      <c r="AF1129" s="102"/>
    </row>
    <row r="1130" spans="1:32" x14ac:dyDescent="0.45">
      <c r="A1130" s="38"/>
      <c r="B1130" s="38"/>
      <c r="C1130" s="38"/>
      <c r="D1130" s="38"/>
      <c r="E1130" s="38"/>
      <c r="F1130" s="38"/>
      <c r="G1130" s="38"/>
      <c r="H1130" s="90"/>
      <c r="I1130" s="90"/>
      <c r="J1130" s="95"/>
      <c r="K1130" s="90"/>
      <c r="L1130" s="95"/>
      <c r="M1130" s="38"/>
      <c r="N1130" s="38"/>
      <c r="O1130" s="38"/>
      <c r="P1130" s="38"/>
      <c r="X1130" s="103"/>
      <c r="Y1130" s="103"/>
      <c r="Z1130" s="103"/>
      <c r="AA1130" s="104"/>
      <c r="AB1130" s="104"/>
      <c r="AC1130" s="104"/>
      <c r="AD1130" s="102"/>
      <c r="AE1130" s="102"/>
      <c r="AF1130" s="102"/>
    </row>
    <row r="1131" spans="1:32" x14ac:dyDescent="0.45">
      <c r="A1131" s="38"/>
      <c r="B1131" s="38"/>
      <c r="C1131" s="38"/>
      <c r="D1131" s="38"/>
      <c r="E1131" s="38"/>
      <c r="F1131" s="38"/>
      <c r="G1131" s="38"/>
      <c r="H1131" s="90"/>
      <c r="I1131" s="90"/>
      <c r="J1131" s="95"/>
      <c r="K1131" s="90"/>
      <c r="L1131" s="95"/>
      <c r="M1131" s="38"/>
      <c r="N1131" s="38"/>
      <c r="O1131" s="38"/>
      <c r="P1131" s="38"/>
      <c r="X1131" s="103"/>
      <c r="Y1131" s="103"/>
      <c r="Z1131" s="103"/>
      <c r="AA1131" s="104"/>
      <c r="AB1131" s="104"/>
      <c r="AC1131" s="104"/>
      <c r="AD1131" s="102"/>
      <c r="AE1131" s="102"/>
      <c r="AF1131" s="102"/>
    </row>
    <row r="1132" spans="1:32" x14ac:dyDescent="0.45">
      <c r="A1132" s="38"/>
      <c r="B1132" s="38"/>
      <c r="C1132" s="38"/>
      <c r="D1132" s="38"/>
      <c r="E1132" s="38"/>
      <c r="F1132" s="38"/>
      <c r="G1132" s="38"/>
      <c r="H1132" s="90"/>
      <c r="I1132" s="90"/>
      <c r="J1132" s="95"/>
      <c r="K1132" s="90"/>
      <c r="L1132" s="95"/>
      <c r="M1132" s="38"/>
      <c r="N1132" s="38"/>
      <c r="O1132" s="38"/>
      <c r="P1132" s="38"/>
      <c r="X1132" s="103"/>
      <c r="Y1132" s="103"/>
      <c r="Z1132" s="103"/>
      <c r="AA1132" s="104"/>
      <c r="AB1132" s="104"/>
      <c r="AC1132" s="104"/>
      <c r="AD1132" s="102"/>
      <c r="AE1132" s="102"/>
      <c r="AF1132" s="102"/>
    </row>
    <row r="1133" spans="1:32" x14ac:dyDescent="0.45">
      <c r="A1133" s="38"/>
      <c r="B1133" s="38"/>
      <c r="C1133" s="38"/>
      <c r="D1133" s="38"/>
      <c r="E1133" s="38"/>
      <c r="F1133" s="38"/>
      <c r="G1133" s="38"/>
      <c r="H1133" s="90"/>
      <c r="I1133" s="90"/>
      <c r="J1133" s="95"/>
      <c r="K1133" s="90"/>
      <c r="L1133" s="95"/>
      <c r="M1133" s="38"/>
      <c r="N1133" s="38"/>
      <c r="O1133" s="38"/>
      <c r="P1133" s="38"/>
      <c r="X1133" s="103"/>
      <c r="Y1133" s="103"/>
      <c r="Z1133" s="103"/>
      <c r="AA1133" s="104"/>
      <c r="AB1133" s="104"/>
      <c r="AC1133" s="104"/>
      <c r="AD1133" s="102"/>
      <c r="AE1133" s="102"/>
      <c r="AF1133" s="102"/>
    </row>
    <row r="1134" spans="1:32" x14ac:dyDescent="0.45">
      <c r="A1134" s="38"/>
      <c r="B1134" s="38"/>
      <c r="C1134" s="38"/>
      <c r="D1134" s="38"/>
      <c r="E1134" s="38"/>
      <c r="F1134" s="38"/>
      <c r="G1134" s="38"/>
      <c r="H1134" s="90"/>
      <c r="I1134" s="90"/>
      <c r="J1134" s="95"/>
      <c r="K1134" s="90"/>
      <c r="L1134" s="95"/>
      <c r="M1134" s="38"/>
      <c r="N1134" s="38"/>
      <c r="O1134" s="38"/>
      <c r="P1134" s="38"/>
      <c r="X1134" s="103"/>
      <c r="Y1134" s="103"/>
      <c r="Z1134" s="103"/>
      <c r="AA1134" s="104"/>
      <c r="AB1134" s="104"/>
      <c r="AC1134" s="104"/>
      <c r="AD1134" s="102"/>
      <c r="AE1134" s="102"/>
      <c r="AF1134" s="102"/>
    </row>
    <row r="1135" spans="1:32" x14ac:dyDescent="0.45">
      <c r="A1135" s="38"/>
      <c r="B1135" s="38"/>
      <c r="C1135" s="38"/>
      <c r="D1135" s="38"/>
      <c r="E1135" s="38"/>
      <c r="F1135" s="38"/>
      <c r="G1135" s="38"/>
      <c r="H1135" s="90"/>
      <c r="I1135" s="90"/>
      <c r="J1135" s="95"/>
      <c r="K1135" s="90"/>
      <c r="L1135" s="95"/>
      <c r="M1135" s="38"/>
      <c r="N1135" s="38"/>
      <c r="O1135" s="38"/>
      <c r="P1135" s="38"/>
      <c r="X1135" s="103"/>
      <c r="Y1135" s="103"/>
      <c r="Z1135" s="103"/>
      <c r="AA1135" s="104"/>
      <c r="AB1135" s="104"/>
      <c r="AC1135" s="104"/>
      <c r="AD1135" s="102"/>
      <c r="AE1135" s="102"/>
      <c r="AF1135" s="102"/>
    </row>
    <row r="1136" spans="1:32" x14ac:dyDescent="0.45">
      <c r="A1136" s="38"/>
      <c r="B1136" s="38"/>
      <c r="C1136" s="38"/>
      <c r="D1136" s="38"/>
      <c r="E1136" s="38"/>
      <c r="F1136" s="38"/>
      <c r="G1136" s="38"/>
      <c r="H1136" s="90"/>
      <c r="I1136" s="90"/>
      <c r="J1136" s="95"/>
      <c r="K1136" s="90"/>
      <c r="L1136" s="95"/>
      <c r="M1136" s="38"/>
      <c r="N1136" s="38"/>
      <c r="O1136" s="38"/>
      <c r="P1136" s="38"/>
      <c r="X1136" s="103"/>
      <c r="Y1136" s="103"/>
      <c r="Z1136" s="103"/>
      <c r="AA1136" s="104"/>
      <c r="AB1136" s="104"/>
      <c r="AC1136" s="104"/>
      <c r="AD1136" s="102"/>
      <c r="AE1136" s="102"/>
      <c r="AF1136" s="102"/>
    </row>
    <row r="1137" spans="1:32" x14ac:dyDescent="0.45">
      <c r="A1137" s="38"/>
      <c r="B1137" s="38"/>
      <c r="C1137" s="38"/>
      <c r="D1137" s="38"/>
      <c r="E1137" s="38"/>
      <c r="F1137" s="38"/>
      <c r="G1137" s="38"/>
      <c r="H1137" s="90"/>
      <c r="I1137" s="90"/>
      <c r="J1137" s="95"/>
      <c r="K1137" s="90"/>
      <c r="L1137" s="95"/>
      <c r="M1137" s="38"/>
      <c r="N1137" s="38"/>
      <c r="O1137" s="38"/>
      <c r="P1137" s="38"/>
      <c r="X1137" s="103"/>
      <c r="Y1137" s="103"/>
      <c r="Z1137" s="103"/>
      <c r="AA1137" s="104"/>
      <c r="AB1137" s="104"/>
      <c r="AC1137" s="104"/>
      <c r="AD1137" s="102"/>
      <c r="AE1137" s="102"/>
      <c r="AF1137" s="102"/>
    </row>
    <row r="1138" spans="1:32" x14ac:dyDescent="0.45">
      <c r="A1138" s="38"/>
      <c r="B1138" s="38"/>
      <c r="C1138" s="38"/>
      <c r="D1138" s="38"/>
      <c r="E1138" s="38"/>
      <c r="F1138" s="38"/>
      <c r="G1138" s="38"/>
      <c r="H1138" s="90"/>
      <c r="I1138" s="90"/>
      <c r="J1138" s="95"/>
      <c r="K1138" s="90"/>
      <c r="L1138" s="95"/>
      <c r="M1138" s="38"/>
      <c r="N1138" s="38"/>
      <c r="O1138" s="38"/>
      <c r="P1138" s="38"/>
      <c r="X1138" s="103"/>
      <c r="Y1138" s="103"/>
      <c r="Z1138" s="103"/>
      <c r="AA1138" s="104"/>
      <c r="AB1138" s="104"/>
      <c r="AC1138" s="104"/>
      <c r="AD1138" s="102"/>
      <c r="AE1138" s="102"/>
      <c r="AF1138" s="102"/>
    </row>
    <row r="1139" spans="1:32" x14ac:dyDescent="0.45">
      <c r="A1139" s="38"/>
      <c r="B1139" s="38"/>
      <c r="C1139" s="38"/>
      <c r="D1139" s="38"/>
      <c r="E1139" s="38"/>
      <c r="F1139" s="38"/>
      <c r="G1139" s="38"/>
      <c r="H1139" s="90"/>
      <c r="I1139" s="90"/>
      <c r="J1139" s="95"/>
      <c r="K1139" s="90"/>
      <c r="L1139" s="95"/>
      <c r="M1139" s="38"/>
      <c r="N1139" s="38"/>
      <c r="O1139" s="38"/>
      <c r="P1139" s="38"/>
      <c r="X1139" s="103"/>
      <c r="Y1139" s="103"/>
      <c r="Z1139" s="103"/>
      <c r="AA1139" s="104"/>
      <c r="AB1139" s="104"/>
      <c r="AC1139" s="104"/>
      <c r="AD1139" s="102"/>
      <c r="AE1139" s="102"/>
      <c r="AF1139" s="102"/>
    </row>
    <row r="1140" spans="1:32" x14ac:dyDescent="0.45">
      <c r="A1140" s="38"/>
      <c r="B1140" s="38"/>
      <c r="C1140" s="38"/>
      <c r="D1140" s="38"/>
      <c r="E1140" s="38"/>
      <c r="F1140" s="38"/>
      <c r="G1140" s="38"/>
      <c r="H1140" s="90"/>
      <c r="I1140" s="90"/>
      <c r="J1140" s="95"/>
      <c r="K1140" s="90"/>
      <c r="L1140" s="95"/>
      <c r="M1140" s="38"/>
      <c r="N1140" s="38"/>
      <c r="O1140" s="38"/>
      <c r="P1140" s="38"/>
      <c r="X1140" s="103"/>
      <c r="Y1140" s="103"/>
      <c r="Z1140" s="103"/>
      <c r="AA1140" s="104"/>
      <c r="AB1140" s="104"/>
      <c r="AC1140" s="104"/>
      <c r="AD1140" s="102"/>
      <c r="AE1140" s="102"/>
      <c r="AF1140" s="102"/>
    </row>
    <row r="1141" spans="1:32" x14ac:dyDescent="0.45">
      <c r="A1141" s="38"/>
      <c r="B1141" s="38"/>
      <c r="C1141" s="38"/>
      <c r="D1141" s="38"/>
      <c r="E1141" s="38"/>
      <c r="F1141" s="38"/>
      <c r="G1141" s="38"/>
      <c r="H1141" s="90"/>
      <c r="I1141" s="90"/>
      <c r="J1141" s="95"/>
      <c r="K1141" s="90"/>
      <c r="L1141" s="95"/>
      <c r="M1141" s="38"/>
      <c r="N1141" s="38"/>
      <c r="O1141" s="38"/>
      <c r="P1141" s="38"/>
      <c r="X1141" s="103"/>
      <c r="Y1141" s="103"/>
      <c r="Z1141" s="103"/>
      <c r="AA1141" s="104"/>
      <c r="AB1141" s="104"/>
      <c r="AC1141" s="104"/>
      <c r="AD1141" s="102"/>
      <c r="AE1141" s="102"/>
      <c r="AF1141" s="102"/>
    </row>
    <row r="1142" spans="1:32" x14ac:dyDescent="0.45">
      <c r="A1142" s="38"/>
      <c r="B1142" s="38"/>
      <c r="C1142" s="38"/>
      <c r="D1142" s="38"/>
      <c r="E1142" s="38"/>
      <c r="F1142" s="38"/>
      <c r="G1142" s="38"/>
      <c r="H1142" s="90"/>
      <c r="I1142" s="90"/>
      <c r="J1142" s="95"/>
      <c r="K1142" s="90"/>
      <c r="L1142" s="95"/>
      <c r="M1142" s="38"/>
      <c r="N1142" s="38"/>
      <c r="O1142" s="38"/>
      <c r="P1142" s="38"/>
      <c r="X1142" s="103"/>
      <c r="Y1142" s="103"/>
      <c r="Z1142" s="103"/>
      <c r="AA1142" s="104"/>
      <c r="AB1142" s="104"/>
      <c r="AC1142" s="104"/>
      <c r="AD1142" s="102"/>
      <c r="AE1142" s="102"/>
      <c r="AF1142" s="102"/>
    </row>
    <row r="1143" spans="1:32" x14ac:dyDescent="0.45">
      <c r="A1143" s="38"/>
      <c r="B1143" s="38"/>
      <c r="C1143" s="38"/>
      <c r="D1143" s="38"/>
      <c r="E1143" s="38"/>
      <c r="F1143" s="38"/>
      <c r="G1143" s="38"/>
      <c r="H1143" s="90"/>
      <c r="I1143" s="90"/>
      <c r="J1143" s="95"/>
      <c r="K1143" s="90"/>
      <c r="L1143" s="95"/>
      <c r="M1143" s="38"/>
      <c r="N1143" s="38"/>
      <c r="O1143" s="38"/>
      <c r="P1143" s="38"/>
      <c r="X1143" s="103"/>
      <c r="Y1143" s="103"/>
      <c r="Z1143" s="103"/>
      <c r="AA1143" s="104"/>
      <c r="AB1143" s="104"/>
      <c r="AC1143" s="104"/>
      <c r="AD1143" s="102"/>
      <c r="AE1143" s="102"/>
      <c r="AF1143" s="102"/>
    </row>
    <row r="1144" spans="1:32" x14ac:dyDescent="0.45">
      <c r="A1144" s="38"/>
      <c r="B1144" s="38"/>
      <c r="C1144" s="38"/>
      <c r="D1144" s="38"/>
      <c r="E1144" s="38"/>
      <c r="F1144" s="38"/>
      <c r="G1144" s="38"/>
      <c r="H1144" s="90"/>
      <c r="I1144" s="90"/>
      <c r="J1144" s="95"/>
      <c r="K1144" s="90"/>
      <c r="L1144" s="95"/>
      <c r="M1144" s="38"/>
      <c r="N1144" s="38"/>
      <c r="O1144" s="38"/>
      <c r="P1144" s="38"/>
      <c r="X1144" s="103"/>
      <c r="Y1144" s="103"/>
      <c r="Z1144" s="103"/>
      <c r="AA1144" s="104"/>
      <c r="AB1144" s="104"/>
      <c r="AC1144" s="104"/>
      <c r="AD1144" s="102"/>
      <c r="AE1144" s="102"/>
      <c r="AF1144" s="102"/>
    </row>
    <row r="1145" spans="1:32" x14ac:dyDescent="0.45">
      <c r="A1145" s="38"/>
      <c r="B1145" s="38"/>
      <c r="C1145" s="38"/>
      <c r="D1145" s="38"/>
      <c r="E1145" s="38"/>
      <c r="F1145" s="38"/>
      <c r="G1145" s="38"/>
      <c r="H1145" s="90"/>
      <c r="I1145" s="90"/>
      <c r="J1145" s="95"/>
      <c r="K1145" s="90"/>
      <c r="L1145" s="95"/>
      <c r="M1145" s="38"/>
      <c r="N1145" s="38"/>
      <c r="O1145" s="38"/>
      <c r="P1145" s="38"/>
      <c r="X1145" s="103"/>
      <c r="Y1145" s="103"/>
      <c r="Z1145" s="103"/>
      <c r="AA1145" s="104"/>
      <c r="AB1145" s="104"/>
      <c r="AC1145" s="104"/>
      <c r="AD1145" s="102"/>
      <c r="AE1145" s="102"/>
      <c r="AF1145" s="102"/>
    </row>
    <row r="1146" spans="1:32" x14ac:dyDescent="0.45">
      <c r="A1146" s="38"/>
      <c r="B1146" s="38"/>
      <c r="C1146" s="38"/>
      <c r="D1146" s="38"/>
      <c r="E1146" s="38"/>
      <c r="F1146" s="38"/>
      <c r="G1146" s="38"/>
      <c r="H1146" s="90"/>
      <c r="I1146" s="90"/>
      <c r="J1146" s="95"/>
      <c r="K1146" s="90"/>
      <c r="L1146" s="95"/>
      <c r="M1146" s="38"/>
      <c r="N1146" s="38"/>
      <c r="O1146" s="38"/>
      <c r="P1146" s="38"/>
      <c r="X1146" s="103"/>
      <c r="Y1146" s="103"/>
      <c r="Z1146" s="103"/>
      <c r="AA1146" s="104"/>
      <c r="AB1146" s="104"/>
      <c r="AC1146" s="104"/>
      <c r="AD1146" s="102"/>
      <c r="AE1146" s="102"/>
      <c r="AF1146" s="102"/>
    </row>
    <row r="1147" spans="1:32" x14ac:dyDescent="0.45">
      <c r="A1147" s="38"/>
      <c r="B1147" s="38"/>
      <c r="C1147" s="38"/>
      <c r="D1147" s="38"/>
      <c r="E1147" s="38"/>
      <c r="F1147" s="38"/>
      <c r="G1147" s="38"/>
      <c r="H1147" s="90"/>
      <c r="I1147" s="90"/>
      <c r="J1147" s="95"/>
      <c r="K1147" s="90"/>
      <c r="L1147" s="95"/>
      <c r="M1147" s="38"/>
      <c r="N1147" s="38"/>
      <c r="O1147" s="38"/>
      <c r="P1147" s="38"/>
      <c r="X1147" s="103"/>
      <c r="Y1147" s="103"/>
      <c r="Z1147" s="103"/>
      <c r="AA1147" s="104"/>
      <c r="AB1147" s="104"/>
      <c r="AC1147" s="104"/>
      <c r="AD1147" s="102"/>
      <c r="AE1147" s="102"/>
      <c r="AF1147" s="102"/>
    </row>
    <row r="1148" spans="1:32" x14ac:dyDescent="0.45">
      <c r="A1148" s="38"/>
      <c r="B1148" s="38"/>
      <c r="C1148" s="38"/>
      <c r="D1148" s="38"/>
      <c r="E1148" s="38"/>
      <c r="F1148" s="38"/>
      <c r="G1148" s="38"/>
      <c r="H1148" s="90"/>
      <c r="I1148" s="90"/>
      <c r="J1148" s="95"/>
      <c r="K1148" s="90"/>
      <c r="L1148" s="95"/>
      <c r="M1148" s="38"/>
      <c r="N1148" s="38"/>
      <c r="O1148" s="38"/>
      <c r="P1148" s="38"/>
      <c r="X1148" s="103"/>
      <c r="Y1148" s="103"/>
      <c r="Z1148" s="103"/>
      <c r="AA1148" s="104"/>
      <c r="AB1148" s="104"/>
      <c r="AC1148" s="104"/>
      <c r="AD1148" s="102"/>
      <c r="AE1148" s="102"/>
      <c r="AF1148" s="102"/>
    </row>
    <row r="1149" spans="1:32" x14ac:dyDescent="0.45">
      <c r="A1149" s="38"/>
      <c r="B1149" s="38"/>
      <c r="C1149" s="38"/>
      <c r="D1149" s="38"/>
      <c r="E1149" s="38"/>
      <c r="F1149" s="38"/>
      <c r="G1149" s="38"/>
      <c r="H1149" s="90"/>
      <c r="I1149" s="90"/>
      <c r="J1149" s="95"/>
      <c r="K1149" s="90"/>
      <c r="L1149" s="95"/>
      <c r="M1149" s="38"/>
      <c r="N1149" s="38"/>
      <c r="O1149" s="38"/>
      <c r="P1149" s="38"/>
      <c r="X1149" s="103"/>
      <c r="Y1149" s="103"/>
      <c r="Z1149" s="103"/>
      <c r="AA1149" s="104"/>
      <c r="AB1149" s="104"/>
      <c r="AC1149" s="104"/>
      <c r="AD1149" s="102"/>
      <c r="AE1149" s="102"/>
      <c r="AF1149" s="102"/>
    </row>
    <row r="1150" spans="1:32" x14ac:dyDescent="0.45">
      <c r="A1150" s="38"/>
      <c r="B1150" s="38"/>
      <c r="C1150" s="38"/>
      <c r="D1150" s="38"/>
      <c r="E1150" s="38"/>
      <c r="F1150" s="38"/>
      <c r="G1150" s="38"/>
      <c r="H1150" s="90"/>
      <c r="I1150" s="90"/>
      <c r="J1150" s="95"/>
      <c r="K1150" s="90"/>
      <c r="L1150" s="95"/>
      <c r="M1150" s="38"/>
      <c r="N1150" s="38"/>
      <c r="O1150" s="38"/>
      <c r="P1150" s="38"/>
      <c r="X1150" s="103"/>
      <c r="Y1150" s="103"/>
      <c r="Z1150" s="103"/>
      <c r="AA1150" s="104"/>
      <c r="AB1150" s="104"/>
      <c r="AC1150" s="104"/>
      <c r="AD1150" s="102"/>
      <c r="AE1150" s="102"/>
      <c r="AF1150" s="102"/>
    </row>
    <row r="1151" spans="1:32" x14ac:dyDescent="0.45">
      <c r="A1151" s="38"/>
      <c r="B1151" s="38"/>
      <c r="C1151" s="38"/>
      <c r="D1151" s="38"/>
      <c r="E1151" s="38"/>
      <c r="F1151" s="38"/>
      <c r="G1151" s="38"/>
      <c r="H1151" s="90"/>
      <c r="I1151" s="90"/>
      <c r="J1151" s="95"/>
      <c r="K1151" s="90"/>
      <c r="L1151" s="95"/>
      <c r="M1151" s="38"/>
      <c r="N1151" s="38"/>
      <c r="O1151" s="38"/>
      <c r="P1151" s="38"/>
      <c r="X1151" s="103"/>
      <c r="Y1151" s="103"/>
      <c r="Z1151" s="103"/>
      <c r="AA1151" s="104"/>
      <c r="AB1151" s="104"/>
      <c r="AC1151" s="104"/>
      <c r="AD1151" s="102"/>
      <c r="AE1151" s="102"/>
      <c r="AF1151" s="102"/>
    </row>
    <row r="1152" spans="1:32" x14ac:dyDescent="0.45">
      <c r="A1152" s="38"/>
      <c r="B1152" s="38"/>
      <c r="C1152" s="38"/>
      <c r="D1152" s="38"/>
      <c r="E1152" s="38"/>
      <c r="F1152" s="38"/>
      <c r="G1152" s="38"/>
      <c r="H1152" s="90"/>
      <c r="I1152" s="90"/>
      <c r="J1152" s="95"/>
      <c r="K1152" s="90"/>
      <c r="L1152" s="95"/>
      <c r="M1152" s="38"/>
      <c r="N1152" s="38"/>
      <c r="O1152" s="38"/>
      <c r="P1152" s="38"/>
      <c r="X1152" s="103"/>
      <c r="Y1152" s="103"/>
      <c r="Z1152" s="103"/>
      <c r="AA1152" s="104"/>
      <c r="AB1152" s="104"/>
      <c r="AC1152" s="104"/>
      <c r="AD1152" s="102"/>
      <c r="AE1152" s="102"/>
      <c r="AF1152" s="102"/>
    </row>
    <row r="1153" spans="1:32" x14ac:dyDescent="0.45">
      <c r="A1153" s="38"/>
      <c r="B1153" s="38"/>
      <c r="C1153" s="38"/>
      <c r="D1153" s="38"/>
      <c r="E1153" s="38"/>
      <c r="F1153" s="38"/>
      <c r="G1153" s="38"/>
      <c r="H1153" s="90"/>
      <c r="I1153" s="90"/>
      <c r="J1153" s="95"/>
      <c r="K1153" s="90"/>
      <c r="L1153" s="95"/>
      <c r="M1153" s="38"/>
      <c r="N1153" s="38"/>
      <c r="O1153" s="38"/>
      <c r="P1153" s="38"/>
      <c r="X1153" s="103"/>
      <c r="Y1153" s="103"/>
      <c r="Z1153" s="103"/>
      <c r="AA1153" s="104"/>
      <c r="AB1153" s="104"/>
      <c r="AC1153" s="104"/>
      <c r="AD1153" s="102"/>
      <c r="AE1153" s="102"/>
      <c r="AF1153" s="102"/>
    </row>
    <row r="1154" spans="1:32" x14ac:dyDescent="0.45">
      <c r="A1154" s="38"/>
      <c r="B1154" s="38"/>
      <c r="C1154" s="38"/>
      <c r="D1154" s="38"/>
      <c r="E1154" s="38"/>
      <c r="F1154" s="38"/>
      <c r="G1154" s="38"/>
      <c r="H1154" s="90"/>
      <c r="I1154" s="90"/>
      <c r="J1154" s="95"/>
      <c r="K1154" s="90"/>
      <c r="L1154" s="95"/>
      <c r="M1154" s="38"/>
      <c r="N1154" s="38"/>
      <c r="O1154" s="38"/>
      <c r="P1154" s="38"/>
      <c r="X1154" s="103"/>
      <c r="Y1154" s="103"/>
      <c r="Z1154" s="103"/>
      <c r="AA1154" s="104"/>
      <c r="AB1154" s="104"/>
      <c r="AC1154" s="104"/>
      <c r="AD1154" s="102"/>
      <c r="AE1154" s="102"/>
      <c r="AF1154" s="102"/>
    </row>
    <row r="1155" spans="1:32" x14ac:dyDescent="0.45">
      <c r="A1155" s="38"/>
      <c r="B1155" s="38"/>
      <c r="C1155" s="38"/>
      <c r="D1155" s="38"/>
      <c r="E1155" s="38"/>
      <c r="F1155" s="38"/>
      <c r="G1155" s="38"/>
      <c r="H1155" s="90"/>
      <c r="I1155" s="90"/>
      <c r="J1155" s="95"/>
      <c r="K1155" s="90"/>
      <c r="L1155" s="95"/>
      <c r="M1155" s="38"/>
      <c r="N1155" s="38"/>
      <c r="O1155" s="38"/>
      <c r="P1155" s="38"/>
      <c r="X1155" s="103"/>
      <c r="Y1155" s="103"/>
      <c r="Z1155" s="103"/>
      <c r="AA1155" s="104"/>
      <c r="AB1155" s="104"/>
      <c r="AC1155" s="104"/>
      <c r="AD1155" s="102"/>
      <c r="AE1155" s="102"/>
      <c r="AF1155" s="102"/>
    </row>
    <row r="1156" spans="1:32" x14ac:dyDescent="0.45">
      <c r="A1156" s="38"/>
      <c r="B1156" s="38"/>
      <c r="C1156" s="38"/>
      <c r="D1156" s="38"/>
      <c r="E1156" s="38"/>
      <c r="F1156" s="38"/>
      <c r="G1156" s="38"/>
      <c r="H1156" s="90"/>
      <c r="I1156" s="90"/>
      <c r="J1156" s="95"/>
      <c r="K1156" s="90"/>
      <c r="L1156" s="95"/>
      <c r="M1156" s="38"/>
      <c r="N1156" s="38"/>
      <c r="O1156" s="38"/>
      <c r="P1156" s="38"/>
      <c r="X1156" s="103"/>
      <c r="Y1156" s="103"/>
      <c r="Z1156" s="103"/>
      <c r="AA1156" s="104"/>
      <c r="AB1156" s="104"/>
      <c r="AC1156" s="104"/>
      <c r="AD1156" s="102"/>
      <c r="AE1156" s="102"/>
      <c r="AF1156" s="102"/>
    </row>
    <row r="1157" spans="1:32" x14ac:dyDescent="0.45">
      <c r="A1157" s="38"/>
      <c r="B1157" s="38"/>
      <c r="C1157" s="38"/>
      <c r="D1157" s="38"/>
      <c r="E1157" s="38"/>
      <c r="F1157" s="38"/>
      <c r="G1157" s="38"/>
      <c r="H1157" s="90"/>
      <c r="I1157" s="90"/>
      <c r="J1157" s="95"/>
      <c r="K1157" s="90"/>
      <c r="L1157" s="95"/>
      <c r="M1157" s="38"/>
      <c r="N1157" s="38"/>
      <c r="O1157" s="38"/>
      <c r="P1157" s="38"/>
      <c r="X1157" s="103"/>
      <c r="Y1157" s="103"/>
      <c r="Z1157" s="103"/>
      <c r="AA1157" s="104"/>
      <c r="AB1157" s="104"/>
      <c r="AC1157" s="104"/>
      <c r="AD1157" s="102"/>
      <c r="AE1157" s="102"/>
      <c r="AF1157" s="102"/>
    </row>
    <row r="1158" spans="1:32" x14ac:dyDescent="0.45">
      <c r="A1158" s="38"/>
      <c r="B1158" s="38"/>
      <c r="C1158" s="38"/>
      <c r="D1158" s="38"/>
      <c r="E1158" s="38"/>
      <c r="F1158" s="38"/>
      <c r="G1158" s="38"/>
      <c r="H1158" s="90"/>
      <c r="I1158" s="90"/>
      <c r="J1158" s="95"/>
      <c r="K1158" s="90"/>
      <c r="L1158" s="95"/>
      <c r="M1158" s="38"/>
      <c r="N1158" s="38"/>
      <c r="O1158" s="38"/>
      <c r="P1158" s="38"/>
      <c r="X1158" s="103"/>
      <c r="Y1158" s="103"/>
      <c r="Z1158" s="103"/>
      <c r="AA1158" s="104"/>
      <c r="AB1158" s="104"/>
      <c r="AC1158" s="104"/>
      <c r="AD1158" s="102"/>
      <c r="AE1158" s="102"/>
      <c r="AF1158" s="102"/>
    </row>
    <row r="1159" spans="1:32" x14ac:dyDescent="0.45">
      <c r="A1159" s="38"/>
      <c r="B1159" s="38"/>
      <c r="C1159" s="38"/>
      <c r="D1159" s="38"/>
      <c r="E1159" s="38"/>
      <c r="F1159" s="38"/>
      <c r="G1159" s="38"/>
      <c r="H1159" s="90"/>
      <c r="I1159" s="90"/>
      <c r="J1159" s="95"/>
      <c r="K1159" s="90"/>
      <c r="L1159" s="95"/>
      <c r="M1159" s="38"/>
      <c r="N1159" s="38"/>
      <c r="O1159" s="38"/>
      <c r="P1159" s="38"/>
      <c r="X1159" s="103"/>
      <c r="Y1159" s="103"/>
      <c r="Z1159" s="103"/>
      <c r="AA1159" s="104"/>
      <c r="AB1159" s="104"/>
      <c r="AC1159" s="104"/>
      <c r="AD1159" s="102"/>
      <c r="AE1159" s="102"/>
      <c r="AF1159" s="102"/>
    </row>
    <row r="1160" spans="1:32" x14ac:dyDescent="0.45">
      <c r="A1160" s="38"/>
      <c r="B1160" s="38"/>
      <c r="C1160" s="38"/>
      <c r="D1160" s="38"/>
      <c r="E1160" s="38"/>
      <c r="F1160" s="38"/>
      <c r="G1160" s="38"/>
      <c r="H1160" s="90"/>
      <c r="I1160" s="90"/>
      <c r="J1160" s="95"/>
      <c r="K1160" s="90"/>
      <c r="L1160" s="95"/>
      <c r="M1160" s="38"/>
      <c r="N1160" s="38"/>
      <c r="O1160" s="38"/>
      <c r="P1160" s="38"/>
      <c r="X1160" s="103"/>
      <c r="Y1160" s="103"/>
      <c r="Z1160" s="103"/>
      <c r="AA1160" s="104"/>
      <c r="AB1160" s="104"/>
      <c r="AC1160" s="104"/>
      <c r="AD1160" s="102"/>
      <c r="AE1160" s="102"/>
      <c r="AF1160" s="102"/>
    </row>
    <row r="1161" spans="1:32" x14ac:dyDescent="0.45">
      <c r="A1161" s="38"/>
      <c r="B1161" s="38"/>
      <c r="C1161" s="38"/>
      <c r="D1161" s="38"/>
      <c r="E1161" s="38"/>
      <c r="F1161" s="38"/>
      <c r="G1161" s="38"/>
      <c r="H1161" s="90"/>
      <c r="I1161" s="90"/>
      <c r="J1161" s="95"/>
      <c r="K1161" s="90"/>
      <c r="L1161" s="95"/>
      <c r="M1161" s="38"/>
      <c r="N1161" s="38"/>
      <c r="O1161" s="38"/>
      <c r="P1161" s="38"/>
      <c r="X1161" s="103"/>
      <c r="Y1161" s="103"/>
      <c r="Z1161" s="103"/>
      <c r="AA1161" s="104"/>
      <c r="AB1161" s="104"/>
      <c r="AC1161" s="104"/>
      <c r="AD1161" s="102"/>
      <c r="AE1161" s="102"/>
      <c r="AF1161" s="102"/>
    </row>
    <row r="1162" spans="1:32" x14ac:dyDescent="0.45">
      <c r="A1162" s="38"/>
      <c r="B1162" s="38"/>
      <c r="C1162" s="38"/>
      <c r="D1162" s="38"/>
      <c r="E1162" s="38"/>
      <c r="F1162" s="38"/>
      <c r="G1162" s="38"/>
      <c r="H1162" s="90"/>
      <c r="I1162" s="90"/>
      <c r="J1162" s="95"/>
      <c r="K1162" s="90"/>
      <c r="L1162" s="95"/>
      <c r="M1162" s="38"/>
      <c r="N1162" s="38"/>
      <c r="O1162" s="38"/>
      <c r="P1162" s="38"/>
      <c r="X1162" s="103"/>
      <c r="Y1162" s="103"/>
      <c r="Z1162" s="103"/>
      <c r="AA1162" s="104"/>
      <c r="AB1162" s="104"/>
      <c r="AC1162" s="104"/>
      <c r="AD1162" s="102"/>
      <c r="AE1162" s="102"/>
      <c r="AF1162" s="102"/>
    </row>
    <row r="1163" spans="1:32" x14ac:dyDescent="0.45">
      <c r="A1163" s="38"/>
      <c r="B1163" s="38"/>
      <c r="C1163" s="38"/>
      <c r="D1163" s="38"/>
      <c r="E1163" s="38"/>
      <c r="F1163" s="38"/>
      <c r="G1163" s="38"/>
      <c r="H1163" s="90"/>
      <c r="I1163" s="90"/>
      <c r="J1163" s="95"/>
      <c r="K1163" s="90"/>
      <c r="L1163" s="95"/>
      <c r="M1163" s="38"/>
      <c r="N1163" s="38"/>
      <c r="O1163" s="38"/>
      <c r="P1163" s="38"/>
      <c r="X1163" s="103"/>
      <c r="Y1163" s="103"/>
      <c r="Z1163" s="103"/>
      <c r="AA1163" s="104"/>
      <c r="AB1163" s="104"/>
      <c r="AC1163" s="104"/>
      <c r="AD1163" s="102"/>
      <c r="AE1163" s="102"/>
      <c r="AF1163" s="102"/>
    </row>
    <row r="1164" spans="1:32" x14ac:dyDescent="0.45">
      <c r="A1164" s="38"/>
      <c r="B1164" s="38"/>
      <c r="C1164" s="38"/>
      <c r="D1164" s="38"/>
      <c r="E1164" s="38"/>
      <c r="F1164" s="38"/>
      <c r="G1164" s="38"/>
      <c r="H1164" s="90"/>
      <c r="I1164" s="90"/>
      <c r="J1164" s="95"/>
      <c r="K1164" s="90"/>
      <c r="L1164" s="95"/>
      <c r="M1164" s="38"/>
      <c r="N1164" s="38"/>
      <c r="O1164" s="38"/>
      <c r="P1164" s="38"/>
      <c r="X1164" s="103"/>
      <c r="Y1164" s="103"/>
      <c r="Z1164" s="103"/>
      <c r="AA1164" s="104"/>
      <c r="AB1164" s="104"/>
      <c r="AC1164" s="104"/>
      <c r="AD1164" s="102"/>
      <c r="AE1164" s="102"/>
      <c r="AF1164" s="102"/>
    </row>
    <row r="1165" spans="1:32" x14ac:dyDescent="0.45">
      <c r="A1165" s="38"/>
      <c r="B1165" s="38"/>
      <c r="C1165" s="38"/>
      <c r="D1165" s="38"/>
      <c r="E1165" s="38"/>
      <c r="F1165" s="38"/>
      <c r="G1165" s="38"/>
      <c r="H1165" s="90"/>
      <c r="I1165" s="90"/>
      <c r="J1165" s="95"/>
      <c r="K1165" s="90"/>
      <c r="L1165" s="95"/>
      <c r="M1165" s="38"/>
      <c r="N1165" s="38"/>
      <c r="O1165" s="38"/>
      <c r="P1165" s="38"/>
      <c r="X1165" s="103"/>
      <c r="Y1165" s="103"/>
      <c r="Z1165" s="103"/>
      <c r="AA1165" s="104"/>
      <c r="AB1165" s="104"/>
      <c r="AC1165" s="104"/>
      <c r="AD1165" s="102"/>
      <c r="AE1165" s="102"/>
      <c r="AF1165" s="102"/>
    </row>
    <row r="1166" spans="1:32" x14ac:dyDescent="0.45">
      <c r="A1166" s="38"/>
      <c r="B1166" s="38"/>
      <c r="C1166" s="38"/>
      <c r="D1166" s="38"/>
      <c r="E1166" s="38"/>
      <c r="F1166" s="38"/>
      <c r="G1166" s="38"/>
      <c r="H1166" s="90"/>
      <c r="I1166" s="90"/>
      <c r="J1166" s="95"/>
      <c r="K1166" s="90"/>
      <c r="L1166" s="95"/>
      <c r="M1166" s="38"/>
      <c r="N1166" s="38"/>
      <c r="O1166" s="38"/>
      <c r="P1166" s="38"/>
      <c r="X1166" s="103"/>
      <c r="Y1166" s="103"/>
      <c r="Z1166" s="103"/>
      <c r="AA1166" s="104"/>
      <c r="AB1166" s="104"/>
      <c r="AC1166" s="104"/>
      <c r="AD1166" s="102"/>
      <c r="AE1166" s="102"/>
      <c r="AF1166" s="102"/>
    </row>
    <row r="1167" spans="1:32" x14ac:dyDescent="0.45">
      <c r="A1167" s="38"/>
      <c r="B1167" s="38"/>
      <c r="C1167" s="38"/>
      <c r="D1167" s="38"/>
      <c r="E1167" s="38"/>
      <c r="F1167" s="38"/>
      <c r="G1167" s="38"/>
      <c r="H1167" s="90"/>
      <c r="I1167" s="90"/>
      <c r="J1167" s="95"/>
      <c r="K1167" s="90"/>
      <c r="L1167" s="95"/>
      <c r="M1167" s="38"/>
      <c r="N1167" s="38"/>
      <c r="O1167" s="38"/>
      <c r="P1167" s="38"/>
      <c r="X1167" s="103"/>
      <c r="Y1167" s="103"/>
      <c r="Z1167" s="103"/>
      <c r="AA1167" s="104"/>
      <c r="AB1167" s="104"/>
      <c r="AC1167" s="104"/>
      <c r="AD1167" s="102"/>
      <c r="AE1167" s="102"/>
      <c r="AF1167" s="102"/>
    </row>
    <row r="1168" spans="1:32" x14ac:dyDescent="0.45">
      <c r="A1168" s="38"/>
      <c r="B1168" s="38"/>
      <c r="C1168" s="38"/>
      <c r="D1168" s="38"/>
      <c r="E1168" s="38"/>
      <c r="F1168" s="38"/>
      <c r="G1168" s="38"/>
      <c r="H1168" s="90"/>
      <c r="I1168" s="90"/>
      <c r="J1168" s="95"/>
      <c r="K1168" s="90"/>
      <c r="L1168" s="95"/>
      <c r="M1168" s="38"/>
      <c r="N1168" s="38"/>
      <c r="O1168" s="38"/>
      <c r="P1168" s="38"/>
      <c r="X1168" s="103"/>
      <c r="Y1168" s="103"/>
      <c r="Z1168" s="103"/>
      <c r="AA1168" s="104"/>
      <c r="AB1168" s="104"/>
      <c r="AC1168" s="104"/>
      <c r="AD1168" s="102"/>
      <c r="AE1168" s="102"/>
      <c r="AF1168" s="102"/>
    </row>
    <row r="1169" spans="1:32" x14ac:dyDescent="0.45">
      <c r="A1169" s="38"/>
      <c r="B1169" s="38"/>
      <c r="C1169" s="38"/>
      <c r="D1169" s="38"/>
      <c r="E1169" s="38"/>
      <c r="F1169" s="38"/>
      <c r="G1169" s="38"/>
      <c r="H1169" s="90"/>
      <c r="I1169" s="90"/>
      <c r="J1169" s="95"/>
      <c r="K1169" s="90"/>
      <c r="L1169" s="95"/>
      <c r="M1169" s="38"/>
      <c r="N1169" s="38"/>
      <c r="O1169" s="38"/>
      <c r="P1169" s="38"/>
      <c r="X1169" s="103"/>
      <c r="Y1169" s="103"/>
      <c r="Z1169" s="103"/>
      <c r="AA1169" s="104"/>
      <c r="AB1169" s="104"/>
      <c r="AC1169" s="104"/>
      <c r="AD1169" s="102"/>
      <c r="AE1169" s="102"/>
      <c r="AF1169" s="102"/>
    </row>
    <row r="1170" spans="1:32" x14ac:dyDescent="0.45">
      <c r="A1170" s="38"/>
      <c r="B1170" s="38"/>
      <c r="C1170" s="38"/>
      <c r="D1170" s="38"/>
      <c r="E1170" s="38"/>
      <c r="F1170" s="38"/>
      <c r="G1170" s="38"/>
      <c r="H1170" s="90"/>
      <c r="I1170" s="90"/>
      <c r="J1170" s="95"/>
      <c r="K1170" s="90"/>
      <c r="L1170" s="95"/>
      <c r="M1170" s="38"/>
      <c r="N1170" s="38"/>
      <c r="O1170" s="38"/>
      <c r="P1170" s="38"/>
      <c r="X1170" s="103"/>
      <c r="Y1170" s="103"/>
      <c r="Z1170" s="103"/>
      <c r="AA1170" s="104"/>
      <c r="AB1170" s="104"/>
      <c r="AC1170" s="104"/>
      <c r="AD1170" s="102"/>
      <c r="AE1170" s="102"/>
      <c r="AF1170" s="102"/>
    </row>
    <row r="1171" spans="1:32" x14ac:dyDescent="0.45">
      <c r="A1171" s="38"/>
      <c r="B1171" s="38"/>
      <c r="C1171" s="38"/>
      <c r="D1171" s="38"/>
      <c r="E1171" s="38"/>
      <c r="F1171" s="38"/>
      <c r="G1171" s="38"/>
      <c r="H1171" s="90"/>
      <c r="I1171" s="90"/>
      <c r="J1171" s="95"/>
      <c r="K1171" s="90"/>
      <c r="L1171" s="95"/>
      <c r="M1171" s="38"/>
      <c r="N1171" s="38"/>
      <c r="O1171" s="38"/>
      <c r="P1171" s="38"/>
      <c r="X1171" s="103"/>
      <c r="Y1171" s="103"/>
      <c r="Z1171" s="103"/>
      <c r="AA1171" s="104"/>
      <c r="AB1171" s="104"/>
      <c r="AC1171" s="104"/>
      <c r="AD1171" s="102"/>
      <c r="AE1171" s="102"/>
      <c r="AF1171" s="102"/>
    </row>
    <row r="1172" spans="1:32" x14ac:dyDescent="0.45">
      <c r="A1172" s="38"/>
      <c r="B1172" s="38"/>
      <c r="C1172" s="38"/>
      <c r="D1172" s="38"/>
      <c r="E1172" s="38"/>
      <c r="F1172" s="38"/>
      <c r="G1172" s="38"/>
      <c r="H1172" s="90"/>
      <c r="I1172" s="90"/>
      <c r="J1172" s="95"/>
      <c r="K1172" s="90"/>
      <c r="L1172" s="95"/>
      <c r="M1172" s="38"/>
      <c r="N1172" s="38"/>
      <c r="O1172" s="38"/>
      <c r="P1172" s="38"/>
      <c r="X1172" s="103"/>
      <c r="Y1172" s="103"/>
      <c r="Z1172" s="103"/>
      <c r="AA1172" s="104"/>
      <c r="AB1172" s="104"/>
      <c r="AC1172" s="104"/>
      <c r="AD1172" s="102"/>
      <c r="AE1172" s="102"/>
      <c r="AF1172" s="102"/>
    </row>
    <row r="1173" spans="1:32" x14ac:dyDescent="0.45">
      <c r="A1173" s="38"/>
      <c r="B1173" s="38"/>
      <c r="C1173" s="38"/>
      <c r="D1173" s="38"/>
      <c r="E1173" s="38"/>
      <c r="F1173" s="38"/>
      <c r="G1173" s="38"/>
      <c r="H1173" s="90"/>
      <c r="I1173" s="90"/>
      <c r="J1173" s="95"/>
      <c r="K1173" s="90"/>
      <c r="L1173" s="95"/>
      <c r="M1173" s="38"/>
      <c r="N1173" s="38"/>
      <c r="O1173" s="38"/>
      <c r="P1173" s="38"/>
      <c r="X1173" s="103"/>
      <c r="Y1173" s="103"/>
      <c r="Z1173" s="103"/>
      <c r="AA1173" s="104"/>
      <c r="AB1173" s="104"/>
      <c r="AC1173" s="104"/>
      <c r="AD1173" s="102"/>
      <c r="AE1173" s="102"/>
      <c r="AF1173" s="102"/>
    </row>
    <row r="1174" spans="1:32" x14ac:dyDescent="0.45">
      <c r="A1174" s="38"/>
      <c r="B1174" s="38"/>
      <c r="C1174" s="38"/>
      <c r="D1174" s="38"/>
      <c r="E1174" s="38"/>
      <c r="F1174" s="38"/>
      <c r="G1174" s="38"/>
      <c r="H1174" s="90"/>
      <c r="I1174" s="90"/>
      <c r="J1174" s="95"/>
      <c r="K1174" s="90"/>
      <c r="L1174" s="95"/>
      <c r="M1174" s="38"/>
      <c r="N1174" s="38"/>
      <c r="O1174" s="38"/>
      <c r="P1174" s="38"/>
      <c r="X1174" s="103"/>
      <c r="Y1174" s="103"/>
      <c r="Z1174" s="103"/>
      <c r="AA1174" s="104"/>
      <c r="AB1174" s="104"/>
      <c r="AC1174" s="104"/>
      <c r="AD1174" s="102"/>
      <c r="AE1174" s="102"/>
      <c r="AF1174" s="102"/>
    </row>
    <row r="1175" spans="1:32" x14ac:dyDescent="0.45">
      <c r="A1175" s="38"/>
      <c r="B1175" s="38"/>
      <c r="C1175" s="38"/>
      <c r="D1175" s="38"/>
      <c r="E1175" s="38"/>
      <c r="F1175" s="38"/>
      <c r="G1175" s="38"/>
      <c r="H1175" s="90"/>
      <c r="I1175" s="90"/>
      <c r="J1175" s="95"/>
      <c r="K1175" s="90"/>
      <c r="L1175" s="95"/>
      <c r="M1175" s="38"/>
      <c r="N1175" s="38"/>
      <c r="O1175" s="38"/>
      <c r="P1175" s="38"/>
      <c r="X1175" s="103"/>
      <c r="Y1175" s="103"/>
      <c r="Z1175" s="103"/>
      <c r="AA1175" s="104"/>
      <c r="AB1175" s="104"/>
      <c r="AC1175" s="104"/>
      <c r="AD1175" s="102"/>
      <c r="AE1175" s="102"/>
      <c r="AF1175" s="102"/>
    </row>
    <row r="1176" spans="1:32" x14ac:dyDescent="0.45">
      <c r="A1176" s="38"/>
      <c r="B1176" s="38"/>
      <c r="C1176" s="38"/>
      <c r="D1176" s="38"/>
      <c r="E1176" s="38"/>
      <c r="F1176" s="38"/>
      <c r="G1176" s="38"/>
      <c r="H1176" s="90"/>
      <c r="I1176" s="90"/>
      <c r="J1176" s="95"/>
      <c r="K1176" s="90"/>
      <c r="L1176" s="95"/>
      <c r="M1176" s="38"/>
      <c r="N1176" s="38"/>
      <c r="O1176" s="38"/>
      <c r="P1176" s="38"/>
      <c r="X1176" s="103"/>
      <c r="Y1176" s="103"/>
      <c r="Z1176" s="103"/>
      <c r="AA1176" s="104"/>
      <c r="AB1176" s="104"/>
      <c r="AC1176" s="104"/>
      <c r="AD1176" s="102"/>
      <c r="AE1176" s="102"/>
      <c r="AF1176" s="102"/>
    </row>
    <row r="1177" spans="1:32" x14ac:dyDescent="0.45">
      <c r="A1177" s="38"/>
      <c r="B1177" s="38"/>
      <c r="C1177" s="38"/>
      <c r="D1177" s="38"/>
      <c r="E1177" s="38"/>
      <c r="F1177" s="38"/>
      <c r="G1177" s="38"/>
      <c r="H1177" s="90"/>
      <c r="I1177" s="90"/>
      <c r="J1177" s="95"/>
      <c r="K1177" s="90"/>
      <c r="L1177" s="95"/>
      <c r="M1177" s="38"/>
      <c r="N1177" s="38"/>
      <c r="O1177" s="38"/>
      <c r="P1177" s="38"/>
      <c r="X1177" s="103"/>
      <c r="Y1177" s="103"/>
      <c r="Z1177" s="103"/>
      <c r="AA1177" s="104"/>
      <c r="AB1177" s="104"/>
      <c r="AC1177" s="104"/>
      <c r="AD1177" s="102"/>
      <c r="AE1177" s="102"/>
      <c r="AF1177" s="102"/>
    </row>
    <row r="1178" spans="1:32" x14ac:dyDescent="0.45">
      <c r="A1178" s="38"/>
      <c r="B1178" s="38"/>
      <c r="C1178" s="38"/>
      <c r="D1178" s="38"/>
      <c r="E1178" s="38"/>
      <c r="F1178" s="38"/>
      <c r="G1178" s="38"/>
      <c r="H1178" s="90"/>
      <c r="I1178" s="90"/>
      <c r="J1178" s="95"/>
      <c r="K1178" s="90"/>
      <c r="L1178" s="95"/>
      <c r="M1178" s="38"/>
      <c r="N1178" s="38"/>
      <c r="O1178" s="38"/>
      <c r="P1178" s="38"/>
      <c r="X1178" s="103"/>
      <c r="Y1178" s="103"/>
      <c r="Z1178" s="103"/>
      <c r="AA1178" s="104"/>
      <c r="AB1178" s="104"/>
      <c r="AC1178" s="104"/>
      <c r="AD1178" s="102"/>
      <c r="AE1178" s="102"/>
      <c r="AF1178" s="102"/>
    </row>
    <row r="1179" spans="1:32" x14ac:dyDescent="0.45">
      <c r="A1179" s="38"/>
      <c r="B1179" s="38"/>
      <c r="C1179" s="38"/>
      <c r="D1179" s="38"/>
      <c r="E1179" s="38"/>
      <c r="F1179" s="38"/>
      <c r="G1179" s="38"/>
      <c r="H1179" s="90"/>
      <c r="I1179" s="90"/>
      <c r="J1179" s="95"/>
      <c r="K1179" s="90"/>
      <c r="L1179" s="95"/>
      <c r="M1179" s="38"/>
      <c r="N1179" s="38"/>
      <c r="O1179" s="38"/>
      <c r="P1179" s="38"/>
      <c r="X1179" s="103"/>
      <c r="Y1179" s="103"/>
      <c r="Z1179" s="103"/>
      <c r="AA1179" s="104"/>
      <c r="AB1179" s="104"/>
      <c r="AC1179" s="104"/>
      <c r="AD1179" s="102"/>
      <c r="AE1179" s="102"/>
      <c r="AF1179" s="102"/>
    </row>
    <row r="1180" spans="1:32" x14ac:dyDescent="0.45">
      <c r="A1180" s="38"/>
      <c r="B1180" s="38"/>
      <c r="C1180" s="38"/>
      <c r="D1180" s="38"/>
      <c r="E1180" s="38"/>
      <c r="F1180" s="38"/>
      <c r="G1180" s="38"/>
      <c r="H1180" s="90"/>
      <c r="I1180" s="90"/>
      <c r="J1180" s="95"/>
      <c r="K1180" s="90"/>
      <c r="L1180" s="95"/>
      <c r="M1180" s="38"/>
      <c r="N1180" s="38"/>
      <c r="O1180" s="38"/>
      <c r="P1180" s="38"/>
      <c r="X1180" s="103"/>
      <c r="Y1180" s="103"/>
      <c r="Z1180" s="103"/>
      <c r="AA1180" s="104"/>
      <c r="AB1180" s="104"/>
      <c r="AC1180" s="104"/>
      <c r="AD1180" s="102"/>
      <c r="AE1180" s="102"/>
      <c r="AF1180" s="102"/>
    </row>
    <row r="1181" spans="1:32" x14ac:dyDescent="0.45">
      <c r="A1181" s="38"/>
      <c r="B1181" s="38"/>
      <c r="C1181" s="38"/>
      <c r="D1181" s="38"/>
      <c r="E1181" s="38"/>
      <c r="F1181" s="38"/>
      <c r="G1181" s="38"/>
      <c r="H1181" s="90"/>
      <c r="I1181" s="90"/>
      <c r="J1181" s="95"/>
      <c r="K1181" s="90"/>
      <c r="L1181" s="95"/>
      <c r="M1181" s="38"/>
      <c r="N1181" s="38"/>
      <c r="O1181" s="38"/>
      <c r="P1181" s="38"/>
      <c r="X1181" s="103"/>
      <c r="Y1181" s="103"/>
      <c r="Z1181" s="103"/>
      <c r="AA1181" s="104"/>
      <c r="AB1181" s="104"/>
      <c r="AC1181" s="104"/>
      <c r="AD1181" s="102"/>
      <c r="AE1181" s="102"/>
      <c r="AF1181" s="102"/>
    </row>
    <row r="1182" spans="1:32" x14ac:dyDescent="0.45">
      <c r="A1182" s="38"/>
      <c r="B1182" s="38"/>
      <c r="C1182" s="38"/>
      <c r="D1182" s="38"/>
      <c r="E1182" s="38"/>
      <c r="F1182" s="38"/>
      <c r="G1182" s="38"/>
      <c r="H1182" s="90"/>
      <c r="I1182" s="90"/>
      <c r="J1182" s="95"/>
      <c r="K1182" s="90"/>
      <c r="L1182" s="95"/>
      <c r="M1182" s="38"/>
      <c r="N1182" s="38"/>
      <c r="O1182" s="38"/>
      <c r="P1182" s="38"/>
      <c r="X1182" s="103"/>
      <c r="Y1182" s="103"/>
      <c r="Z1182" s="103"/>
      <c r="AA1182" s="104"/>
      <c r="AB1182" s="104"/>
      <c r="AC1182" s="104"/>
      <c r="AD1182" s="102"/>
      <c r="AE1182" s="102"/>
      <c r="AF1182" s="102"/>
    </row>
    <row r="1183" spans="1:32" x14ac:dyDescent="0.45">
      <c r="A1183" s="38"/>
      <c r="B1183" s="38"/>
      <c r="C1183" s="38"/>
      <c r="D1183" s="38"/>
      <c r="E1183" s="38"/>
      <c r="F1183" s="38"/>
      <c r="G1183" s="38"/>
      <c r="H1183" s="90"/>
      <c r="I1183" s="90"/>
      <c r="J1183" s="95"/>
      <c r="K1183" s="90"/>
      <c r="L1183" s="95"/>
      <c r="M1183" s="38"/>
      <c r="N1183" s="38"/>
      <c r="O1183" s="38"/>
      <c r="P1183" s="38"/>
      <c r="X1183" s="103"/>
      <c r="Y1183" s="103"/>
      <c r="Z1183" s="103"/>
      <c r="AA1183" s="104"/>
      <c r="AB1183" s="104"/>
      <c r="AC1183" s="104"/>
      <c r="AD1183" s="102"/>
      <c r="AE1183" s="102"/>
      <c r="AF1183" s="102"/>
    </row>
    <row r="1184" spans="1:32" x14ac:dyDescent="0.45">
      <c r="A1184" s="38"/>
      <c r="B1184" s="38"/>
      <c r="C1184" s="38"/>
      <c r="D1184" s="38"/>
      <c r="E1184" s="38"/>
      <c r="F1184" s="38"/>
      <c r="G1184" s="38"/>
      <c r="H1184" s="90"/>
      <c r="I1184" s="90"/>
      <c r="J1184" s="95"/>
      <c r="K1184" s="90"/>
      <c r="L1184" s="95"/>
      <c r="M1184" s="38"/>
      <c r="N1184" s="38"/>
      <c r="O1184" s="38"/>
      <c r="P1184" s="38"/>
      <c r="X1184" s="103"/>
      <c r="Y1184" s="103"/>
      <c r="Z1184" s="103"/>
      <c r="AA1184" s="104"/>
      <c r="AB1184" s="104"/>
      <c r="AC1184" s="104"/>
      <c r="AD1184" s="102"/>
      <c r="AE1184" s="102"/>
      <c r="AF1184" s="102"/>
    </row>
    <row r="1185" spans="1:32" x14ac:dyDescent="0.45">
      <c r="A1185" s="38"/>
      <c r="B1185" s="38"/>
      <c r="C1185" s="38"/>
      <c r="D1185" s="38"/>
      <c r="E1185" s="38"/>
      <c r="F1185" s="38"/>
      <c r="G1185" s="38"/>
      <c r="H1185" s="90"/>
      <c r="I1185" s="90"/>
      <c r="J1185" s="95"/>
      <c r="K1185" s="90"/>
      <c r="L1185" s="95"/>
      <c r="M1185" s="38"/>
      <c r="N1185" s="38"/>
      <c r="O1185" s="38"/>
      <c r="P1185" s="38"/>
      <c r="X1185" s="103"/>
      <c r="Y1185" s="103"/>
      <c r="Z1185" s="103"/>
      <c r="AA1185" s="104"/>
      <c r="AB1185" s="104"/>
      <c r="AC1185" s="104"/>
      <c r="AD1185" s="102"/>
      <c r="AE1185" s="102"/>
      <c r="AF1185" s="102"/>
    </row>
    <row r="1186" spans="1:32" x14ac:dyDescent="0.45">
      <c r="A1186" s="38"/>
      <c r="B1186" s="38"/>
      <c r="C1186" s="38"/>
      <c r="D1186" s="38"/>
      <c r="E1186" s="38"/>
      <c r="F1186" s="38"/>
      <c r="G1186" s="38"/>
      <c r="H1186" s="90"/>
      <c r="I1186" s="90"/>
      <c r="J1186" s="95"/>
      <c r="K1186" s="90"/>
      <c r="L1186" s="95"/>
      <c r="M1186" s="38"/>
      <c r="N1186" s="38"/>
      <c r="O1186" s="38"/>
      <c r="P1186" s="38"/>
      <c r="X1186" s="103"/>
      <c r="Y1186" s="103"/>
      <c r="Z1186" s="103"/>
      <c r="AA1186" s="104"/>
      <c r="AB1186" s="104"/>
      <c r="AC1186" s="104"/>
      <c r="AD1186" s="102"/>
      <c r="AE1186" s="102"/>
      <c r="AF1186" s="102"/>
    </row>
    <row r="1187" spans="1:32" x14ac:dyDescent="0.45">
      <c r="A1187" s="38"/>
      <c r="B1187" s="38"/>
      <c r="C1187" s="38"/>
      <c r="D1187" s="38"/>
      <c r="E1187" s="38"/>
      <c r="F1187" s="38"/>
      <c r="G1187" s="38"/>
      <c r="H1187" s="90"/>
      <c r="I1187" s="90"/>
      <c r="J1187" s="95"/>
      <c r="K1187" s="90"/>
      <c r="L1187" s="95"/>
      <c r="M1187" s="38"/>
      <c r="N1187" s="38"/>
      <c r="O1187" s="38"/>
      <c r="P1187" s="38"/>
      <c r="X1187" s="103"/>
      <c r="Y1187" s="103"/>
      <c r="Z1187" s="103"/>
      <c r="AA1187" s="104"/>
      <c r="AB1187" s="104"/>
      <c r="AC1187" s="104"/>
      <c r="AD1187" s="102"/>
      <c r="AE1187" s="102"/>
      <c r="AF1187" s="102"/>
    </row>
    <row r="1188" spans="1:32" x14ac:dyDescent="0.45">
      <c r="A1188" s="38"/>
      <c r="B1188" s="38"/>
      <c r="C1188" s="38"/>
      <c r="D1188" s="38"/>
      <c r="E1188" s="38"/>
      <c r="F1188" s="38"/>
      <c r="G1188" s="38"/>
      <c r="H1188" s="90"/>
      <c r="I1188" s="90"/>
      <c r="J1188" s="95"/>
      <c r="K1188" s="90"/>
      <c r="L1188" s="95"/>
      <c r="M1188" s="38"/>
      <c r="N1188" s="38"/>
      <c r="O1188" s="38"/>
      <c r="P1188" s="38"/>
      <c r="X1188" s="103"/>
      <c r="Y1188" s="103"/>
      <c r="Z1188" s="103"/>
      <c r="AA1188" s="104"/>
      <c r="AB1188" s="104"/>
      <c r="AC1188" s="104"/>
      <c r="AD1188" s="102"/>
      <c r="AE1188" s="102"/>
      <c r="AF1188" s="102"/>
    </row>
    <row r="1189" spans="1:32" x14ac:dyDescent="0.45">
      <c r="A1189" s="38"/>
      <c r="B1189" s="38"/>
      <c r="C1189" s="38"/>
      <c r="D1189" s="38"/>
      <c r="E1189" s="38"/>
      <c r="F1189" s="38"/>
      <c r="G1189" s="38"/>
      <c r="H1189" s="90"/>
      <c r="I1189" s="90"/>
      <c r="J1189" s="95"/>
      <c r="K1189" s="90"/>
      <c r="L1189" s="95"/>
      <c r="M1189" s="38"/>
      <c r="N1189" s="38"/>
      <c r="O1189" s="38"/>
      <c r="P1189" s="38"/>
      <c r="X1189" s="103"/>
      <c r="Y1189" s="103"/>
      <c r="Z1189" s="103"/>
      <c r="AA1189" s="104"/>
      <c r="AB1189" s="104"/>
      <c r="AC1189" s="104"/>
      <c r="AD1189" s="102"/>
      <c r="AE1189" s="102"/>
      <c r="AF1189" s="102"/>
    </row>
    <row r="1190" spans="1:32" x14ac:dyDescent="0.45">
      <c r="A1190" s="38"/>
      <c r="B1190" s="38"/>
      <c r="C1190" s="38"/>
      <c r="D1190" s="38"/>
      <c r="E1190" s="38"/>
      <c r="F1190" s="38"/>
      <c r="G1190" s="38"/>
      <c r="H1190" s="90"/>
      <c r="I1190" s="90"/>
      <c r="J1190" s="95"/>
      <c r="K1190" s="90"/>
      <c r="L1190" s="95"/>
      <c r="M1190" s="38"/>
      <c r="N1190" s="38"/>
      <c r="O1190" s="38"/>
      <c r="P1190" s="38"/>
      <c r="X1190" s="103"/>
      <c r="Y1190" s="103"/>
      <c r="Z1190" s="103"/>
      <c r="AA1190" s="104"/>
      <c r="AB1190" s="104"/>
      <c r="AC1190" s="104"/>
      <c r="AD1190" s="102"/>
      <c r="AE1190" s="102"/>
      <c r="AF1190" s="102"/>
    </row>
    <row r="1191" spans="1:32" x14ac:dyDescent="0.45">
      <c r="A1191" s="38"/>
      <c r="B1191" s="38"/>
      <c r="C1191" s="38"/>
      <c r="D1191" s="38"/>
      <c r="E1191" s="38"/>
      <c r="F1191" s="38"/>
      <c r="G1191" s="38"/>
      <c r="H1191" s="90"/>
      <c r="I1191" s="90"/>
      <c r="J1191" s="95"/>
      <c r="K1191" s="90"/>
      <c r="L1191" s="95"/>
      <c r="M1191" s="38"/>
      <c r="N1191" s="38"/>
      <c r="O1191" s="38"/>
      <c r="P1191" s="38"/>
      <c r="X1191" s="103"/>
      <c r="Y1191" s="103"/>
      <c r="Z1191" s="103"/>
      <c r="AA1191" s="104"/>
      <c r="AB1191" s="104"/>
      <c r="AC1191" s="104"/>
      <c r="AD1191" s="102"/>
      <c r="AE1191" s="102"/>
      <c r="AF1191" s="102"/>
    </row>
    <row r="1192" spans="1:32" x14ac:dyDescent="0.45">
      <c r="A1192" s="38"/>
      <c r="B1192" s="38"/>
      <c r="C1192" s="38"/>
      <c r="D1192" s="38"/>
      <c r="E1192" s="38"/>
      <c r="F1192" s="38"/>
      <c r="G1192" s="38"/>
      <c r="H1192" s="90"/>
      <c r="I1192" s="90"/>
      <c r="J1192" s="95"/>
      <c r="K1192" s="90"/>
      <c r="L1192" s="95"/>
      <c r="M1192" s="38"/>
      <c r="N1192" s="38"/>
      <c r="O1192" s="38"/>
      <c r="P1192" s="38"/>
      <c r="X1192" s="103"/>
      <c r="Y1192" s="103"/>
      <c r="Z1192" s="103"/>
      <c r="AA1192" s="104"/>
      <c r="AB1192" s="104"/>
      <c r="AC1192" s="104"/>
      <c r="AD1192" s="102"/>
      <c r="AE1192" s="102"/>
      <c r="AF1192" s="102"/>
    </row>
    <row r="1193" spans="1:32" x14ac:dyDescent="0.45">
      <c r="A1193" s="38"/>
      <c r="B1193" s="38"/>
      <c r="C1193" s="38"/>
      <c r="D1193" s="38"/>
      <c r="E1193" s="38"/>
      <c r="F1193" s="38"/>
      <c r="G1193" s="38"/>
      <c r="H1193" s="90"/>
      <c r="I1193" s="90"/>
      <c r="J1193" s="95"/>
      <c r="K1193" s="90"/>
      <c r="L1193" s="95"/>
      <c r="M1193" s="38"/>
      <c r="N1193" s="38"/>
      <c r="O1193" s="38"/>
      <c r="P1193" s="38"/>
      <c r="X1193" s="103"/>
      <c r="Y1193" s="103"/>
      <c r="Z1193" s="103"/>
      <c r="AA1193" s="104"/>
      <c r="AB1193" s="104"/>
      <c r="AC1193" s="104"/>
      <c r="AD1193" s="102"/>
      <c r="AE1193" s="102"/>
      <c r="AF1193" s="102"/>
    </row>
    <row r="1194" spans="1:32" x14ac:dyDescent="0.45">
      <c r="A1194" s="38"/>
      <c r="B1194" s="38"/>
      <c r="C1194" s="38"/>
      <c r="D1194" s="38"/>
      <c r="E1194" s="38"/>
      <c r="F1194" s="38"/>
      <c r="G1194" s="38"/>
      <c r="H1194" s="90"/>
      <c r="I1194" s="90"/>
      <c r="J1194" s="95"/>
      <c r="K1194" s="90"/>
      <c r="L1194" s="95"/>
      <c r="M1194" s="38"/>
      <c r="N1194" s="38"/>
      <c r="O1194" s="38"/>
      <c r="P1194" s="38"/>
      <c r="X1194" s="103"/>
      <c r="Y1194" s="103"/>
      <c r="Z1194" s="103"/>
      <c r="AA1194" s="104"/>
      <c r="AB1194" s="104"/>
      <c r="AC1194" s="104"/>
      <c r="AD1194" s="102"/>
      <c r="AE1194" s="102"/>
      <c r="AF1194" s="102"/>
    </row>
    <row r="1195" spans="1:32" x14ac:dyDescent="0.45">
      <c r="A1195" s="38"/>
      <c r="B1195" s="38"/>
      <c r="C1195" s="38"/>
      <c r="D1195" s="38"/>
      <c r="E1195" s="38"/>
      <c r="F1195" s="38"/>
      <c r="G1195" s="38"/>
      <c r="H1195" s="90"/>
      <c r="I1195" s="90"/>
      <c r="J1195" s="95"/>
      <c r="K1195" s="90"/>
      <c r="L1195" s="95"/>
      <c r="M1195" s="38"/>
      <c r="N1195" s="38"/>
      <c r="O1195" s="38"/>
      <c r="P1195" s="38"/>
      <c r="X1195" s="103"/>
      <c r="Y1195" s="103"/>
      <c r="Z1195" s="103"/>
      <c r="AA1195" s="104"/>
      <c r="AB1195" s="104"/>
      <c r="AC1195" s="104"/>
      <c r="AD1195" s="102"/>
      <c r="AE1195" s="102"/>
      <c r="AF1195" s="102"/>
    </row>
    <row r="1196" spans="1:32" x14ac:dyDescent="0.45">
      <c r="A1196" s="38"/>
      <c r="B1196" s="38"/>
      <c r="C1196" s="38"/>
      <c r="D1196" s="38"/>
      <c r="E1196" s="38"/>
      <c r="F1196" s="38"/>
      <c r="G1196" s="38"/>
      <c r="H1196" s="90"/>
      <c r="I1196" s="90"/>
      <c r="J1196" s="95"/>
      <c r="K1196" s="90"/>
      <c r="L1196" s="95"/>
      <c r="M1196" s="38"/>
      <c r="N1196" s="38"/>
      <c r="O1196" s="38"/>
      <c r="P1196" s="38"/>
      <c r="X1196" s="103"/>
      <c r="Y1196" s="103"/>
      <c r="Z1196" s="103"/>
      <c r="AA1196" s="104"/>
      <c r="AB1196" s="104"/>
      <c r="AC1196" s="104"/>
      <c r="AD1196" s="102"/>
      <c r="AE1196" s="102"/>
      <c r="AF1196" s="102"/>
    </row>
    <row r="1197" spans="1:32" x14ac:dyDescent="0.45">
      <c r="A1197" s="38"/>
      <c r="B1197" s="38"/>
      <c r="C1197" s="38"/>
      <c r="D1197" s="38"/>
      <c r="E1197" s="38"/>
      <c r="F1197" s="38"/>
      <c r="G1197" s="38"/>
      <c r="H1197" s="90"/>
      <c r="I1197" s="90"/>
      <c r="J1197" s="95"/>
      <c r="K1197" s="90"/>
      <c r="L1197" s="95"/>
      <c r="M1197" s="38"/>
      <c r="N1197" s="38"/>
      <c r="O1197" s="38"/>
      <c r="P1197" s="38"/>
      <c r="X1197" s="103"/>
      <c r="Y1197" s="103"/>
      <c r="Z1197" s="103"/>
      <c r="AA1197" s="104"/>
      <c r="AB1197" s="104"/>
      <c r="AC1197" s="104"/>
      <c r="AD1197" s="102"/>
      <c r="AE1197" s="102"/>
      <c r="AF1197" s="102"/>
    </row>
    <row r="1198" spans="1:32" x14ac:dyDescent="0.45">
      <c r="A1198" s="38"/>
      <c r="B1198" s="38"/>
      <c r="C1198" s="38"/>
      <c r="D1198" s="38"/>
      <c r="E1198" s="38"/>
      <c r="F1198" s="38"/>
      <c r="G1198" s="38"/>
      <c r="H1198" s="90"/>
      <c r="I1198" s="90"/>
      <c r="J1198" s="95"/>
      <c r="K1198" s="90"/>
      <c r="L1198" s="95"/>
      <c r="M1198" s="38"/>
      <c r="N1198" s="38"/>
      <c r="O1198" s="38"/>
      <c r="P1198" s="38"/>
      <c r="X1198" s="103"/>
      <c r="Y1198" s="103"/>
      <c r="Z1198" s="103"/>
      <c r="AA1198" s="104"/>
      <c r="AB1198" s="104"/>
      <c r="AC1198" s="104"/>
      <c r="AD1198" s="102"/>
      <c r="AE1198" s="102"/>
      <c r="AF1198" s="102"/>
    </row>
    <row r="1199" spans="1:32" x14ac:dyDescent="0.45">
      <c r="A1199" s="38"/>
      <c r="B1199" s="38"/>
      <c r="C1199" s="38"/>
      <c r="D1199" s="38"/>
      <c r="E1199" s="38"/>
      <c r="F1199" s="38"/>
      <c r="G1199" s="38"/>
      <c r="H1199" s="90"/>
      <c r="I1199" s="90"/>
      <c r="J1199" s="95"/>
      <c r="K1199" s="90"/>
      <c r="L1199" s="95"/>
      <c r="M1199" s="38"/>
      <c r="N1199" s="38"/>
      <c r="O1199" s="38"/>
      <c r="P1199" s="38"/>
      <c r="X1199" s="103"/>
      <c r="Y1199" s="103"/>
      <c r="Z1199" s="103"/>
      <c r="AA1199" s="104"/>
      <c r="AB1199" s="104"/>
      <c r="AC1199" s="104"/>
      <c r="AD1199" s="102"/>
      <c r="AE1199" s="102"/>
      <c r="AF1199" s="102"/>
    </row>
    <row r="1200" spans="1:32" x14ac:dyDescent="0.45">
      <c r="A1200" s="38"/>
      <c r="B1200" s="38"/>
      <c r="C1200" s="38"/>
      <c r="D1200" s="38"/>
      <c r="E1200" s="38"/>
      <c r="F1200" s="38"/>
      <c r="G1200" s="38"/>
      <c r="H1200" s="90"/>
      <c r="I1200" s="90"/>
      <c r="J1200" s="95"/>
      <c r="K1200" s="90"/>
      <c r="L1200" s="95"/>
      <c r="M1200" s="38"/>
      <c r="N1200" s="38"/>
      <c r="O1200" s="38"/>
      <c r="P1200" s="38"/>
      <c r="X1200" s="103"/>
      <c r="Y1200" s="103"/>
      <c r="Z1200" s="103"/>
      <c r="AA1200" s="104"/>
      <c r="AB1200" s="104"/>
      <c r="AC1200" s="104"/>
      <c r="AD1200" s="102"/>
      <c r="AE1200" s="102"/>
      <c r="AF1200" s="102"/>
    </row>
    <row r="1201" spans="1:32" x14ac:dyDescent="0.45">
      <c r="A1201" s="38"/>
      <c r="B1201" s="38"/>
      <c r="C1201" s="38"/>
      <c r="D1201" s="38"/>
      <c r="E1201" s="38"/>
      <c r="F1201" s="38"/>
      <c r="G1201" s="38"/>
      <c r="H1201" s="90"/>
      <c r="I1201" s="90"/>
      <c r="J1201" s="95"/>
      <c r="K1201" s="90"/>
      <c r="L1201" s="95"/>
      <c r="M1201" s="38"/>
      <c r="N1201" s="38"/>
      <c r="O1201" s="38"/>
      <c r="P1201" s="38"/>
      <c r="X1201" s="103"/>
      <c r="Y1201" s="103"/>
      <c r="Z1201" s="103"/>
      <c r="AA1201" s="104"/>
      <c r="AB1201" s="104"/>
      <c r="AC1201" s="104"/>
      <c r="AD1201" s="102"/>
      <c r="AE1201" s="102"/>
      <c r="AF1201" s="102"/>
    </row>
    <row r="1202" spans="1:32" x14ac:dyDescent="0.45">
      <c r="A1202" s="38"/>
      <c r="B1202" s="38"/>
      <c r="C1202" s="38"/>
      <c r="D1202" s="38"/>
      <c r="E1202" s="38"/>
      <c r="F1202" s="38"/>
      <c r="G1202" s="38"/>
      <c r="H1202" s="90"/>
      <c r="I1202" s="90"/>
      <c r="J1202" s="95"/>
      <c r="K1202" s="90"/>
      <c r="L1202" s="95"/>
      <c r="M1202" s="38"/>
      <c r="N1202" s="38"/>
      <c r="O1202" s="38"/>
      <c r="P1202" s="38"/>
      <c r="X1202" s="103"/>
      <c r="Y1202" s="103"/>
      <c r="Z1202" s="103"/>
      <c r="AA1202" s="104"/>
      <c r="AB1202" s="104"/>
      <c r="AC1202" s="104"/>
      <c r="AD1202" s="102"/>
      <c r="AE1202" s="102"/>
      <c r="AF1202" s="102"/>
    </row>
    <row r="1203" spans="1:32" x14ac:dyDescent="0.45">
      <c r="A1203" s="38"/>
      <c r="B1203" s="38"/>
      <c r="C1203" s="38"/>
      <c r="D1203" s="38"/>
      <c r="E1203" s="38"/>
      <c r="F1203" s="38"/>
      <c r="G1203" s="38"/>
      <c r="H1203" s="90"/>
      <c r="I1203" s="90"/>
      <c r="J1203" s="95"/>
      <c r="K1203" s="90"/>
      <c r="L1203" s="95"/>
      <c r="M1203" s="38"/>
      <c r="N1203" s="38"/>
      <c r="O1203" s="38"/>
      <c r="P1203" s="38"/>
      <c r="X1203" s="103"/>
      <c r="Y1203" s="103"/>
      <c r="Z1203" s="103"/>
      <c r="AA1203" s="104"/>
      <c r="AB1203" s="104"/>
      <c r="AC1203" s="104"/>
      <c r="AD1203" s="102"/>
      <c r="AE1203" s="102"/>
      <c r="AF1203" s="102"/>
    </row>
    <row r="1204" spans="1:32" x14ac:dyDescent="0.45">
      <c r="A1204" s="38"/>
      <c r="B1204" s="38"/>
      <c r="C1204" s="38"/>
      <c r="D1204" s="38"/>
      <c r="E1204" s="38"/>
      <c r="F1204" s="38"/>
      <c r="G1204" s="38"/>
      <c r="H1204" s="90"/>
      <c r="I1204" s="90"/>
      <c r="J1204" s="95"/>
      <c r="K1204" s="90"/>
      <c r="L1204" s="95"/>
      <c r="M1204" s="38"/>
      <c r="N1204" s="38"/>
      <c r="O1204" s="38"/>
      <c r="P1204" s="38"/>
      <c r="X1204" s="103"/>
      <c r="Y1204" s="103"/>
      <c r="Z1204" s="103"/>
      <c r="AA1204" s="104"/>
      <c r="AB1204" s="104"/>
      <c r="AC1204" s="104"/>
      <c r="AD1204" s="102"/>
      <c r="AE1204" s="102"/>
      <c r="AF1204" s="102"/>
    </row>
    <row r="1205" spans="1:32" x14ac:dyDescent="0.45">
      <c r="A1205" s="38"/>
      <c r="B1205" s="38"/>
      <c r="C1205" s="38"/>
      <c r="D1205" s="38"/>
      <c r="E1205" s="38"/>
      <c r="F1205" s="38"/>
      <c r="G1205" s="38"/>
      <c r="H1205" s="90"/>
      <c r="I1205" s="90"/>
      <c r="J1205" s="95"/>
      <c r="K1205" s="90"/>
      <c r="L1205" s="95"/>
      <c r="M1205" s="38"/>
      <c r="N1205" s="38"/>
      <c r="O1205" s="38"/>
      <c r="P1205" s="38"/>
      <c r="X1205" s="103"/>
      <c r="Y1205" s="103"/>
      <c r="Z1205" s="103"/>
      <c r="AA1205" s="104"/>
      <c r="AB1205" s="104"/>
      <c r="AC1205" s="104"/>
      <c r="AD1205" s="102"/>
      <c r="AE1205" s="102"/>
      <c r="AF1205" s="102"/>
    </row>
    <row r="1206" spans="1:32" x14ac:dyDescent="0.45">
      <c r="A1206" s="38"/>
      <c r="B1206" s="38"/>
      <c r="C1206" s="38"/>
      <c r="D1206" s="38"/>
      <c r="E1206" s="38"/>
      <c r="F1206" s="38"/>
      <c r="G1206" s="38"/>
      <c r="H1206" s="90"/>
      <c r="I1206" s="90"/>
      <c r="J1206" s="95"/>
      <c r="K1206" s="90"/>
      <c r="L1206" s="95"/>
      <c r="M1206" s="38"/>
      <c r="N1206" s="38"/>
      <c r="O1206" s="38"/>
      <c r="P1206" s="38"/>
      <c r="X1206" s="103"/>
      <c r="Y1206" s="103"/>
      <c r="Z1206" s="103"/>
      <c r="AA1206" s="104"/>
      <c r="AB1206" s="104"/>
      <c r="AC1206" s="104"/>
      <c r="AD1206" s="102"/>
      <c r="AE1206" s="102"/>
      <c r="AF1206" s="102"/>
    </row>
    <row r="1207" spans="1:32" x14ac:dyDescent="0.45">
      <c r="A1207" s="38"/>
      <c r="B1207" s="38"/>
      <c r="C1207" s="38"/>
      <c r="D1207" s="38"/>
      <c r="E1207" s="38"/>
      <c r="F1207" s="38"/>
      <c r="G1207" s="38"/>
      <c r="H1207" s="90"/>
      <c r="I1207" s="90"/>
      <c r="J1207" s="95"/>
      <c r="K1207" s="90"/>
      <c r="L1207" s="95"/>
      <c r="M1207" s="38"/>
      <c r="N1207" s="38"/>
      <c r="O1207" s="38"/>
      <c r="P1207" s="38"/>
      <c r="X1207" s="103"/>
      <c r="Y1207" s="103"/>
      <c r="Z1207" s="103"/>
      <c r="AA1207" s="104"/>
      <c r="AB1207" s="104"/>
      <c r="AC1207" s="104"/>
      <c r="AD1207" s="102"/>
      <c r="AE1207" s="102"/>
      <c r="AF1207" s="102"/>
    </row>
    <row r="1208" spans="1:32" x14ac:dyDescent="0.45">
      <c r="A1208" s="38"/>
      <c r="B1208" s="38"/>
      <c r="C1208" s="38"/>
      <c r="D1208" s="38"/>
      <c r="E1208" s="38"/>
      <c r="F1208" s="38"/>
      <c r="G1208" s="38"/>
      <c r="H1208" s="90"/>
      <c r="I1208" s="90"/>
      <c r="J1208" s="95"/>
      <c r="K1208" s="90"/>
      <c r="L1208" s="95"/>
      <c r="M1208" s="38"/>
      <c r="N1208" s="38"/>
      <c r="O1208" s="38"/>
      <c r="P1208" s="38"/>
      <c r="X1208" s="103"/>
      <c r="Y1208" s="103"/>
      <c r="Z1208" s="103"/>
      <c r="AA1208" s="104"/>
      <c r="AB1208" s="104"/>
      <c r="AC1208" s="104"/>
      <c r="AD1208" s="102"/>
      <c r="AE1208" s="102"/>
      <c r="AF1208" s="102"/>
    </row>
    <row r="1209" spans="1:32" x14ac:dyDescent="0.45">
      <c r="A1209" s="38"/>
      <c r="B1209" s="38"/>
      <c r="C1209" s="38"/>
      <c r="D1209" s="38"/>
      <c r="E1209" s="38"/>
      <c r="F1209" s="38"/>
      <c r="G1209" s="38"/>
      <c r="H1209" s="90"/>
      <c r="I1209" s="90"/>
      <c r="J1209" s="95"/>
      <c r="K1209" s="90"/>
      <c r="L1209" s="95"/>
      <c r="M1209" s="38"/>
      <c r="N1209" s="38"/>
      <c r="O1209" s="38"/>
      <c r="P1209" s="38"/>
      <c r="X1209" s="103"/>
      <c r="Y1209" s="103"/>
      <c r="Z1209" s="103"/>
      <c r="AA1209" s="104"/>
      <c r="AB1209" s="104"/>
      <c r="AC1209" s="104"/>
      <c r="AD1209" s="102"/>
      <c r="AE1209" s="102"/>
      <c r="AF1209" s="102"/>
    </row>
    <row r="1210" spans="1:32" x14ac:dyDescent="0.45">
      <c r="A1210" s="38"/>
      <c r="B1210" s="38"/>
      <c r="C1210" s="38"/>
      <c r="D1210" s="38"/>
      <c r="E1210" s="38"/>
      <c r="F1210" s="38"/>
      <c r="G1210" s="38"/>
      <c r="H1210" s="90"/>
      <c r="I1210" s="90"/>
      <c r="J1210" s="95"/>
      <c r="K1210" s="90"/>
      <c r="L1210" s="95"/>
      <c r="M1210" s="38"/>
      <c r="N1210" s="38"/>
      <c r="O1210" s="38"/>
      <c r="P1210" s="38"/>
      <c r="X1210" s="103"/>
      <c r="Y1210" s="103"/>
      <c r="Z1210" s="103"/>
      <c r="AA1210" s="104"/>
      <c r="AB1210" s="104"/>
      <c r="AC1210" s="104"/>
      <c r="AD1210" s="102"/>
      <c r="AE1210" s="102"/>
      <c r="AF1210" s="102"/>
    </row>
    <row r="1211" spans="1:32" x14ac:dyDescent="0.45">
      <c r="A1211" s="38"/>
      <c r="B1211" s="38"/>
      <c r="C1211" s="38"/>
      <c r="D1211" s="38"/>
      <c r="E1211" s="38"/>
      <c r="F1211" s="38"/>
      <c r="G1211" s="38"/>
      <c r="H1211" s="90"/>
      <c r="I1211" s="90"/>
      <c r="J1211" s="95"/>
      <c r="K1211" s="90"/>
      <c r="L1211" s="95"/>
      <c r="M1211" s="38"/>
      <c r="N1211" s="38"/>
      <c r="O1211" s="38"/>
      <c r="P1211" s="38"/>
      <c r="X1211" s="103"/>
      <c r="Y1211" s="103"/>
      <c r="Z1211" s="103"/>
      <c r="AA1211" s="104"/>
      <c r="AB1211" s="104"/>
      <c r="AC1211" s="104"/>
      <c r="AD1211" s="102"/>
      <c r="AE1211" s="102"/>
      <c r="AF1211" s="102"/>
    </row>
    <row r="1212" spans="1:32" x14ac:dyDescent="0.45">
      <c r="A1212" s="38"/>
      <c r="B1212" s="38"/>
      <c r="C1212" s="38"/>
      <c r="D1212" s="38"/>
      <c r="E1212" s="38"/>
      <c r="F1212" s="38"/>
      <c r="G1212" s="38"/>
      <c r="H1212" s="90"/>
      <c r="I1212" s="90"/>
      <c r="J1212" s="95"/>
      <c r="K1212" s="90"/>
      <c r="L1212" s="95"/>
      <c r="M1212" s="38"/>
      <c r="N1212" s="38"/>
      <c r="O1212" s="38"/>
      <c r="P1212" s="38"/>
      <c r="X1212" s="103"/>
      <c r="Y1212" s="103"/>
      <c r="Z1212" s="103"/>
      <c r="AA1212" s="104"/>
      <c r="AB1212" s="104"/>
      <c r="AC1212" s="104"/>
      <c r="AD1212" s="102"/>
      <c r="AE1212" s="102"/>
      <c r="AF1212" s="102"/>
    </row>
    <row r="1213" spans="1:32" x14ac:dyDescent="0.45">
      <c r="A1213" s="38"/>
      <c r="B1213" s="38"/>
      <c r="C1213" s="38"/>
      <c r="D1213" s="38"/>
      <c r="E1213" s="38"/>
      <c r="F1213" s="38"/>
      <c r="G1213" s="38"/>
      <c r="H1213" s="90"/>
      <c r="I1213" s="90"/>
      <c r="J1213" s="95"/>
      <c r="K1213" s="90"/>
      <c r="L1213" s="95"/>
      <c r="M1213" s="38"/>
      <c r="N1213" s="38"/>
      <c r="O1213" s="38"/>
      <c r="P1213" s="38"/>
      <c r="X1213" s="103"/>
      <c r="Y1213" s="103"/>
      <c r="Z1213" s="103"/>
      <c r="AA1213" s="104"/>
      <c r="AB1213" s="104"/>
      <c r="AC1213" s="104"/>
      <c r="AD1213" s="102"/>
      <c r="AE1213" s="102"/>
      <c r="AF1213" s="102"/>
    </row>
    <row r="1214" spans="1:32" x14ac:dyDescent="0.45">
      <c r="A1214" s="38"/>
      <c r="B1214" s="38"/>
      <c r="C1214" s="38"/>
      <c r="D1214" s="38"/>
      <c r="E1214" s="38"/>
      <c r="F1214" s="38"/>
      <c r="G1214" s="38"/>
      <c r="H1214" s="90"/>
      <c r="I1214" s="90"/>
      <c r="J1214" s="95"/>
      <c r="K1214" s="90"/>
      <c r="L1214" s="95"/>
      <c r="M1214" s="38"/>
      <c r="N1214" s="38"/>
      <c r="O1214" s="38"/>
      <c r="P1214" s="38"/>
      <c r="X1214" s="103"/>
      <c r="Y1214" s="103"/>
      <c r="Z1214" s="103"/>
      <c r="AA1214" s="104"/>
      <c r="AB1214" s="104"/>
      <c r="AC1214" s="104"/>
      <c r="AD1214" s="102"/>
      <c r="AE1214" s="102"/>
      <c r="AF1214" s="102"/>
    </row>
    <row r="1215" spans="1:32" x14ac:dyDescent="0.45">
      <c r="A1215" s="38"/>
      <c r="B1215" s="38"/>
      <c r="C1215" s="38"/>
      <c r="D1215" s="38"/>
      <c r="E1215" s="38"/>
      <c r="F1215" s="38"/>
      <c r="G1215" s="38"/>
      <c r="H1215" s="90"/>
      <c r="I1215" s="90"/>
      <c r="J1215" s="95"/>
      <c r="K1215" s="90"/>
      <c r="L1215" s="95"/>
      <c r="M1215" s="38"/>
      <c r="N1215" s="38"/>
      <c r="O1215" s="38"/>
      <c r="P1215" s="38"/>
      <c r="X1215" s="103"/>
      <c r="Y1215" s="103"/>
      <c r="Z1215" s="103"/>
      <c r="AA1215" s="104"/>
      <c r="AB1215" s="104"/>
      <c r="AC1215" s="104"/>
      <c r="AD1215" s="102"/>
      <c r="AE1215" s="102"/>
      <c r="AF1215" s="102"/>
    </row>
    <row r="1216" spans="1:32" x14ac:dyDescent="0.45">
      <c r="A1216" s="38"/>
      <c r="B1216" s="38"/>
      <c r="C1216" s="38"/>
      <c r="D1216" s="38"/>
      <c r="E1216" s="38"/>
      <c r="F1216" s="38"/>
      <c r="G1216" s="38"/>
      <c r="H1216" s="90"/>
      <c r="I1216" s="90"/>
      <c r="J1216" s="95"/>
      <c r="K1216" s="90"/>
      <c r="L1216" s="95"/>
      <c r="M1216" s="38"/>
      <c r="N1216" s="38"/>
      <c r="O1216" s="38"/>
      <c r="P1216" s="38"/>
      <c r="X1216" s="103"/>
      <c r="Y1216" s="103"/>
      <c r="Z1216" s="103"/>
      <c r="AA1216" s="104"/>
      <c r="AB1216" s="104"/>
      <c r="AC1216" s="104"/>
      <c r="AD1216" s="102"/>
      <c r="AE1216" s="102"/>
      <c r="AF1216" s="102"/>
    </row>
    <row r="1217" spans="1:32" x14ac:dyDescent="0.45">
      <c r="A1217" s="38"/>
      <c r="B1217" s="38"/>
      <c r="C1217" s="38"/>
      <c r="D1217" s="38"/>
      <c r="E1217" s="38"/>
      <c r="F1217" s="38"/>
      <c r="G1217" s="38"/>
      <c r="H1217" s="90"/>
      <c r="I1217" s="90"/>
      <c r="J1217" s="95"/>
      <c r="K1217" s="90"/>
      <c r="L1217" s="95"/>
      <c r="M1217" s="38"/>
      <c r="N1217" s="38"/>
      <c r="O1217" s="38"/>
      <c r="P1217" s="38"/>
      <c r="X1217" s="103"/>
      <c r="Y1217" s="103"/>
      <c r="Z1217" s="103"/>
      <c r="AA1217" s="104"/>
      <c r="AB1217" s="104"/>
      <c r="AC1217" s="104"/>
      <c r="AD1217" s="102"/>
      <c r="AE1217" s="102"/>
      <c r="AF1217" s="102"/>
    </row>
    <row r="1218" spans="1:32" x14ac:dyDescent="0.45">
      <c r="A1218" s="38"/>
      <c r="B1218" s="38"/>
      <c r="C1218" s="38"/>
      <c r="D1218" s="38"/>
      <c r="E1218" s="38"/>
      <c r="F1218" s="38"/>
      <c r="G1218" s="38"/>
      <c r="H1218" s="90"/>
      <c r="I1218" s="90"/>
      <c r="J1218" s="95"/>
      <c r="K1218" s="90"/>
      <c r="L1218" s="95"/>
      <c r="M1218" s="38"/>
      <c r="N1218" s="38"/>
      <c r="O1218" s="38"/>
      <c r="P1218" s="38"/>
      <c r="X1218" s="103"/>
      <c r="Y1218" s="103"/>
      <c r="Z1218" s="103"/>
      <c r="AA1218" s="104"/>
      <c r="AB1218" s="104"/>
      <c r="AC1218" s="104"/>
      <c r="AD1218" s="102"/>
      <c r="AE1218" s="102"/>
      <c r="AF1218" s="102"/>
    </row>
    <row r="1219" spans="1:32" x14ac:dyDescent="0.45">
      <c r="A1219" s="38"/>
      <c r="B1219" s="38"/>
      <c r="C1219" s="38"/>
      <c r="D1219" s="38"/>
      <c r="E1219" s="38"/>
      <c r="F1219" s="38"/>
      <c r="G1219" s="38"/>
      <c r="H1219" s="90"/>
      <c r="I1219" s="90"/>
      <c r="J1219" s="95"/>
      <c r="K1219" s="90"/>
      <c r="L1219" s="95"/>
      <c r="M1219" s="38"/>
      <c r="N1219" s="38"/>
      <c r="O1219" s="38"/>
      <c r="P1219" s="38"/>
      <c r="X1219" s="103"/>
      <c r="Y1219" s="103"/>
      <c r="Z1219" s="103"/>
      <c r="AA1219" s="104"/>
      <c r="AB1219" s="104"/>
      <c r="AC1219" s="104"/>
      <c r="AD1219" s="102"/>
      <c r="AE1219" s="102"/>
      <c r="AF1219" s="102"/>
    </row>
    <row r="1220" spans="1:32" x14ac:dyDescent="0.45">
      <c r="A1220" s="38"/>
      <c r="B1220" s="38"/>
      <c r="C1220" s="38"/>
      <c r="D1220" s="38"/>
      <c r="E1220" s="38"/>
      <c r="F1220" s="38"/>
      <c r="G1220" s="38"/>
      <c r="H1220" s="90"/>
      <c r="I1220" s="90"/>
      <c r="J1220" s="95"/>
      <c r="K1220" s="90"/>
      <c r="L1220" s="95"/>
      <c r="M1220" s="38"/>
      <c r="N1220" s="38"/>
      <c r="O1220" s="38"/>
      <c r="P1220" s="38"/>
      <c r="X1220" s="103"/>
      <c r="Y1220" s="103"/>
      <c r="Z1220" s="103"/>
      <c r="AA1220" s="104"/>
      <c r="AB1220" s="104"/>
      <c r="AC1220" s="104"/>
      <c r="AD1220" s="102"/>
      <c r="AE1220" s="102"/>
      <c r="AF1220" s="102"/>
    </row>
    <row r="1221" spans="1:32" x14ac:dyDescent="0.45">
      <c r="A1221" s="38"/>
      <c r="B1221" s="38"/>
      <c r="C1221" s="38"/>
      <c r="D1221" s="38"/>
      <c r="E1221" s="38"/>
      <c r="F1221" s="38"/>
      <c r="G1221" s="38"/>
      <c r="H1221" s="90"/>
      <c r="I1221" s="90"/>
      <c r="J1221" s="95"/>
      <c r="K1221" s="90"/>
      <c r="L1221" s="95"/>
      <c r="M1221" s="38"/>
      <c r="N1221" s="38"/>
      <c r="O1221" s="38"/>
      <c r="P1221" s="38"/>
      <c r="X1221" s="103"/>
      <c r="Y1221" s="103"/>
      <c r="Z1221" s="103"/>
      <c r="AA1221" s="104"/>
      <c r="AB1221" s="104"/>
      <c r="AC1221" s="104"/>
      <c r="AD1221" s="102"/>
      <c r="AE1221" s="102"/>
      <c r="AF1221" s="102"/>
    </row>
    <row r="1222" spans="1:32" x14ac:dyDescent="0.45">
      <c r="A1222" s="38"/>
      <c r="B1222" s="38"/>
      <c r="C1222" s="38"/>
      <c r="D1222" s="38"/>
      <c r="E1222" s="38"/>
      <c r="F1222" s="38"/>
      <c r="G1222" s="38"/>
      <c r="H1222" s="90"/>
      <c r="I1222" s="90"/>
      <c r="J1222" s="95"/>
      <c r="K1222" s="90"/>
      <c r="L1222" s="95"/>
      <c r="M1222" s="38"/>
      <c r="N1222" s="38"/>
      <c r="O1222" s="38"/>
      <c r="P1222" s="38"/>
      <c r="X1222" s="103"/>
      <c r="Y1222" s="103"/>
      <c r="Z1222" s="103"/>
      <c r="AA1222" s="104"/>
      <c r="AB1222" s="104"/>
      <c r="AC1222" s="104"/>
      <c r="AD1222" s="102"/>
      <c r="AE1222" s="102"/>
      <c r="AF1222" s="102"/>
    </row>
    <row r="1223" spans="1:32" x14ac:dyDescent="0.45">
      <c r="A1223" s="38"/>
      <c r="B1223" s="38"/>
      <c r="C1223" s="38"/>
      <c r="D1223" s="38"/>
      <c r="E1223" s="38"/>
      <c r="F1223" s="38"/>
      <c r="G1223" s="38"/>
      <c r="H1223" s="90"/>
      <c r="I1223" s="90"/>
      <c r="J1223" s="95"/>
      <c r="K1223" s="90"/>
      <c r="L1223" s="95"/>
      <c r="M1223" s="38"/>
      <c r="N1223" s="38"/>
      <c r="O1223" s="38"/>
      <c r="P1223" s="38"/>
      <c r="X1223" s="103"/>
      <c r="Y1223" s="103"/>
      <c r="Z1223" s="103"/>
      <c r="AA1223" s="104"/>
      <c r="AB1223" s="104"/>
      <c r="AC1223" s="104"/>
      <c r="AD1223" s="102"/>
      <c r="AE1223" s="102"/>
      <c r="AF1223" s="102"/>
    </row>
    <row r="1224" spans="1:32" x14ac:dyDescent="0.45">
      <c r="A1224" s="38"/>
      <c r="B1224" s="38"/>
      <c r="C1224" s="38"/>
      <c r="D1224" s="38"/>
      <c r="E1224" s="38"/>
      <c r="F1224" s="38"/>
      <c r="G1224" s="38"/>
      <c r="H1224" s="90"/>
      <c r="I1224" s="90"/>
      <c r="J1224" s="95"/>
      <c r="K1224" s="90"/>
      <c r="L1224" s="95"/>
      <c r="M1224" s="38"/>
      <c r="N1224" s="38"/>
      <c r="O1224" s="38"/>
      <c r="P1224" s="38"/>
      <c r="X1224" s="103"/>
      <c r="Y1224" s="103"/>
      <c r="Z1224" s="103"/>
      <c r="AA1224" s="104"/>
      <c r="AB1224" s="104"/>
      <c r="AC1224" s="104"/>
      <c r="AD1224" s="102"/>
      <c r="AE1224" s="102"/>
      <c r="AF1224" s="102"/>
    </row>
    <row r="1225" spans="1:32" x14ac:dyDescent="0.45">
      <c r="A1225" s="38"/>
      <c r="B1225" s="38"/>
      <c r="C1225" s="38"/>
      <c r="D1225" s="38"/>
      <c r="E1225" s="38"/>
      <c r="F1225" s="38"/>
      <c r="G1225" s="38"/>
      <c r="H1225" s="90"/>
      <c r="I1225" s="90"/>
      <c r="J1225" s="95"/>
      <c r="K1225" s="90"/>
      <c r="L1225" s="95"/>
      <c r="M1225" s="38"/>
      <c r="N1225" s="38"/>
      <c r="O1225" s="38"/>
      <c r="P1225" s="38"/>
      <c r="X1225" s="103"/>
      <c r="Y1225" s="103"/>
      <c r="Z1225" s="103"/>
      <c r="AA1225" s="104"/>
      <c r="AB1225" s="104"/>
      <c r="AC1225" s="104"/>
      <c r="AD1225" s="102"/>
      <c r="AE1225" s="102"/>
      <c r="AF1225" s="102"/>
    </row>
    <row r="1226" spans="1:32" x14ac:dyDescent="0.45">
      <c r="A1226" s="38"/>
      <c r="B1226" s="38"/>
      <c r="C1226" s="38"/>
      <c r="D1226" s="38"/>
      <c r="E1226" s="38"/>
      <c r="F1226" s="38"/>
      <c r="G1226" s="38"/>
      <c r="H1226" s="90"/>
      <c r="I1226" s="90"/>
      <c r="J1226" s="95"/>
      <c r="K1226" s="90"/>
      <c r="L1226" s="95"/>
      <c r="M1226" s="38"/>
      <c r="N1226" s="38"/>
      <c r="O1226" s="38"/>
      <c r="P1226" s="38"/>
      <c r="X1226" s="103"/>
      <c r="Y1226" s="103"/>
      <c r="Z1226" s="103"/>
      <c r="AA1226" s="104"/>
      <c r="AB1226" s="104"/>
      <c r="AC1226" s="104"/>
      <c r="AD1226" s="102"/>
      <c r="AE1226" s="102"/>
      <c r="AF1226" s="102"/>
    </row>
    <row r="1227" spans="1:32" x14ac:dyDescent="0.45">
      <c r="A1227" s="38"/>
      <c r="B1227" s="38"/>
      <c r="C1227" s="38"/>
      <c r="D1227" s="38"/>
      <c r="E1227" s="38"/>
      <c r="F1227" s="38"/>
      <c r="G1227" s="38"/>
      <c r="H1227" s="90"/>
      <c r="I1227" s="90"/>
      <c r="J1227" s="95"/>
      <c r="K1227" s="90"/>
      <c r="L1227" s="95"/>
      <c r="M1227" s="38"/>
      <c r="N1227" s="38"/>
      <c r="O1227" s="38"/>
      <c r="P1227" s="38"/>
      <c r="X1227" s="103"/>
      <c r="Y1227" s="103"/>
      <c r="Z1227" s="103"/>
      <c r="AA1227" s="104"/>
      <c r="AB1227" s="104"/>
      <c r="AC1227" s="104"/>
      <c r="AD1227" s="102"/>
      <c r="AE1227" s="102"/>
      <c r="AF1227" s="102"/>
    </row>
    <row r="1228" spans="1:32" x14ac:dyDescent="0.45">
      <c r="A1228" s="38"/>
      <c r="B1228" s="38"/>
      <c r="C1228" s="38"/>
      <c r="D1228" s="38"/>
      <c r="E1228" s="38"/>
      <c r="F1228" s="38"/>
      <c r="G1228" s="38"/>
      <c r="H1228" s="90"/>
      <c r="I1228" s="90"/>
      <c r="J1228" s="95"/>
      <c r="K1228" s="90"/>
      <c r="L1228" s="95"/>
      <c r="M1228" s="38"/>
      <c r="N1228" s="38"/>
      <c r="O1228" s="38"/>
      <c r="P1228" s="38"/>
      <c r="X1228" s="103"/>
      <c r="Y1228" s="103"/>
      <c r="Z1228" s="103"/>
      <c r="AA1228" s="104"/>
      <c r="AB1228" s="104"/>
      <c r="AC1228" s="104"/>
      <c r="AD1228" s="102"/>
      <c r="AE1228" s="102"/>
      <c r="AF1228" s="102"/>
    </row>
    <row r="1229" spans="1:32" x14ac:dyDescent="0.45">
      <c r="A1229" s="38"/>
      <c r="B1229" s="38"/>
      <c r="C1229" s="38"/>
      <c r="D1229" s="38"/>
      <c r="E1229" s="38"/>
      <c r="F1229" s="38"/>
      <c r="G1229" s="38"/>
      <c r="H1229" s="90"/>
      <c r="I1229" s="90"/>
      <c r="J1229" s="95"/>
      <c r="K1229" s="90"/>
      <c r="L1229" s="95"/>
      <c r="M1229" s="38"/>
      <c r="N1229" s="38"/>
      <c r="O1229" s="38"/>
      <c r="P1229" s="38"/>
      <c r="X1229" s="103"/>
      <c r="Y1229" s="103"/>
      <c r="Z1229" s="103"/>
      <c r="AA1229" s="104"/>
      <c r="AB1229" s="104"/>
      <c r="AC1229" s="104"/>
      <c r="AD1229" s="102"/>
      <c r="AE1229" s="102"/>
      <c r="AF1229" s="102"/>
    </row>
    <row r="1230" spans="1:32" x14ac:dyDescent="0.45">
      <c r="A1230" s="38"/>
      <c r="B1230" s="38"/>
      <c r="C1230" s="38"/>
      <c r="D1230" s="38"/>
      <c r="E1230" s="38"/>
      <c r="F1230" s="38"/>
      <c r="G1230" s="38"/>
      <c r="H1230" s="90"/>
      <c r="I1230" s="90"/>
      <c r="J1230" s="95"/>
      <c r="K1230" s="90"/>
      <c r="L1230" s="95"/>
      <c r="M1230" s="38"/>
      <c r="N1230" s="38"/>
      <c r="O1230" s="38"/>
      <c r="P1230" s="38"/>
      <c r="X1230" s="103"/>
      <c r="Y1230" s="103"/>
      <c r="Z1230" s="103"/>
      <c r="AA1230" s="104"/>
      <c r="AB1230" s="104"/>
      <c r="AC1230" s="104"/>
      <c r="AD1230" s="102"/>
      <c r="AE1230" s="102"/>
      <c r="AF1230" s="102"/>
    </row>
    <row r="1231" spans="1:32" x14ac:dyDescent="0.45">
      <c r="A1231" s="38"/>
      <c r="B1231" s="38"/>
      <c r="C1231" s="38"/>
      <c r="D1231" s="38"/>
      <c r="E1231" s="38"/>
      <c r="F1231" s="38"/>
      <c r="G1231" s="38"/>
      <c r="H1231" s="90"/>
      <c r="I1231" s="90"/>
      <c r="J1231" s="95"/>
      <c r="K1231" s="90"/>
      <c r="L1231" s="95"/>
      <c r="M1231" s="38"/>
      <c r="N1231" s="38"/>
      <c r="O1231" s="38"/>
      <c r="P1231" s="38"/>
      <c r="X1231" s="103"/>
      <c r="Y1231" s="103"/>
      <c r="Z1231" s="103"/>
      <c r="AA1231" s="104"/>
      <c r="AB1231" s="104"/>
      <c r="AC1231" s="104"/>
      <c r="AD1231" s="102"/>
      <c r="AE1231" s="102"/>
      <c r="AF1231" s="102"/>
    </row>
    <row r="1232" spans="1:32" x14ac:dyDescent="0.45">
      <c r="A1232" s="38"/>
      <c r="B1232" s="38"/>
      <c r="C1232" s="38"/>
      <c r="D1232" s="38"/>
      <c r="E1232" s="38"/>
      <c r="F1232" s="38"/>
      <c r="G1232" s="38"/>
      <c r="H1232" s="90"/>
      <c r="I1232" s="90"/>
      <c r="J1232" s="95"/>
      <c r="K1232" s="90"/>
      <c r="L1232" s="95"/>
      <c r="M1232" s="38"/>
      <c r="N1232" s="38"/>
      <c r="O1232" s="38"/>
      <c r="P1232" s="38"/>
      <c r="X1232" s="103"/>
      <c r="Y1232" s="103"/>
      <c r="Z1232" s="103"/>
      <c r="AA1232" s="104"/>
      <c r="AB1232" s="104"/>
      <c r="AC1232" s="104"/>
      <c r="AD1232" s="102"/>
      <c r="AE1232" s="102"/>
      <c r="AF1232" s="102"/>
    </row>
    <row r="1233" spans="1:32" x14ac:dyDescent="0.45">
      <c r="A1233" s="38"/>
      <c r="B1233" s="38"/>
      <c r="C1233" s="38"/>
      <c r="D1233" s="38"/>
      <c r="E1233" s="38"/>
      <c r="F1233" s="38"/>
      <c r="G1233" s="38"/>
      <c r="H1233" s="90"/>
      <c r="I1233" s="90"/>
      <c r="J1233" s="95"/>
      <c r="K1233" s="90"/>
      <c r="L1233" s="95"/>
      <c r="M1233" s="38"/>
      <c r="N1233" s="38"/>
      <c r="O1233" s="38"/>
      <c r="P1233" s="38"/>
      <c r="X1233" s="103"/>
      <c r="Y1233" s="103"/>
      <c r="Z1233" s="103"/>
      <c r="AA1233" s="104"/>
      <c r="AB1233" s="104"/>
      <c r="AC1233" s="104"/>
      <c r="AD1233" s="102"/>
      <c r="AE1233" s="102"/>
      <c r="AF1233" s="102"/>
    </row>
    <row r="1234" spans="1:32" x14ac:dyDescent="0.45">
      <c r="A1234" s="38"/>
      <c r="B1234" s="38"/>
      <c r="C1234" s="38"/>
      <c r="D1234" s="38"/>
      <c r="E1234" s="38"/>
      <c r="F1234" s="38"/>
      <c r="G1234" s="38"/>
      <c r="H1234" s="90"/>
      <c r="I1234" s="90"/>
      <c r="J1234" s="95"/>
      <c r="K1234" s="90"/>
      <c r="L1234" s="95"/>
      <c r="M1234" s="38"/>
      <c r="N1234" s="38"/>
      <c r="O1234" s="38"/>
      <c r="P1234" s="38"/>
      <c r="X1234" s="103"/>
      <c r="Y1234" s="103"/>
      <c r="Z1234" s="103"/>
      <c r="AA1234" s="104"/>
      <c r="AB1234" s="104"/>
      <c r="AC1234" s="104"/>
      <c r="AD1234" s="102"/>
      <c r="AE1234" s="102"/>
      <c r="AF1234" s="102"/>
    </row>
    <row r="1235" spans="1:32" x14ac:dyDescent="0.45">
      <c r="A1235" s="38"/>
      <c r="B1235" s="38"/>
      <c r="C1235" s="38"/>
      <c r="D1235" s="38"/>
      <c r="E1235" s="38"/>
      <c r="F1235" s="38"/>
      <c r="G1235" s="38"/>
      <c r="H1235" s="90"/>
      <c r="I1235" s="90"/>
      <c r="J1235" s="95"/>
      <c r="K1235" s="90"/>
      <c r="L1235" s="95"/>
      <c r="M1235" s="38"/>
      <c r="N1235" s="38"/>
      <c r="O1235" s="38"/>
      <c r="P1235" s="38"/>
      <c r="X1235" s="103"/>
      <c r="Y1235" s="103"/>
      <c r="Z1235" s="103"/>
      <c r="AA1235" s="104"/>
      <c r="AB1235" s="104"/>
      <c r="AC1235" s="104"/>
      <c r="AD1235" s="102"/>
      <c r="AE1235" s="102"/>
      <c r="AF1235" s="102"/>
    </row>
    <row r="1236" spans="1:32" x14ac:dyDescent="0.45">
      <c r="A1236" s="38"/>
      <c r="B1236" s="38"/>
      <c r="C1236" s="38"/>
      <c r="D1236" s="38"/>
      <c r="E1236" s="38"/>
      <c r="F1236" s="38"/>
      <c r="G1236" s="38"/>
      <c r="H1236" s="90"/>
      <c r="I1236" s="90"/>
      <c r="J1236" s="95"/>
      <c r="K1236" s="90"/>
      <c r="L1236" s="95"/>
      <c r="M1236" s="38"/>
      <c r="N1236" s="38"/>
      <c r="O1236" s="38"/>
      <c r="P1236" s="38"/>
      <c r="X1236" s="103"/>
      <c r="Y1236" s="103"/>
      <c r="Z1236" s="103"/>
      <c r="AA1236" s="104"/>
      <c r="AB1236" s="104"/>
      <c r="AC1236" s="104"/>
      <c r="AD1236" s="102"/>
      <c r="AE1236" s="102"/>
      <c r="AF1236" s="102"/>
    </row>
    <row r="1237" spans="1:32" x14ac:dyDescent="0.45">
      <c r="A1237" s="38"/>
      <c r="B1237" s="38"/>
      <c r="C1237" s="38"/>
      <c r="D1237" s="38"/>
      <c r="E1237" s="38"/>
      <c r="F1237" s="38"/>
      <c r="G1237" s="38"/>
      <c r="H1237" s="90"/>
      <c r="I1237" s="90"/>
      <c r="J1237" s="95"/>
      <c r="K1237" s="90"/>
      <c r="L1237" s="95"/>
      <c r="M1237" s="38"/>
      <c r="N1237" s="38"/>
      <c r="O1237" s="38"/>
      <c r="P1237" s="38"/>
      <c r="X1237" s="103"/>
      <c r="Y1237" s="103"/>
      <c r="Z1237" s="103"/>
      <c r="AA1237" s="104"/>
      <c r="AB1237" s="104"/>
      <c r="AC1237" s="104"/>
      <c r="AD1237" s="102"/>
      <c r="AE1237" s="102"/>
      <c r="AF1237" s="102"/>
    </row>
    <row r="1238" spans="1:32" x14ac:dyDescent="0.45">
      <c r="A1238" s="38"/>
      <c r="B1238" s="38"/>
      <c r="C1238" s="38"/>
      <c r="D1238" s="38"/>
      <c r="E1238" s="38"/>
      <c r="F1238" s="38"/>
      <c r="G1238" s="38"/>
      <c r="H1238" s="90"/>
      <c r="I1238" s="90"/>
      <c r="J1238" s="95"/>
      <c r="K1238" s="90"/>
      <c r="L1238" s="95"/>
      <c r="M1238" s="38"/>
      <c r="N1238" s="38"/>
      <c r="O1238" s="38"/>
      <c r="P1238" s="38"/>
      <c r="X1238" s="103"/>
      <c r="Y1238" s="103"/>
      <c r="Z1238" s="103"/>
      <c r="AA1238" s="104"/>
      <c r="AB1238" s="104"/>
      <c r="AC1238" s="104"/>
      <c r="AD1238" s="102"/>
      <c r="AE1238" s="102"/>
      <c r="AF1238" s="102"/>
    </row>
    <row r="1239" spans="1:32" x14ac:dyDescent="0.45">
      <c r="A1239" s="38"/>
      <c r="B1239" s="38"/>
      <c r="C1239" s="38"/>
      <c r="D1239" s="38"/>
      <c r="E1239" s="38"/>
      <c r="F1239" s="38"/>
      <c r="G1239" s="38"/>
      <c r="H1239" s="90"/>
      <c r="I1239" s="90"/>
      <c r="J1239" s="95"/>
      <c r="K1239" s="90"/>
      <c r="L1239" s="95"/>
      <c r="M1239" s="38"/>
      <c r="N1239" s="38"/>
      <c r="O1239" s="38"/>
      <c r="P1239" s="38"/>
      <c r="X1239" s="103"/>
      <c r="Y1239" s="103"/>
      <c r="Z1239" s="103"/>
      <c r="AA1239" s="104"/>
      <c r="AB1239" s="104"/>
      <c r="AC1239" s="104"/>
      <c r="AD1239" s="102"/>
      <c r="AE1239" s="102"/>
      <c r="AF1239" s="102"/>
    </row>
    <row r="1240" spans="1:32" x14ac:dyDescent="0.45">
      <c r="A1240" s="38"/>
      <c r="B1240" s="38"/>
      <c r="C1240" s="38"/>
      <c r="D1240" s="38"/>
      <c r="E1240" s="38"/>
      <c r="F1240" s="38"/>
      <c r="G1240" s="38"/>
      <c r="H1240" s="90"/>
      <c r="I1240" s="90"/>
      <c r="J1240" s="95"/>
      <c r="K1240" s="90"/>
      <c r="L1240" s="95"/>
      <c r="M1240" s="38"/>
      <c r="N1240" s="38"/>
      <c r="O1240" s="38"/>
      <c r="P1240" s="38"/>
      <c r="X1240" s="103"/>
      <c r="Y1240" s="103"/>
      <c r="Z1240" s="103"/>
      <c r="AA1240" s="104"/>
      <c r="AB1240" s="104"/>
      <c r="AC1240" s="104"/>
      <c r="AD1240" s="102"/>
      <c r="AE1240" s="102"/>
      <c r="AF1240" s="102"/>
    </row>
    <row r="1241" spans="1:32" x14ac:dyDescent="0.45">
      <c r="A1241" s="38"/>
      <c r="B1241" s="38"/>
      <c r="C1241" s="38"/>
      <c r="D1241" s="38"/>
      <c r="E1241" s="38"/>
      <c r="F1241" s="38"/>
      <c r="G1241" s="38"/>
      <c r="H1241" s="90"/>
      <c r="I1241" s="90"/>
      <c r="J1241" s="95"/>
      <c r="K1241" s="90"/>
      <c r="L1241" s="95"/>
      <c r="M1241" s="38"/>
      <c r="N1241" s="38"/>
      <c r="O1241" s="38"/>
      <c r="P1241" s="38"/>
      <c r="X1241" s="103"/>
      <c r="Y1241" s="103"/>
      <c r="Z1241" s="103"/>
      <c r="AA1241" s="104"/>
      <c r="AB1241" s="104"/>
      <c r="AC1241" s="104"/>
      <c r="AD1241" s="102"/>
      <c r="AE1241" s="102"/>
      <c r="AF1241" s="102"/>
    </row>
    <row r="1242" spans="1:32" x14ac:dyDescent="0.45">
      <c r="A1242" s="38"/>
      <c r="B1242" s="38"/>
      <c r="C1242" s="38"/>
      <c r="D1242" s="38"/>
      <c r="E1242" s="38"/>
      <c r="F1242" s="38"/>
      <c r="G1242" s="38"/>
      <c r="H1242" s="90"/>
      <c r="I1242" s="90"/>
      <c r="J1242" s="95"/>
      <c r="K1242" s="90"/>
      <c r="L1242" s="95"/>
      <c r="M1242" s="38"/>
      <c r="N1242" s="38"/>
      <c r="O1242" s="38"/>
      <c r="P1242" s="38"/>
      <c r="X1242" s="103"/>
      <c r="Y1242" s="103"/>
      <c r="Z1242" s="103"/>
      <c r="AA1242" s="104"/>
      <c r="AB1242" s="104"/>
      <c r="AC1242" s="104"/>
      <c r="AD1242" s="102"/>
      <c r="AE1242" s="102"/>
      <c r="AF1242" s="102"/>
    </row>
    <row r="1243" spans="1:32" x14ac:dyDescent="0.45">
      <c r="A1243" s="38"/>
      <c r="B1243" s="38"/>
      <c r="C1243" s="38"/>
      <c r="D1243" s="38"/>
      <c r="E1243" s="38"/>
      <c r="F1243" s="38"/>
      <c r="G1243" s="38"/>
      <c r="H1243" s="90"/>
      <c r="I1243" s="90"/>
      <c r="J1243" s="95"/>
      <c r="K1243" s="90"/>
      <c r="L1243" s="95"/>
      <c r="M1243" s="38"/>
      <c r="N1243" s="38"/>
      <c r="O1243" s="38"/>
      <c r="P1243" s="38"/>
      <c r="X1243" s="103"/>
      <c r="Y1243" s="103"/>
      <c r="Z1243" s="103"/>
      <c r="AA1243" s="104"/>
      <c r="AB1243" s="104"/>
      <c r="AC1243" s="104"/>
      <c r="AD1243" s="102"/>
      <c r="AE1243" s="102"/>
      <c r="AF1243" s="102"/>
    </row>
    <row r="1244" spans="1:32" x14ac:dyDescent="0.45">
      <c r="A1244" s="38"/>
      <c r="B1244" s="38"/>
      <c r="C1244" s="38"/>
      <c r="D1244" s="38"/>
      <c r="E1244" s="38"/>
      <c r="F1244" s="38"/>
      <c r="G1244" s="38"/>
      <c r="H1244" s="90"/>
      <c r="I1244" s="90"/>
      <c r="J1244" s="95"/>
      <c r="K1244" s="90"/>
      <c r="L1244" s="95"/>
      <c r="M1244" s="38"/>
      <c r="N1244" s="38"/>
      <c r="O1244" s="38"/>
      <c r="P1244" s="38"/>
      <c r="X1244" s="103"/>
      <c r="Y1244" s="103"/>
      <c r="Z1244" s="103"/>
      <c r="AA1244" s="104"/>
      <c r="AB1244" s="104"/>
      <c r="AC1244" s="104"/>
      <c r="AD1244" s="102"/>
      <c r="AE1244" s="102"/>
      <c r="AF1244" s="102"/>
    </row>
    <row r="1245" spans="1:32" x14ac:dyDescent="0.45">
      <c r="A1245" s="38"/>
      <c r="B1245" s="38"/>
      <c r="C1245" s="38"/>
      <c r="D1245" s="38"/>
      <c r="E1245" s="38"/>
      <c r="F1245" s="38"/>
      <c r="G1245" s="38"/>
      <c r="H1245" s="90"/>
      <c r="I1245" s="90"/>
      <c r="J1245" s="95"/>
      <c r="K1245" s="90"/>
      <c r="L1245" s="95"/>
      <c r="M1245" s="38"/>
      <c r="N1245" s="38"/>
      <c r="O1245" s="38"/>
      <c r="P1245" s="38"/>
      <c r="X1245" s="103"/>
      <c r="Y1245" s="103"/>
      <c r="Z1245" s="103"/>
      <c r="AA1245" s="104"/>
      <c r="AB1245" s="104"/>
      <c r="AC1245" s="104"/>
      <c r="AD1245" s="102"/>
      <c r="AE1245" s="102"/>
      <c r="AF1245" s="102"/>
    </row>
    <row r="1246" spans="1:32" x14ac:dyDescent="0.45">
      <c r="A1246" s="38"/>
      <c r="B1246" s="38"/>
      <c r="C1246" s="38"/>
      <c r="D1246" s="38"/>
      <c r="E1246" s="38"/>
      <c r="F1246" s="38"/>
      <c r="G1246" s="38"/>
      <c r="H1246" s="90"/>
      <c r="I1246" s="90"/>
      <c r="J1246" s="95"/>
      <c r="K1246" s="90"/>
      <c r="L1246" s="95"/>
      <c r="M1246" s="38"/>
      <c r="N1246" s="38"/>
      <c r="O1246" s="38"/>
      <c r="P1246" s="38"/>
      <c r="X1246" s="103"/>
      <c r="Y1246" s="103"/>
      <c r="Z1246" s="103"/>
      <c r="AA1246" s="104"/>
      <c r="AB1246" s="104"/>
      <c r="AC1246" s="104"/>
      <c r="AD1246" s="102"/>
      <c r="AE1246" s="102"/>
      <c r="AF1246" s="102"/>
    </row>
    <row r="1247" spans="1:32" x14ac:dyDescent="0.45">
      <c r="A1247" s="38"/>
      <c r="B1247" s="38"/>
      <c r="C1247" s="38"/>
      <c r="D1247" s="38"/>
      <c r="E1247" s="38"/>
      <c r="F1247" s="38"/>
      <c r="G1247" s="38"/>
      <c r="H1247" s="90"/>
      <c r="I1247" s="90"/>
      <c r="J1247" s="95"/>
      <c r="K1247" s="90"/>
      <c r="L1247" s="95"/>
      <c r="M1247" s="38"/>
      <c r="N1247" s="38"/>
      <c r="O1247" s="38"/>
      <c r="P1247" s="38"/>
      <c r="X1247" s="103"/>
      <c r="Y1247" s="103"/>
      <c r="Z1247" s="103"/>
      <c r="AA1247" s="104"/>
      <c r="AB1247" s="104"/>
      <c r="AC1247" s="104"/>
      <c r="AD1247" s="102"/>
      <c r="AE1247" s="102"/>
      <c r="AF1247" s="102"/>
    </row>
    <row r="1248" spans="1:32" x14ac:dyDescent="0.45">
      <c r="A1248" s="38"/>
      <c r="B1248" s="38"/>
      <c r="C1248" s="38"/>
      <c r="D1248" s="38"/>
      <c r="E1248" s="38"/>
      <c r="F1248" s="38"/>
      <c r="G1248" s="38"/>
      <c r="H1248" s="90"/>
      <c r="I1248" s="90"/>
      <c r="J1248" s="95"/>
      <c r="K1248" s="90"/>
      <c r="L1248" s="95"/>
      <c r="M1248" s="38"/>
      <c r="N1248" s="38"/>
      <c r="O1248" s="38"/>
      <c r="P1248" s="38"/>
      <c r="X1248" s="103"/>
      <c r="Y1248" s="103"/>
      <c r="Z1248" s="103"/>
      <c r="AA1248" s="104"/>
      <c r="AB1248" s="104"/>
      <c r="AC1248" s="104"/>
      <c r="AD1248" s="102"/>
      <c r="AE1248" s="102"/>
      <c r="AF1248" s="102"/>
    </row>
    <row r="1249" spans="1:32" x14ac:dyDescent="0.45">
      <c r="A1249" s="38"/>
      <c r="B1249" s="38"/>
      <c r="C1249" s="38"/>
      <c r="D1249" s="38"/>
      <c r="E1249" s="38"/>
      <c r="F1249" s="38"/>
      <c r="G1249" s="38"/>
      <c r="H1249" s="90"/>
      <c r="I1249" s="90"/>
      <c r="J1249" s="95"/>
      <c r="K1249" s="90"/>
      <c r="L1249" s="95"/>
      <c r="M1249" s="38"/>
      <c r="N1249" s="38"/>
      <c r="O1249" s="38"/>
      <c r="P1249" s="38"/>
      <c r="X1249" s="103"/>
      <c r="Y1249" s="103"/>
      <c r="Z1249" s="103"/>
      <c r="AA1249" s="104"/>
      <c r="AB1249" s="104"/>
      <c r="AC1249" s="104"/>
      <c r="AD1249" s="102"/>
      <c r="AE1249" s="102"/>
      <c r="AF1249" s="102"/>
    </row>
    <row r="1250" spans="1:32" x14ac:dyDescent="0.45">
      <c r="A1250" s="38"/>
      <c r="B1250" s="38"/>
      <c r="C1250" s="38"/>
      <c r="D1250" s="38"/>
      <c r="E1250" s="38"/>
      <c r="F1250" s="38"/>
      <c r="G1250" s="38"/>
      <c r="H1250" s="90"/>
      <c r="I1250" s="90"/>
      <c r="J1250" s="95"/>
      <c r="K1250" s="90"/>
      <c r="L1250" s="95"/>
      <c r="M1250" s="38"/>
      <c r="N1250" s="38"/>
      <c r="O1250" s="38"/>
      <c r="P1250" s="38"/>
      <c r="X1250" s="103"/>
      <c r="Y1250" s="103"/>
      <c r="Z1250" s="103"/>
      <c r="AA1250" s="104"/>
      <c r="AB1250" s="104"/>
      <c r="AC1250" s="104"/>
      <c r="AD1250" s="102"/>
      <c r="AE1250" s="102"/>
      <c r="AF1250" s="102"/>
    </row>
    <row r="1251" spans="1:32" x14ac:dyDescent="0.45">
      <c r="A1251" s="38"/>
      <c r="B1251" s="38"/>
      <c r="C1251" s="38"/>
      <c r="D1251" s="38"/>
      <c r="E1251" s="38"/>
      <c r="F1251" s="38"/>
      <c r="G1251" s="38"/>
      <c r="H1251" s="90"/>
      <c r="I1251" s="90"/>
      <c r="J1251" s="95"/>
      <c r="K1251" s="90"/>
      <c r="L1251" s="95"/>
      <c r="M1251" s="38"/>
      <c r="N1251" s="38"/>
      <c r="O1251" s="38"/>
      <c r="P1251" s="38"/>
      <c r="X1251" s="103"/>
      <c r="Y1251" s="103"/>
      <c r="Z1251" s="103"/>
      <c r="AA1251" s="104"/>
      <c r="AB1251" s="104"/>
      <c r="AC1251" s="104"/>
      <c r="AD1251" s="102"/>
      <c r="AE1251" s="102"/>
      <c r="AF1251" s="102"/>
    </row>
    <row r="1252" spans="1:32" x14ac:dyDescent="0.45">
      <c r="A1252" s="38"/>
      <c r="B1252" s="38"/>
      <c r="C1252" s="38"/>
      <c r="D1252" s="38"/>
      <c r="E1252" s="38"/>
      <c r="F1252" s="38"/>
      <c r="G1252" s="38"/>
      <c r="H1252" s="90"/>
      <c r="I1252" s="90"/>
      <c r="J1252" s="95"/>
      <c r="K1252" s="90"/>
      <c r="L1252" s="95"/>
      <c r="M1252" s="38"/>
      <c r="N1252" s="38"/>
      <c r="O1252" s="38"/>
      <c r="P1252" s="38"/>
      <c r="X1252" s="103"/>
      <c r="Y1252" s="103"/>
      <c r="Z1252" s="103"/>
      <c r="AA1252" s="104"/>
      <c r="AB1252" s="104"/>
      <c r="AC1252" s="104"/>
      <c r="AD1252" s="102"/>
      <c r="AE1252" s="102"/>
      <c r="AF1252" s="102"/>
    </row>
    <row r="1253" spans="1:32" x14ac:dyDescent="0.45">
      <c r="A1253" s="38"/>
      <c r="B1253" s="38"/>
      <c r="C1253" s="38"/>
      <c r="D1253" s="38"/>
      <c r="E1253" s="38"/>
      <c r="F1253" s="38"/>
      <c r="G1253" s="38"/>
      <c r="H1253" s="90"/>
      <c r="I1253" s="90"/>
      <c r="J1253" s="95"/>
      <c r="K1253" s="90"/>
      <c r="L1253" s="95"/>
      <c r="M1253" s="38"/>
      <c r="N1253" s="38"/>
      <c r="O1253" s="38"/>
      <c r="P1253" s="38"/>
      <c r="X1253" s="103"/>
      <c r="Y1253" s="103"/>
      <c r="Z1253" s="103"/>
      <c r="AA1253" s="104"/>
      <c r="AB1253" s="104"/>
      <c r="AC1253" s="104"/>
      <c r="AD1253" s="102"/>
      <c r="AE1253" s="102"/>
      <c r="AF1253" s="102"/>
    </row>
    <row r="1254" spans="1:32" x14ac:dyDescent="0.45">
      <c r="A1254" s="38"/>
      <c r="B1254" s="38"/>
      <c r="C1254" s="38"/>
      <c r="D1254" s="38"/>
      <c r="E1254" s="38"/>
      <c r="F1254" s="38"/>
      <c r="G1254" s="38"/>
      <c r="H1254" s="90"/>
      <c r="I1254" s="90"/>
      <c r="J1254" s="95"/>
      <c r="K1254" s="90"/>
      <c r="L1254" s="95"/>
      <c r="M1254" s="38"/>
      <c r="N1254" s="38"/>
      <c r="O1254" s="38"/>
      <c r="P1254" s="38"/>
      <c r="X1254" s="103"/>
      <c r="Y1254" s="103"/>
      <c r="Z1254" s="103"/>
      <c r="AA1254" s="104"/>
      <c r="AB1254" s="104"/>
      <c r="AC1254" s="104"/>
      <c r="AD1254" s="102"/>
      <c r="AE1254" s="102"/>
      <c r="AF1254" s="102"/>
    </row>
    <row r="1255" spans="1:32" x14ac:dyDescent="0.45">
      <c r="A1255" s="38"/>
      <c r="B1255" s="38"/>
      <c r="C1255" s="38"/>
      <c r="D1255" s="38"/>
      <c r="E1255" s="38"/>
      <c r="F1255" s="38"/>
      <c r="G1255" s="38"/>
      <c r="H1255" s="90"/>
      <c r="I1255" s="90"/>
      <c r="J1255" s="95"/>
      <c r="K1255" s="90"/>
      <c r="L1255" s="95"/>
      <c r="M1255" s="38"/>
      <c r="N1255" s="38"/>
      <c r="O1255" s="38"/>
      <c r="P1255" s="38"/>
      <c r="X1255" s="103"/>
      <c r="Y1255" s="103"/>
      <c r="Z1255" s="103"/>
      <c r="AA1255" s="104"/>
      <c r="AB1255" s="104"/>
      <c r="AC1255" s="104"/>
      <c r="AD1255" s="102"/>
      <c r="AE1255" s="102"/>
      <c r="AF1255" s="102"/>
    </row>
    <row r="1256" spans="1:32" x14ac:dyDescent="0.45">
      <c r="A1256" s="38"/>
      <c r="B1256" s="38"/>
      <c r="C1256" s="38"/>
      <c r="D1256" s="38"/>
      <c r="E1256" s="38"/>
      <c r="F1256" s="38"/>
      <c r="G1256" s="38"/>
      <c r="H1256" s="90"/>
      <c r="I1256" s="90"/>
      <c r="J1256" s="95"/>
      <c r="K1256" s="90"/>
      <c r="L1256" s="95"/>
      <c r="M1256" s="38"/>
      <c r="N1256" s="38"/>
      <c r="O1256" s="38"/>
      <c r="P1256" s="38"/>
      <c r="X1256" s="103"/>
      <c r="Y1256" s="103"/>
      <c r="Z1256" s="103"/>
      <c r="AA1256" s="104"/>
      <c r="AB1256" s="104"/>
      <c r="AC1256" s="104"/>
      <c r="AD1256" s="102"/>
      <c r="AE1256" s="102"/>
      <c r="AF1256" s="102"/>
    </row>
    <row r="1257" spans="1:32" x14ac:dyDescent="0.45">
      <c r="A1257" s="38"/>
      <c r="B1257" s="38"/>
      <c r="C1257" s="38"/>
      <c r="D1257" s="38"/>
      <c r="E1257" s="38"/>
      <c r="F1257" s="38"/>
      <c r="G1257" s="38"/>
      <c r="H1257" s="90"/>
      <c r="I1257" s="90"/>
      <c r="J1257" s="95"/>
      <c r="K1257" s="90"/>
      <c r="L1257" s="95"/>
      <c r="M1257" s="38"/>
      <c r="N1257" s="38"/>
      <c r="O1257" s="38"/>
      <c r="P1257" s="38"/>
      <c r="X1257" s="103"/>
      <c r="Y1257" s="103"/>
      <c r="Z1257" s="103"/>
      <c r="AA1257" s="104"/>
      <c r="AB1257" s="104"/>
      <c r="AC1257" s="104"/>
      <c r="AD1257" s="102"/>
      <c r="AE1257" s="102"/>
      <c r="AF1257" s="102"/>
    </row>
    <row r="1258" spans="1:32" x14ac:dyDescent="0.45">
      <c r="A1258" s="38"/>
      <c r="B1258" s="38"/>
      <c r="C1258" s="38"/>
      <c r="D1258" s="38"/>
      <c r="E1258" s="38"/>
      <c r="F1258" s="38"/>
      <c r="G1258" s="38"/>
      <c r="H1258" s="90"/>
      <c r="I1258" s="90"/>
      <c r="J1258" s="95"/>
      <c r="K1258" s="90"/>
      <c r="L1258" s="95"/>
      <c r="M1258" s="38"/>
      <c r="N1258" s="38"/>
      <c r="O1258" s="38"/>
      <c r="P1258" s="38"/>
      <c r="X1258" s="103"/>
      <c r="Y1258" s="103"/>
      <c r="Z1258" s="103"/>
      <c r="AA1258" s="104"/>
      <c r="AB1258" s="104"/>
      <c r="AC1258" s="104"/>
      <c r="AD1258" s="102"/>
      <c r="AE1258" s="102"/>
      <c r="AF1258" s="102"/>
    </row>
    <row r="1259" spans="1:32" x14ac:dyDescent="0.45">
      <c r="A1259" s="38"/>
      <c r="B1259" s="38"/>
      <c r="C1259" s="38"/>
      <c r="D1259" s="38"/>
      <c r="E1259" s="38"/>
      <c r="F1259" s="38"/>
      <c r="G1259" s="38"/>
      <c r="H1259" s="90"/>
      <c r="I1259" s="90"/>
      <c r="J1259" s="95"/>
      <c r="K1259" s="90"/>
      <c r="L1259" s="95"/>
      <c r="M1259" s="38"/>
      <c r="N1259" s="38"/>
      <c r="O1259" s="38"/>
      <c r="P1259" s="38"/>
      <c r="X1259" s="103"/>
      <c r="Y1259" s="103"/>
      <c r="Z1259" s="103"/>
      <c r="AA1259" s="104"/>
      <c r="AB1259" s="104"/>
      <c r="AC1259" s="104"/>
      <c r="AD1259" s="102"/>
      <c r="AE1259" s="102"/>
      <c r="AF1259" s="102"/>
    </row>
    <row r="1260" spans="1:32" x14ac:dyDescent="0.45">
      <c r="A1260" s="38"/>
      <c r="B1260" s="38"/>
      <c r="C1260" s="38"/>
      <c r="D1260" s="38"/>
      <c r="E1260" s="38"/>
      <c r="F1260" s="38"/>
      <c r="G1260" s="38"/>
      <c r="H1260" s="90"/>
      <c r="I1260" s="90"/>
      <c r="J1260" s="95"/>
      <c r="K1260" s="90"/>
      <c r="L1260" s="95"/>
      <c r="M1260" s="38"/>
      <c r="N1260" s="38"/>
      <c r="O1260" s="38"/>
      <c r="P1260" s="38"/>
      <c r="X1260" s="103"/>
      <c r="Y1260" s="103"/>
      <c r="Z1260" s="103"/>
      <c r="AA1260" s="104"/>
      <c r="AB1260" s="104"/>
      <c r="AC1260" s="104"/>
      <c r="AD1260" s="102"/>
      <c r="AE1260" s="102"/>
      <c r="AF1260" s="102"/>
    </row>
    <row r="1261" spans="1:32" x14ac:dyDescent="0.45">
      <c r="A1261" s="38"/>
      <c r="B1261" s="38"/>
      <c r="C1261" s="38"/>
      <c r="D1261" s="38"/>
      <c r="E1261" s="38"/>
      <c r="F1261" s="38"/>
      <c r="G1261" s="38"/>
      <c r="H1261" s="90"/>
      <c r="I1261" s="90"/>
      <c r="J1261" s="95"/>
      <c r="K1261" s="90"/>
      <c r="L1261" s="95"/>
      <c r="M1261" s="38"/>
      <c r="N1261" s="38"/>
      <c r="O1261" s="38"/>
      <c r="P1261" s="38"/>
      <c r="X1261" s="103"/>
      <c r="Y1261" s="103"/>
      <c r="Z1261" s="103"/>
      <c r="AA1261" s="104"/>
      <c r="AB1261" s="104"/>
      <c r="AC1261" s="104"/>
      <c r="AD1261" s="102"/>
      <c r="AE1261" s="102"/>
      <c r="AF1261" s="102"/>
    </row>
    <row r="1262" spans="1:32" x14ac:dyDescent="0.45">
      <c r="A1262" s="38"/>
      <c r="B1262" s="38"/>
      <c r="C1262" s="38"/>
      <c r="D1262" s="38"/>
      <c r="E1262" s="38"/>
      <c r="F1262" s="38"/>
      <c r="G1262" s="38"/>
      <c r="H1262" s="90"/>
      <c r="I1262" s="90"/>
      <c r="J1262" s="95"/>
      <c r="K1262" s="90"/>
      <c r="L1262" s="95"/>
      <c r="M1262" s="38"/>
      <c r="N1262" s="38"/>
      <c r="O1262" s="38"/>
      <c r="P1262" s="38"/>
      <c r="X1262" s="103"/>
      <c r="Y1262" s="103"/>
      <c r="Z1262" s="103"/>
      <c r="AA1262" s="104"/>
      <c r="AB1262" s="104"/>
      <c r="AC1262" s="104"/>
      <c r="AD1262" s="102"/>
      <c r="AE1262" s="102"/>
      <c r="AF1262" s="102"/>
    </row>
    <row r="1263" spans="1:32" x14ac:dyDescent="0.45">
      <c r="A1263" s="38"/>
      <c r="B1263" s="38"/>
      <c r="C1263" s="38"/>
      <c r="D1263" s="38"/>
      <c r="E1263" s="38"/>
      <c r="F1263" s="38"/>
      <c r="G1263" s="38"/>
      <c r="H1263" s="90"/>
      <c r="I1263" s="90"/>
      <c r="J1263" s="95"/>
      <c r="K1263" s="90"/>
      <c r="L1263" s="95"/>
      <c r="M1263" s="38"/>
      <c r="N1263" s="38"/>
      <c r="O1263" s="38"/>
      <c r="P1263" s="38"/>
      <c r="X1263" s="103"/>
      <c r="Y1263" s="103"/>
      <c r="Z1263" s="103"/>
      <c r="AA1263" s="104"/>
      <c r="AB1263" s="104"/>
      <c r="AC1263" s="104"/>
      <c r="AD1263" s="102"/>
      <c r="AE1263" s="102"/>
      <c r="AF1263" s="102"/>
    </row>
    <row r="1264" spans="1:32" x14ac:dyDescent="0.45">
      <c r="A1264" s="38"/>
      <c r="B1264" s="38"/>
      <c r="C1264" s="38"/>
      <c r="D1264" s="38"/>
      <c r="E1264" s="38"/>
      <c r="F1264" s="38"/>
      <c r="G1264" s="38"/>
      <c r="H1264" s="90"/>
      <c r="I1264" s="90"/>
      <c r="J1264" s="95"/>
      <c r="K1264" s="90"/>
      <c r="L1264" s="95"/>
      <c r="M1264" s="38"/>
      <c r="N1264" s="38"/>
      <c r="O1264" s="38"/>
      <c r="P1264" s="38"/>
      <c r="X1264" s="103"/>
      <c r="Y1264" s="103"/>
      <c r="Z1264" s="103"/>
      <c r="AA1264" s="104"/>
      <c r="AB1264" s="104"/>
      <c r="AC1264" s="104"/>
      <c r="AD1264" s="102"/>
      <c r="AE1264" s="102"/>
      <c r="AF1264" s="102"/>
    </row>
    <row r="1265" spans="1:32" x14ac:dyDescent="0.45">
      <c r="A1265" s="38"/>
      <c r="B1265" s="38"/>
      <c r="C1265" s="38"/>
      <c r="D1265" s="38"/>
      <c r="E1265" s="38"/>
      <c r="F1265" s="38"/>
      <c r="G1265" s="38"/>
      <c r="H1265" s="90"/>
      <c r="I1265" s="90"/>
      <c r="J1265" s="95"/>
      <c r="K1265" s="90"/>
      <c r="L1265" s="95"/>
      <c r="M1265" s="38"/>
      <c r="N1265" s="38"/>
      <c r="O1265" s="38"/>
      <c r="P1265" s="38"/>
      <c r="X1265" s="103"/>
      <c r="Y1265" s="103"/>
      <c r="Z1265" s="103"/>
      <c r="AA1265" s="104"/>
      <c r="AB1265" s="104"/>
      <c r="AC1265" s="104"/>
      <c r="AD1265" s="102"/>
      <c r="AE1265" s="102"/>
      <c r="AF1265" s="102"/>
    </row>
    <row r="1266" spans="1:32" x14ac:dyDescent="0.45">
      <c r="A1266" s="38"/>
      <c r="B1266" s="38"/>
      <c r="C1266" s="38"/>
      <c r="D1266" s="38"/>
      <c r="E1266" s="38"/>
      <c r="F1266" s="38"/>
      <c r="G1266" s="38"/>
      <c r="H1266" s="90"/>
      <c r="I1266" s="90"/>
      <c r="J1266" s="95"/>
      <c r="K1266" s="90"/>
      <c r="L1266" s="95"/>
      <c r="M1266" s="38"/>
      <c r="N1266" s="38"/>
      <c r="O1266" s="38"/>
      <c r="P1266" s="38"/>
      <c r="X1266" s="103"/>
      <c r="Y1266" s="103"/>
      <c r="Z1266" s="103"/>
      <c r="AA1266" s="104"/>
      <c r="AB1266" s="104"/>
      <c r="AC1266" s="104"/>
      <c r="AD1266" s="102"/>
      <c r="AE1266" s="102"/>
      <c r="AF1266" s="102"/>
    </row>
    <row r="1267" spans="1:32" x14ac:dyDescent="0.45">
      <c r="A1267" s="38"/>
      <c r="B1267" s="38"/>
      <c r="C1267" s="38"/>
      <c r="D1267" s="38"/>
      <c r="E1267" s="38"/>
      <c r="F1267" s="38"/>
      <c r="G1267" s="38"/>
      <c r="H1267" s="90"/>
      <c r="I1267" s="90"/>
      <c r="J1267" s="95"/>
      <c r="K1267" s="90"/>
      <c r="L1267" s="95"/>
      <c r="M1267" s="38"/>
      <c r="N1267" s="38"/>
      <c r="O1267" s="38"/>
      <c r="P1267" s="38"/>
      <c r="X1267" s="103"/>
      <c r="Y1267" s="103"/>
      <c r="Z1267" s="103"/>
      <c r="AA1267" s="104"/>
      <c r="AB1267" s="104"/>
      <c r="AC1267" s="104"/>
      <c r="AD1267" s="102"/>
      <c r="AE1267" s="102"/>
      <c r="AF1267" s="102"/>
    </row>
    <row r="1268" spans="1:32" x14ac:dyDescent="0.45">
      <c r="A1268" s="38"/>
      <c r="B1268" s="38"/>
      <c r="C1268" s="38"/>
      <c r="D1268" s="38"/>
      <c r="E1268" s="38"/>
      <c r="F1268" s="38"/>
      <c r="G1268" s="38"/>
      <c r="H1268" s="90"/>
      <c r="I1268" s="90"/>
      <c r="J1268" s="95"/>
      <c r="K1268" s="90"/>
      <c r="L1268" s="95"/>
      <c r="M1268" s="38"/>
      <c r="N1268" s="38"/>
      <c r="O1268" s="38"/>
      <c r="P1268" s="38"/>
      <c r="X1268" s="103"/>
      <c r="Y1268" s="103"/>
      <c r="Z1268" s="103"/>
      <c r="AA1268" s="104"/>
      <c r="AB1268" s="104"/>
      <c r="AC1268" s="104"/>
      <c r="AD1268" s="102"/>
      <c r="AE1268" s="102"/>
      <c r="AF1268" s="102"/>
    </row>
    <row r="1269" spans="1:32" x14ac:dyDescent="0.45">
      <c r="A1269" s="38"/>
      <c r="B1269" s="38"/>
      <c r="C1269" s="38"/>
      <c r="D1269" s="38"/>
      <c r="E1269" s="38"/>
      <c r="F1269" s="38"/>
      <c r="G1269" s="38"/>
      <c r="H1269" s="90"/>
      <c r="I1269" s="90"/>
      <c r="J1269" s="95"/>
      <c r="K1269" s="90"/>
      <c r="L1269" s="95"/>
      <c r="M1269" s="38"/>
      <c r="N1269" s="38"/>
      <c r="O1269" s="38"/>
      <c r="P1269" s="38"/>
      <c r="X1269" s="103"/>
      <c r="Y1269" s="103"/>
      <c r="Z1269" s="103"/>
      <c r="AA1269" s="104"/>
      <c r="AB1269" s="104"/>
      <c r="AC1269" s="104"/>
      <c r="AD1269" s="102"/>
      <c r="AE1269" s="102"/>
      <c r="AF1269" s="102"/>
    </row>
    <row r="1270" spans="1:32" x14ac:dyDescent="0.45">
      <c r="A1270" s="38"/>
      <c r="B1270" s="38"/>
      <c r="C1270" s="38"/>
      <c r="D1270" s="38"/>
      <c r="E1270" s="38"/>
      <c r="F1270" s="38"/>
      <c r="G1270" s="38"/>
      <c r="H1270" s="90"/>
      <c r="I1270" s="90"/>
      <c r="J1270" s="95"/>
      <c r="K1270" s="90"/>
      <c r="L1270" s="95"/>
      <c r="M1270" s="38"/>
      <c r="N1270" s="38"/>
      <c r="O1270" s="38"/>
      <c r="P1270" s="38"/>
      <c r="X1270" s="103"/>
      <c r="Y1270" s="103"/>
      <c r="Z1270" s="103"/>
      <c r="AA1270" s="104"/>
      <c r="AB1270" s="104"/>
      <c r="AC1270" s="104"/>
      <c r="AD1270" s="102"/>
      <c r="AE1270" s="102"/>
      <c r="AF1270" s="102"/>
    </row>
    <row r="1271" spans="1:32" x14ac:dyDescent="0.45">
      <c r="A1271" s="38"/>
      <c r="B1271" s="38"/>
      <c r="C1271" s="38"/>
      <c r="D1271" s="38"/>
      <c r="E1271" s="38"/>
      <c r="F1271" s="38"/>
      <c r="G1271" s="38"/>
      <c r="H1271" s="90"/>
      <c r="I1271" s="90"/>
      <c r="J1271" s="95"/>
      <c r="K1271" s="90"/>
      <c r="L1271" s="95"/>
      <c r="M1271" s="38"/>
      <c r="N1271" s="38"/>
      <c r="O1271" s="38"/>
      <c r="P1271" s="38"/>
      <c r="X1271" s="103"/>
      <c r="Y1271" s="103"/>
      <c r="Z1271" s="103"/>
      <c r="AA1271" s="104"/>
      <c r="AB1271" s="104"/>
      <c r="AC1271" s="104"/>
      <c r="AD1271" s="102"/>
      <c r="AE1271" s="102"/>
      <c r="AF1271" s="102"/>
    </row>
    <row r="1272" spans="1:32" x14ac:dyDescent="0.45">
      <c r="A1272" s="38"/>
      <c r="B1272" s="38"/>
      <c r="C1272" s="38"/>
      <c r="D1272" s="38"/>
      <c r="E1272" s="38"/>
      <c r="F1272" s="38"/>
      <c r="G1272" s="38"/>
      <c r="H1272" s="90"/>
      <c r="I1272" s="90"/>
      <c r="J1272" s="95"/>
      <c r="K1272" s="90"/>
      <c r="L1272" s="95"/>
      <c r="M1272" s="38"/>
      <c r="N1272" s="38"/>
      <c r="O1272" s="38"/>
      <c r="P1272" s="38"/>
      <c r="X1272" s="103"/>
      <c r="Y1272" s="103"/>
      <c r="Z1272" s="103"/>
      <c r="AA1272" s="104"/>
      <c r="AB1272" s="104"/>
      <c r="AC1272" s="104"/>
      <c r="AD1272" s="102"/>
      <c r="AE1272" s="102"/>
      <c r="AF1272" s="102"/>
    </row>
    <row r="1273" spans="1:32" x14ac:dyDescent="0.45">
      <c r="A1273" s="38"/>
      <c r="B1273" s="38"/>
      <c r="C1273" s="38"/>
      <c r="D1273" s="38"/>
      <c r="E1273" s="38"/>
      <c r="F1273" s="38"/>
      <c r="G1273" s="38"/>
      <c r="H1273" s="90"/>
      <c r="I1273" s="90"/>
      <c r="J1273" s="95"/>
      <c r="K1273" s="90"/>
      <c r="L1273" s="95"/>
      <c r="M1273" s="38"/>
      <c r="N1273" s="38"/>
      <c r="O1273" s="38"/>
      <c r="P1273" s="38"/>
      <c r="X1273" s="103"/>
      <c r="Y1273" s="103"/>
      <c r="Z1273" s="103"/>
      <c r="AA1273" s="104"/>
      <c r="AB1273" s="104"/>
      <c r="AC1273" s="104"/>
      <c r="AD1273" s="102"/>
      <c r="AE1273" s="102"/>
      <c r="AF1273" s="102"/>
    </row>
    <row r="1274" spans="1:32" x14ac:dyDescent="0.45">
      <c r="A1274" s="38"/>
      <c r="B1274" s="38"/>
      <c r="C1274" s="38"/>
      <c r="D1274" s="38"/>
      <c r="E1274" s="38"/>
      <c r="F1274" s="38"/>
      <c r="G1274" s="38"/>
      <c r="H1274" s="90"/>
      <c r="I1274" s="90"/>
      <c r="J1274" s="95"/>
      <c r="K1274" s="90"/>
      <c r="L1274" s="95"/>
      <c r="M1274" s="38"/>
      <c r="N1274" s="38"/>
      <c r="O1274" s="38"/>
      <c r="P1274" s="38"/>
      <c r="X1274" s="103"/>
      <c r="Y1274" s="103"/>
      <c r="Z1274" s="103"/>
      <c r="AA1274" s="104"/>
      <c r="AB1274" s="104"/>
      <c r="AC1274" s="104"/>
      <c r="AD1274" s="102"/>
      <c r="AE1274" s="102"/>
      <c r="AF1274" s="102"/>
    </row>
    <row r="1275" spans="1:32" x14ac:dyDescent="0.45">
      <c r="A1275" s="38"/>
      <c r="B1275" s="38"/>
      <c r="C1275" s="38"/>
      <c r="D1275" s="38"/>
      <c r="E1275" s="38"/>
      <c r="F1275" s="38"/>
      <c r="G1275" s="38"/>
      <c r="H1275" s="90"/>
      <c r="I1275" s="90"/>
      <c r="J1275" s="95"/>
      <c r="K1275" s="90"/>
      <c r="L1275" s="95"/>
      <c r="M1275" s="38"/>
      <c r="N1275" s="38"/>
      <c r="O1275" s="38"/>
      <c r="P1275" s="38"/>
      <c r="X1275" s="103"/>
      <c r="Y1275" s="103"/>
      <c r="Z1275" s="103"/>
      <c r="AA1275" s="104"/>
      <c r="AB1275" s="104"/>
      <c r="AC1275" s="104"/>
      <c r="AD1275" s="102"/>
      <c r="AE1275" s="102"/>
      <c r="AF1275" s="102"/>
    </row>
    <row r="1276" spans="1:32" x14ac:dyDescent="0.45">
      <c r="A1276" s="38"/>
      <c r="B1276" s="38"/>
      <c r="C1276" s="38"/>
      <c r="D1276" s="38"/>
      <c r="E1276" s="38"/>
      <c r="F1276" s="38"/>
      <c r="G1276" s="38"/>
      <c r="H1276" s="90"/>
      <c r="I1276" s="90"/>
      <c r="J1276" s="95"/>
      <c r="K1276" s="90"/>
      <c r="L1276" s="95"/>
      <c r="M1276" s="38"/>
      <c r="N1276" s="38"/>
      <c r="O1276" s="38"/>
      <c r="P1276" s="38"/>
      <c r="X1276" s="103"/>
      <c r="Y1276" s="103"/>
      <c r="Z1276" s="103"/>
      <c r="AA1276" s="104"/>
      <c r="AB1276" s="104"/>
      <c r="AC1276" s="104"/>
      <c r="AD1276" s="102"/>
      <c r="AE1276" s="102"/>
      <c r="AF1276" s="102"/>
    </row>
    <row r="1277" spans="1:32" x14ac:dyDescent="0.45">
      <c r="A1277" s="38"/>
      <c r="B1277" s="38"/>
      <c r="C1277" s="38"/>
      <c r="D1277" s="38"/>
      <c r="E1277" s="38"/>
      <c r="F1277" s="38"/>
      <c r="G1277" s="38"/>
      <c r="H1277" s="90"/>
      <c r="I1277" s="90"/>
      <c r="J1277" s="95"/>
      <c r="K1277" s="90"/>
      <c r="L1277" s="95"/>
      <c r="M1277" s="38"/>
      <c r="N1277" s="38"/>
      <c r="O1277" s="38"/>
      <c r="P1277" s="38"/>
      <c r="X1277" s="103"/>
      <c r="Y1277" s="103"/>
      <c r="Z1277" s="103"/>
      <c r="AA1277" s="104"/>
      <c r="AB1277" s="104"/>
      <c r="AC1277" s="104"/>
      <c r="AD1277" s="102"/>
      <c r="AE1277" s="102"/>
      <c r="AF1277" s="102"/>
    </row>
    <row r="1278" spans="1:32" x14ac:dyDescent="0.45">
      <c r="A1278" s="38"/>
      <c r="B1278" s="38"/>
      <c r="C1278" s="38"/>
      <c r="D1278" s="38"/>
      <c r="E1278" s="38"/>
      <c r="F1278" s="38"/>
      <c r="G1278" s="38"/>
      <c r="H1278" s="90"/>
      <c r="I1278" s="90"/>
      <c r="J1278" s="95"/>
      <c r="K1278" s="90"/>
      <c r="L1278" s="95"/>
      <c r="M1278" s="38"/>
      <c r="N1278" s="38"/>
      <c r="O1278" s="38"/>
      <c r="P1278" s="38"/>
      <c r="X1278" s="103"/>
      <c r="Y1278" s="103"/>
      <c r="Z1278" s="103"/>
      <c r="AA1278" s="104"/>
      <c r="AB1278" s="104"/>
      <c r="AC1278" s="104"/>
      <c r="AD1278" s="102"/>
      <c r="AE1278" s="102"/>
      <c r="AF1278" s="102"/>
    </row>
    <row r="1279" spans="1:32" x14ac:dyDescent="0.45">
      <c r="A1279" s="38"/>
      <c r="B1279" s="38"/>
      <c r="C1279" s="38"/>
      <c r="D1279" s="38"/>
      <c r="E1279" s="38"/>
      <c r="F1279" s="38"/>
      <c r="G1279" s="38"/>
      <c r="H1279" s="90"/>
      <c r="I1279" s="90"/>
      <c r="J1279" s="95"/>
      <c r="K1279" s="90"/>
      <c r="L1279" s="95"/>
      <c r="M1279" s="38"/>
      <c r="N1279" s="38"/>
      <c r="O1279" s="38"/>
      <c r="P1279" s="38"/>
      <c r="X1279" s="103"/>
      <c r="Y1279" s="103"/>
      <c r="Z1279" s="103"/>
      <c r="AA1279" s="104"/>
      <c r="AB1279" s="104"/>
      <c r="AC1279" s="104"/>
      <c r="AD1279" s="102"/>
      <c r="AE1279" s="102"/>
      <c r="AF1279" s="102"/>
    </row>
    <row r="1280" spans="1:32" x14ac:dyDescent="0.45">
      <c r="A1280" s="38"/>
      <c r="B1280" s="38"/>
      <c r="C1280" s="38"/>
      <c r="D1280" s="38"/>
      <c r="E1280" s="38"/>
      <c r="F1280" s="38"/>
      <c r="G1280" s="38"/>
      <c r="H1280" s="90"/>
      <c r="I1280" s="90"/>
      <c r="J1280" s="95"/>
      <c r="K1280" s="90"/>
      <c r="L1280" s="95"/>
      <c r="M1280" s="38"/>
      <c r="N1280" s="38"/>
      <c r="O1280" s="38"/>
      <c r="P1280" s="38"/>
      <c r="X1280" s="103"/>
      <c r="Y1280" s="103"/>
      <c r="Z1280" s="103"/>
      <c r="AA1280" s="104"/>
      <c r="AB1280" s="104"/>
      <c r="AC1280" s="104"/>
      <c r="AD1280" s="102"/>
      <c r="AE1280" s="102"/>
      <c r="AF1280" s="102"/>
    </row>
    <row r="1281" spans="1:32" x14ac:dyDescent="0.45">
      <c r="A1281" s="38"/>
      <c r="B1281" s="38"/>
      <c r="C1281" s="38"/>
      <c r="D1281" s="38"/>
      <c r="E1281" s="38"/>
      <c r="F1281" s="38"/>
      <c r="G1281" s="38"/>
      <c r="H1281" s="90"/>
      <c r="I1281" s="90"/>
      <c r="J1281" s="95"/>
      <c r="K1281" s="90"/>
      <c r="L1281" s="95"/>
      <c r="M1281" s="38"/>
      <c r="N1281" s="38"/>
      <c r="O1281" s="38"/>
      <c r="P1281" s="38"/>
      <c r="X1281" s="103"/>
      <c r="Y1281" s="103"/>
      <c r="Z1281" s="103"/>
      <c r="AA1281" s="104"/>
      <c r="AB1281" s="104"/>
      <c r="AC1281" s="104"/>
      <c r="AD1281" s="102"/>
      <c r="AE1281" s="102"/>
      <c r="AF1281" s="102"/>
    </row>
    <row r="1282" spans="1:32" x14ac:dyDescent="0.45">
      <c r="A1282" s="38"/>
      <c r="B1282" s="38"/>
      <c r="C1282" s="38"/>
      <c r="D1282" s="38"/>
      <c r="E1282" s="38"/>
      <c r="F1282" s="38"/>
      <c r="G1282" s="38"/>
      <c r="H1282" s="90"/>
      <c r="I1282" s="90"/>
      <c r="J1282" s="95"/>
      <c r="K1282" s="90"/>
      <c r="L1282" s="95"/>
      <c r="M1282" s="38"/>
      <c r="N1282" s="38"/>
      <c r="O1282" s="38"/>
      <c r="P1282" s="38"/>
      <c r="X1282" s="103"/>
      <c r="Y1282" s="103"/>
      <c r="Z1282" s="103"/>
      <c r="AA1282" s="104"/>
      <c r="AB1282" s="104"/>
      <c r="AC1282" s="104"/>
      <c r="AD1282" s="102"/>
      <c r="AE1282" s="102"/>
      <c r="AF1282" s="102"/>
    </row>
    <row r="1283" spans="1:32" x14ac:dyDescent="0.45">
      <c r="A1283" s="38"/>
      <c r="B1283" s="38"/>
      <c r="C1283" s="38"/>
      <c r="D1283" s="38"/>
      <c r="E1283" s="38"/>
      <c r="F1283" s="38"/>
      <c r="G1283" s="38"/>
      <c r="H1283" s="90"/>
      <c r="I1283" s="90"/>
      <c r="J1283" s="95"/>
      <c r="K1283" s="90"/>
      <c r="L1283" s="95"/>
      <c r="M1283" s="38"/>
      <c r="N1283" s="38"/>
      <c r="O1283" s="38"/>
      <c r="P1283" s="38"/>
      <c r="X1283" s="103"/>
      <c r="Y1283" s="103"/>
      <c r="Z1283" s="103"/>
      <c r="AA1283" s="104"/>
      <c r="AB1283" s="104"/>
      <c r="AC1283" s="104"/>
      <c r="AD1283" s="102"/>
      <c r="AE1283" s="102"/>
      <c r="AF1283" s="102"/>
    </row>
    <row r="1284" spans="1:32" x14ac:dyDescent="0.45">
      <c r="A1284" s="38"/>
      <c r="B1284" s="38"/>
      <c r="C1284" s="38"/>
      <c r="D1284" s="38"/>
      <c r="E1284" s="38"/>
      <c r="F1284" s="38"/>
      <c r="G1284" s="38"/>
      <c r="H1284" s="90"/>
      <c r="I1284" s="90"/>
      <c r="J1284" s="95"/>
      <c r="K1284" s="90"/>
      <c r="L1284" s="95"/>
      <c r="M1284" s="38"/>
      <c r="N1284" s="38"/>
      <c r="O1284" s="38"/>
      <c r="P1284" s="38"/>
      <c r="X1284" s="103"/>
      <c r="Y1284" s="103"/>
      <c r="Z1284" s="103"/>
      <c r="AA1284" s="104"/>
      <c r="AB1284" s="104"/>
      <c r="AC1284" s="104"/>
      <c r="AD1284" s="102"/>
      <c r="AE1284" s="102"/>
      <c r="AF1284" s="102"/>
    </row>
    <row r="1285" spans="1:32" x14ac:dyDescent="0.45">
      <c r="A1285" s="38"/>
      <c r="B1285" s="38"/>
      <c r="C1285" s="38"/>
      <c r="D1285" s="38"/>
      <c r="E1285" s="38"/>
      <c r="F1285" s="38"/>
      <c r="G1285" s="38"/>
      <c r="H1285" s="90"/>
      <c r="I1285" s="90"/>
      <c r="J1285" s="95"/>
      <c r="K1285" s="90"/>
      <c r="L1285" s="95"/>
      <c r="M1285" s="38"/>
      <c r="N1285" s="38"/>
      <c r="O1285" s="38"/>
      <c r="P1285" s="38"/>
      <c r="X1285" s="103"/>
      <c r="Y1285" s="103"/>
      <c r="Z1285" s="103"/>
      <c r="AA1285" s="104"/>
      <c r="AB1285" s="104"/>
      <c r="AC1285" s="104"/>
      <c r="AD1285" s="102"/>
      <c r="AE1285" s="102"/>
      <c r="AF1285" s="102"/>
    </row>
    <row r="1286" spans="1:32" x14ac:dyDescent="0.45">
      <c r="A1286" s="38"/>
      <c r="B1286" s="38"/>
      <c r="C1286" s="38"/>
      <c r="D1286" s="38"/>
      <c r="E1286" s="38"/>
      <c r="F1286" s="38"/>
      <c r="G1286" s="38"/>
      <c r="H1286" s="90"/>
      <c r="I1286" s="90"/>
      <c r="J1286" s="95"/>
      <c r="K1286" s="90"/>
      <c r="L1286" s="95"/>
      <c r="M1286" s="38"/>
      <c r="N1286" s="38"/>
      <c r="O1286" s="38"/>
      <c r="P1286" s="38"/>
      <c r="X1286" s="103"/>
      <c r="Y1286" s="103"/>
      <c r="Z1286" s="103"/>
      <c r="AA1286" s="104"/>
      <c r="AB1286" s="104"/>
      <c r="AC1286" s="104"/>
      <c r="AD1286" s="102"/>
      <c r="AE1286" s="102"/>
      <c r="AF1286" s="102"/>
    </row>
    <row r="1287" spans="1:32" x14ac:dyDescent="0.45">
      <c r="A1287" s="38"/>
      <c r="B1287" s="38"/>
      <c r="C1287" s="38"/>
      <c r="D1287" s="38"/>
      <c r="E1287" s="38"/>
      <c r="F1287" s="38"/>
      <c r="G1287" s="38"/>
      <c r="H1287" s="90"/>
      <c r="I1287" s="90"/>
      <c r="J1287" s="95"/>
      <c r="K1287" s="90"/>
      <c r="L1287" s="95"/>
      <c r="M1287" s="38"/>
      <c r="N1287" s="38"/>
      <c r="O1287" s="38"/>
      <c r="P1287" s="38"/>
      <c r="X1287" s="103"/>
      <c r="Y1287" s="103"/>
      <c r="Z1287" s="103"/>
      <c r="AA1287" s="104"/>
      <c r="AB1287" s="104"/>
      <c r="AC1287" s="104"/>
      <c r="AD1287" s="102"/>
      <c r="AE1287" s="102"/>
      <c r="AF1287" s="102"/>
    </row>
    <row r="1288" spans="1:32" x14ac:dyDescent="0.45">
      <c r="A1288" s="38"/>
      <c r="B1288" s="38"/>
      <c r="C1288" s="38"/>
      <c r="D1288" s="38"/>
      <c r="E1288" s="38"/>
      <c r="F1288" s="38"/>
      <c r="G1288" s="38"/>
      <c r="H1288" s="90"/>
      <c r="I1288" s="90"/>
      <c r="J1288" s="95"/>
      <c r="K1288" s="90"/>
      <c r="L1288" s="95"/>
      <c r="M1288" s="38"/>
      <c r="N1288" s="38"/>
      <c r="O1288" s="38"/>
      <c r="P1288" s="38"/>
      <c r="X1288" s="103"/>
      <c r="Y1288" s="103"/>
      <c r="Z1288" s="103"/>
      <c r="AA1288" s="104"/>
      <c r="AB1288" s="104"/>
      <c r="AC1288" s="104"/>
      <c r="AD1288" s="102"/>
      <c r="AE1288" s="102"/>
      <c r="AF1288" s="102"/>
    </row>
    <row r="1289" spans="1:32" x14ac:dyDescent="0.45">
      <c r="A1289" s="38"/>
      <c r="B1289" s="38"/>
      <c r="C1289" s="38"/>
      <c r="D1289" s="38"/>
      <c r="E1289" s="38"/>
      <c r="F1289" s="38"/>
      <c r="G1289" s="38"/>
      <c r="H1289" s="90"/>
      <c r="I1289" s="90"/>
      <c r="J1289" s="95"/>
      <c r="K1289" s="90"/>
      <c r="L1289" s="95"/>
      <c r="M1289" s="38"/>
      <c r="N1289" s="38"/>
      <c r="O1289" s="38"/>
      <c r="P1289" s="38"/>
      <c r="X1289" s="103"/>
      <c r="Y1289" s="103"/>
      <c r="Z1289" s="103"/>
      <c r="AA1289" s="104"/>
      <c r="AB1289" s="104"/>
      <c r="AC1289" s="104"/>
      <c r="AD1289" s="102"/>
      <c r="AE1289" s="102"/>
      <c r="AF1289" s="102"/>
    </row>
    <row r="1290" spans="1:32" x14ac:dyDescent="0.45">
      <c r="A1290" s="38"/>
      <c r="B1290" s="38"/>
      <c r="C1290" s="38"/>
      <c r="D1290" s="38"/>
      <c r="E1290" s="38"/>
      <c r="F1290" s="38"/>
      <c r="G1290" s="38"/>
      <c r="H1290" s="90"/>
      <c r="I1290" s="90"/>
      <c r="J1290" s="95"/>
      <c r="K1290" s="90"/>
      <c r="L1290" s="95"/>
      <c r="M1290" s="38"/>
      <c r="N1290" s="38"/>
      <c r="O1290" s="38"/>
      <c r="P1290" s="38"/>
      <c r="X1290" s="103"/>
      <c r="Y1290" s="103"/>
      <c r="Z1290" s="103"/>
      <c r="AA1290" s="104"/>
      <c r="AB1290" s="104"/>
      <c r="AC1290" s="104"/>
      <c r="AD1290" s="102"/>
      <c r="AE1290" s="102"/>
      <c r="AF1290" s="102"/>
    </row>
    <row r="1291" spans="1:32" x14ac:dyDescent="0.45">
      <c r="A1291" s="38"/>
      <c r="B1291" s="38"/>
      <c r="C1291" s="38"/>
      <c r="D1291" s="38"/>
      <c r="E1291" s="38"/>
      <c r="F1291" s="38"/>
      <c r="G1291" s="38"/>
      <c r="H1291" s="90"/>
      <c r="I1291" s="90"/>
      <c r="J1291" s="95"/>
      <c r="K1291" s="90"/>
      <c r="L1291" s="95"/>
      <c r="M1291" s="38"/>
      <c r="N1291" s="38"/>
      <c r="O1291" s="38"/>
      <c r="P1291" s="38"/>
      <c r="X1291" s="103"/>
      <c r="Y1291" s="103"/>
      <c r="Z1291" s="103"/>
      <c r="AA1291" s="104"/>
      <c r="AB1291" s="104"/>
      <c r="AC1291" s="104"/>
      <c r="AD1291" s="102"/>
      <c r="AE1291" s="102"/>
      <c r="AF1291" s="102"/>
    </row>
    <row r="1292" spans="1:32" x14ac:dyDescent="0.45">
      <c r="A1292" s="38"/>
      <c r="B1292" s="38"/>
      <c r="C1292" s="38"/>
      <c r="D1292" s="38"/>
      <c r="E1292" s="38"/>
      <c r="F1292" s="38"/>
      <c r="G1292" s="38"/>
      <c r="H1292" s="90"/>
      <c r="I1292" s="90"/>
      <c r="J1292" s="95"/>
      <c r="K1292" s="90"/>
      <c r="L1292" s="95"/>
      <c r="M1292" s="38"/>
      <c r="N1292" s="38"/>
      <c r="O1292" s="38"/>
      <c r="P1292" s="38"/>
      <c r="X1292" s="103"/>
      <c r="Y1292" s="103"/>
      <c r="Z1292" s="103"/>
      <c r="AA1292" s="104"/>
      <c r="AB1292" s="104"/>
      <c r="AC1292" s="104"/>
      <c r="AD1292" s="102"/>
      <c r="AE1292" s="102"/>
      <c r="AF1292" s="102"/>
    </row>
    <row r="1293" spans="1:32" x14ac:dyDescent="0.45">
      <c r="A1293" s="38"/>
      <c r="B1293" s="38"/>
      <c r="C1293" s="38"/>
      <c r="D1293" s="38"/>
      <c r="E1293" s="38"/>
      <c r="F1293" s="38"/>
      <c r="G1293" s="38"/>
      <c r="H1293" s="90"/>
      <c r="I1293" s="90"/>
      <c r="J1293" s="95"/>
      <c r="K1293" s="90"/>
      <c r="L1293" s="95"/>
      <c r="M1293" s="38"/>
      <c r="N1293" s="38"/>
      <c r="O1293" s="38"/>
      <c r="P1293" s="38"/>
      <c r="X1293" s="103"/>
      <c r="Y1293" s="103"/>
      <c r="Z1293" s="103"/>
      <c r="AA1293" s="104"/>
      <c r="AB1293" s="104"/>
      <c r="AC1293" s="104"/>
      <c r="AD1293" s="102"/>
      <c r="AE1293" s="102"/>
      <c r="AF1293" s="102"/>
    </row>
    <row r="1294" spans="1:32" x14ac:dyDescent="0.45">
      <c r="A1294" s="38"/>
      <c r="B1294" s="38"/>
      <c r="C1294" s="38"/>
      <c r="D1294" s="38"/>
      <c r="E1294" s="38"/>
      <c r="F1294" s="38"/>
      <c r="G1294" s="38"/>
      <c r="H1294" s="90"/>
      <c r="I1294" s="90"/>
      <c r="J1294" s="95"/>
      <c r="K1294" s="90"/>
      <c r="L1294" s="95"/>
      <c r="M1294" s="38"/>
      <c r="N1294" s="38"/>
      <c r="O1294" s="38"/>
      <c r="P1294" s="38"/>
      <c r="X1294" s="103"/>
      <c r="Y1294" s="103"/>
      <c r="Z1294" s="103"/>
      <c r="AA1294" s="104"/>
      <c r="AB1294" s="104"/>
      <c r="AC1294" s="104"/>
      <c r="AD1294" s="102"/>
      <c r="AE1294" s="102"/>
      <c r="AF1294" s="102"/>
    </row>
    <row r="1295" spans="1:32" x14ac:dyDescent="0.45">
      <c r="A1295" s="38"/>
      <c r="B1295" s="38"/>
      <c r="C1295" s="38"/>
      <c r="D1295" s="38"/>
      <c r="E1295" s="38"/>
      <c r="F1295" s="38"/>
      <c r="G1295" s="38"/>
      <c r="H1295" s="90"/>
      <c r="I1295" s="90"/>
      <c r="J1295" s="95"/>
      <c r="K1295" s="90"/>
      <c r="L1295" s="95"/>
      <c r="M1295" s="38"/>
      <c r="N1295" s="38"/>
      <c r="O1295" s="38"/>
      <c r="P1295" s="38"/>
      <c r="X1295" s="103"/>
      <c r="Y1295" s="103"/>
      <c r="Z1295" s="103"/>
      <c r="AA1295" s="104"/>
      <c r="AB1295" s="104"/>
      <c r="AC1295" s="104"/>
      <c r="AD1295" s="102"/>
      <c r="AE1295" s="102"/>
      <c r="AF1295" s="102"/>
    </row>
    <row r="1296" spans="1:32" x14ac:dyDescent="0.45">
      <c r="A1296" s="38"/>
      <c r="B1296" s="38"/>
      <c r="C1296" s="38"/>
      <c r="D1296" s="38"/>
      <c r="E1296" s="38"/>
      <c r="F1296" s="38"/>
      <c r="G1296" s="38"/>
      <c r="H1296" s="90"/>
      <c r="I1296" s="90"/>
      <c r="J1296" s="95"/>
      <c r="K1296" s="90"/>
      <c r="L1296" s="95"/>
      <c r="M1296" s="38"/>
      <c r="N1296" s="38"/>
      <c r="O1296" s="38"/>
      <c r="P1296" s="38"/>
      <c r="X1296" s="103"/>
      <c r="Y1296" s="103"/>
      <c r="Z1296" s="103"/>
      <c r="AA1296" s="104"/>
      <c r="AB1296" s="104"/>
      <c r="AC1296" s="104"/>
      <c r="AD1296" s="102"/>
      <c r="AE1296" s="102"/>
      <c r="AF1296" s="102"/>
    </row>
    <row r="1297" spans="1:32" x14ac:dyDescent="0.45">
      <c r="A1297" s="38"/>
      <c r="B1297" s="38"/>
      <c r="C1297" s="38"/>
      <c r="D1297" s="38"/>
      <c r="E1297" s="38"/>
      <c r="F1297" s="38"/>
      <c r="G1297" s="38"/>
      <c r="H1297" s="90"/>
      <c r="I1297" s="90"/>
      <c r="J1297" s="95"/>
      <c r="K1297" s="90"/>
      <c r="L1297" s="95"/>
      <c r="M1297" s="38"/>
      <c r="N1297" s="38"/>
      <c r="O1297" s="38"/>
      <c r="P1297" s="38"/>
      <c r="X1297" s="103"/>
      <c r="Y1297" s="103"/>
      <c r="Z1297" s="103"/>
      <c r="AA1297" s="104"/>
      <c r="AB1297" s="104"/>
      <c r="AC1297" s="104"/>
      <c r="AD1297" s="102"/>
      <c r="AE1297" s="102"/>
      <c r="AF1297" s="102"/>
    </row>
    <row r="1298" spans="1:32" x14ac:dyDescent="0.45">
      <c r="A1298" s="38"/>
      <c r="B1298" s="38"/>
      <c r="C1298" s="38"/>
      <c r="D1298" s="38"/>
      <c r="E1298" s="38"/>
      <c r="F1298" s="38"/>
      <c r="G1298" s="38"/>
      <c r="H1298" s="90"/>
      <c r="I1298" s="90"/>
      <c r="J1298" s="95"/>
      <c r="K1298" s="90"/>
      <c r="L1298" s="95"/>
      <c r="M1298" s="38"/>
      <c r="N1298" s="38"/>
      <c r="O1298" s="38"/>
      <c r="P1298" s="38"/>
      <c r="X1298" s="103"/>
      <c r="Y1298" s="103"/>
      <c r="Z1298" s="103"/>
      <c r="AA1298" s="104"/>
      <c r="AB1298" s="104"/>
      <c r="AC1298" s="104"/>
      <c r="AD1298" s="102"/>
      <c r="AE1298" s="102"/>
      <c r="AF1298" s="102"/>
    </row>
    <row r="1299" spans="1:32" x14ac:dyDescent="0.45">
      <c r="A1299" s="38"/>
      <c r="B1299" s="38"/>
      <c r="C1299" s="38"/>
      <c r="D1299" s="38"/>
      <c r="E1299" s="38"/>
      <c r="F1299" s="38"/>
      <c r="G1299" s="38"/>
      <c r="H1299" s="90"/>
      <c r="I1299" s="90"/>
      <c r="J1299" s="95"/>
      <c r="K1299" s="90"/>
      <c r="L1299" s="95"/>
      <c r="M1299" s="38"/>
      <c r="N1299" s="38"/>
      <c r="O1299" s="38"/>
      <c r="P1299" s="38"/>
      <c r="X1299" s="103"/>
      <c r="Y1299" s="103"/>
      <c r="Z1299" s="103"/>
      <c r="AA1299" s="104"/>
      <c r="AB1299" s="104"/>
      <c r="AC1299" s="104"/>
      <c r="AD1299" s="102"/>
      <c r="AE1299" s="102"/>
      <c r="AF1299" s="102"/>
    </row>
    <row r="1300" spans="1:32" x14ac:dyDescent="0.45">
      <c r="A1300" s="38"/>
      <c r="B1300" s="38"/>
      <c r="C1300" s="38"/>
      <c r="D1300" s="38"/>
      <c r="E1300" s="38"/>
      <c r="F1300" s="38"/>
      <c r="G1300" s="38"/>
      <c r="H1300" s="90"/>
      <c r="I1300" s="90"/>
      <c r="J1300" s="95"/>
      <c r="K1300" s="90"/>
      <c r="L1300" s="95"/>
      <c r="M1300" s="38"/>
      <c r="N1300" s="38"/>
      <c r="O1300" s="38"/>
      <c r="P1300" s="38"/>
      <c r="X1300" s="103"/>
      <c r="Y1300" s="103"/>
      <c r="Z1300" s="103"/>
      <c r="AA1300" s="104"/>
      <c r="AB1300" s="104"/>
      <c r="AC1300" s="104"/>
      <c r="AD1300" s="102"/>
      <c r="AE1300" s="102"/>
      <c r="AF1300" s="102"/>
    </row>
    <row r="1301" spans="1:32" x14ac:dyDescent="0.45">
      <c r="A1301" s="38"/>
      <c r="B1301" s="38"/>
      <c r="C1301" s="38"/>
      <c r="D1301" s="38"/>
      <c r="E1301" s="38"/>
      <c r="F1301" s="38"/>
      <c r="G1301" s="38"/>
      <c r="H1301" s="90"/>
      <c r="I1301" s="90"/>
      <c r="J1301" s="95"/>
      <c r="K1301" s="90"/>
      <c r="L1301" s="95"/>
      <c r="M1301" s="38"/>
      <c r="N1301" s="38"/>
      <c r="O1301" s="38"/>
      <c r="P1301" s="38"/>
      <c r="X1301" s="103"/>
      <c r="Y1301" s="103"/>
      <c r="Z1301" s="103"/>
      <c r="AA1301" s="104"/>
      <c r="AB1301" s="104"/>
      <c r="AC1301" s="104"/>
      <c r="AD1301" s="102"/>
      <c r="AE1301" s="102"/>
      <c r="AF1301" s="102"/>
    </row>
    <row r="1302" spans="1:32" x14ac:dyDescent="0.45">
      <c r="A1302" s="38"/>
      <c r="B1302" s="38"/>
      <c r="C1302" s="38"/>
      <c r="D1302" s="38"/>
      <c r="E1302" s="38"/>
      <c r="F1302" s="38"/>
      <c r="G1302" s="38"/>
      <c r="H1302" s="90"/>
      <c r="I1302" s="90"/>
      <c r="J1302" s="95"/>
      <c r="K1302" s="90"/>
      <c r="L1302" s="95"/>
      <c r="M1302" s="38"/>
      <c r="N1302" s="38"/>
      <c r="O1302" s="38"/>
      <c r="P1302" s="38"/>
      <c r="X1302" s="103"/>
      <c r="Y1302" s="103"/>
      <c r="Z1302" s="103"/>
      <c r="AA1302" s="104"/>
      <c r="AB1302" s="104"/>
      <c r="AC1302" s="104"/>
      <c r="AD1302" s="102"/>
      <c r="AE1302" s="102"/>
      <c r="AF1302" s="102"/>
    </row>
    <row r="1303" spans="1:32" x14ac:dyDescent="0.45">
      <c r="A1303" s="38"/>
      <c r="B1303" s="38"/>
      <c r="C1303" s="38"/>
      <c r="D1303" s="38"/>
      <c r="E1303" s="38"/>
      <c r="F1303" s="38"/>
      <c r="G1303" s="38"/>
      <c r="H1303" s="90"/>
      <c r="I1303" s="90"/>
      <c r="J1303" s="95"/>
      <c r="K1303" s="90"/>
      <c r="L1303" s="95"/>
      <c r="M1303" s="38"/>
      <c r="N1303" s="38"/>
      <c r="O1303" s="38"/>
      <c r="P1303" s="38"/>
      <c r="X1303" s="103"/>
      <c r="Y1303" s="103"/>
      <c r="Z1303" s="103"/>
      <c r="AA1303" s="104"/>
      <c r="AB1303" s="104"/>
      <c r="AC1303" s="104"/>
      <c r="AD1303" s="102"/>
      <c r="AE1303" s="102"/>
      <c r="AF1303" s="102"/>
    </row>
    <row r="1304" spans="1:32" x14ac:dyDescent="0.45">
      <c r="A1304" s="38"/>
      <c r="B1304" s="38"/>
      <c r="C1304" s="38"/>
      <c r="D1304" s="38"/>
      <c r="E1304" s="38"/>
      <c r="F1304" s="38"/>
      <c r="G1304" s="38"/>
      <c r="H1304" s="90"/>
      <c r="I1304" s="90"/>
      <c r="J1304" s="95"/>
      <c r="K1304" s="90"/>
      <c r="L1304" s="95"/>
      <c r="M1304" s="38"/>
      <c r="N1304" s="38"/>
      <c r="O1304" s="38"/>
      <c r="P1304" s="38"/>
      <c r="X1304" s="103"/>
      <c r="Y1304" s="103"/>
      <c r="Z1304" s="103"/>
      <c r="AA1304" s="104"/>
      <c r="AB1304" s="104"/>
      <c r="AC1304" s="104"/>
      <c r="AD1304" s="102"/>
      <c r="AE1304" s="102"/>
      <c r="AF1304" s="102"/>
    </row>
    <row r="1305" spans="1:32" x14ac:dyDescent="0.45">
      <c r="A1305" s="38"/>
      <c r="B1305" s="38"/>
      <c r="C1305" s="38"/>
      <c r="D1305" s="38"/>
      <c r="E1305" s="38"/>
      <c r="F1305" s="38"/>
      <c r="G1305" s="38"/>
      <c r="H1305" s="90"/>
      <c r="I1305" s="90"/>
      <c r="J1305" s="95"/>
      <c r="K1305" s="90"/>
      <c r="L1305" s="95"/>
      <c r="M1305" s="38"/>
      <c r="N1305" s="38"/>
      <c r="O1305" s="38"/>
      <c r="P1305" s="38"/>
      <c r="X1305" s="103"/>
      <c r="Y1305" s="103"/>
      <c r="Z1305" s="103"/>
      <c r="AA1305" s="104"/>
      <c r="AB1305" s="104"/>
      <c r="AC1305" s="104"/>
      <c r="AD1305" s="102"/>
      <c r="AE1305" s="102"/>
      <c r="AF1305" s="102"/>
    </row>
    <row r="1306" spans="1:32" x14ac:dyDescent="0.45">
      <c r="A1306" s="38"/>
      <c r="B1306" s="38"/>
      <c r="C1306" s="38"/>
      <c r="D1306" s="38"/>
      <c r="E1306" s="38"/>
      <c r="F1306" s="38"/>
      <c r="G1306" s="38"/>
      <c r="H1306" s="90"/>
      <c r="I1306" s="90"/>
      <c r="J1306" s="95"/>
      <c r="K1306" s="90"/>
      <c r="L1306" s="95"/>
      <c r="M1306" s="38"/>
      <c r="N1306" s="38"/>
      <c r="O1306" s="38"/>
      <c r="P1306" s="38"/>
      <c r="X1306" s="103"/>
      <c r="Y1306" s="103"/>
      <c r="Z1306" s="103"/>
      <c r="AA1306" s="104"/>
      <c r="AB1306" s="104"/>
      <c r="AC1306" s="104"/>
      <c r="AD1306" s="102"/>
      <c r="AE1306" s="102"/>
      <c r="AF1306" s="102"/>
    </row>
    <row r="1307" spans="1:32" x14ac:dyDescent="0.45">
      <c r="A1307" s="38"/>
      <c r="B1307" s="38"/>
      <c r="C1307" s="38"/>
      <c r="D1307" s="38"/>
      <c r="E1307" s="38"/>
      <c r="F1307" s="38"/>
      <c r="G1307" s="38"/>
      <c r="H1307" s="90"/>
      <c r="I1307" s="90"/>
      <c r="J1307" s="95"/>
      <c r="K1307" s="90"/>
      <c r="L1307" s="95"/>
      <c r="M1307" s="38"/>
      <c r="N1307" s="38"/>
      <c r="O1307" s="38"/>
      <c r="P1307" s="38"/>
      <c r="X1307" s="103"/>
      <c r="Y1307" s="103"/>
      <c r="Z1307" s="103"/>
      <c r="AA1307" s="104"/>
      <c r="AB1307" s="104"/>
      <c r="AC1307" s="104"/>
      <c r="AD1307" s="102"/>
      <c r="AE1307" s="102"/>
      <c r="AF1307" s="102"/>
    </row>
    <row r="1308" spans="1:32" x14ac:dyDescent="0.45">
      <c r="A1308" s="38"/>
      <c r="B1308" s="38"/>
      <c r="C1308" s="38"/>
      <c r="D1308" s="38"/>
      <c r="E1308" s="38"/>
      <c r="F1308" s="38"/>
      <c r="G1308" s="38"/>
      <c r="H1308" s="90"/>
      <c r="I1308" s="90"/>
      <c r="J1308" s="95"/>
      <c r="K1308" s="90"/>
      <c r="L1308" s="95"/>
      <c r="M1308" s="38"/>
      <c r="N1308" s="38"/>
      <c r="O1308" s="38"/>
      <c r="P1308" s="38"/>
      <c r="X1308" s="103"/>
      <c r="Y1308" s="103"/>
      <c r="Z1308" s="103"/>
      <c r="AA1308" s="104"/>
      <c r="AB1308" s="104"/>
      <c r="AC1308" s="104"/>
      <c r="AD1308" s="102"/>
      <c r="AE1308" s="102"/>
      <c r="AF1308" s="102"/>
    </row>
    <row r="1309" spans="1:32" x14ac:dyDescent="0.45">
      <c r="A1309" s="38"/>
      <c r="B1309" s="38"/>
      <c r="C1309" s="38"/>
      <c r="D1309" s="38"/>
      <c r="E1309" s="38"/>
      <c r="F1309" s="38"/>
      <c r="G1309" s="38"/>
      <c r="H1309" s="90"/>
      <c r="I1309" s="90"/>
      <c r="J1309" s="95"/>
      <c r="K1309" s="90"/>
      <c r="L1309" s="95"/>
      <c r="M1309" s="38"/>
      <c r="N1309" s="38"/>
      <c r="O1309" s="38"/>
      <c r="P1309" s="38"/>
      <c r="X1309" s="103"/>
      <c r="Y1309" s="103"/>
      <c r="Z1309" s="103"/>
      <c r="AA1309" s="104"/>
      <c r="AB1309" s="104"/>
      <c r="AC1309" s="104"/>
      <c r="AD1309" s="102"/>
      <c r="AE1309" s="102"/>
      <c r="AF1309" s="102"/>
    </row>
    <row r="1310" spans="1:32" x14ac:dyDescent="0.45">
      <c r="A1310" s="38"/>
      <c r="B1310" s="38"/>
      <c r="C1310" s="38"/>
      <c r="D1310" s="38"/>
      <c r="E1310" s="38"/>
      <c r="F1310" s="38"/>
      <c r="G1310" s="38"/>
      <c r="H1310" s="90"/>
      <c r="I1310" s="90"/>
      <c r="J1310" s="95"/>
      <c r="K1310" s="90"/>
      <c r="L1310" s="95"/>
      <c r="M1310" s="38"/>
      <c r="N1310" s="38"/>
      <c r="O1310" s="38"/>
      <c r="P1310" s="38"/>
      <c r="X1310" s="103"/>
      <c r="Y1310" s="103"/>
      <c r="Z1310" s="103"/>
      <c r="AA1310" s="104"/>
      <c r="AB1310" s="104"/>
      <c r="AC1310" s="104"/>
      <c r="AD1310" s="102"/>
      <c r="AE1310" s="102"/>
      <c r="AF1310" s="102"/>
    </row>
    <row r="1311" spans="1:32" x14ac:dyDescent="0.45">
      <c r="A1311" s="38"/>
      <c r="B1311" s="38"/>
      <c r="C1311" s="38"/>
      <c r="D1311" s="38"/>
      <c r="E1311" s="38"/>
      <c r="F1311" s="38"/>
      <c r="G1311" s="38"/>
      <c r="H1311" s="90"/>
      <c r="I1311" s="90"/>
      <c r="J1311" s="95"/>
      <c r="K1311" s="90"/>
      <c r="L1311" s="95"/>
      <c r="M1311" s="38"/>
      <c r="N1311" s="38"/>
      <c r="O1311" s="38"/>
      <c r="P1311" s="38"/>
      <c r="X1311" s="103"/>
      <c r="Y1311" s="103"/>
      <c r="Z1311" s="103"/>
      <c r="AA1311" s="104"/>
      <c r="AB1311" s="104"/>
      <c r="AC1311" s="104"/>
      <c r="AD1311" s="102"/>
      <c r="AE1311" s="102"/>
      <c r="AF1311" s="102"/>
    </row>
    <row r="1312" spans="1:32" x14ac:dyDescent="0.45">
      <c r="A1312" s="38"/>
      <c r="B1312" s="38"/>
      <c r="C1312" s="38"/>
      <c r="D1312" s="38"/>
      <c r="E1312" s="38"/>
      <c r="F1312" s="38"/>
      <c r="G1312" s="38"/>
      <c r="H1312" s="90"/>
      <c r="I1312" s="90"/>
      <c r="J1312" s="95"/>
      <c r="K1312" s="90"/>
      <c r="L1312" s="95"/>
      <c r="M1312" s="38"/>
      <c r="N1312" s="38"/>
      <c r="O1312" s="38"/>
      <c r="P1312" s="38"/>
      <c r="X1312" s="103"/>
      <c r="Y1312" s="103"/>
      <c r="Z1312" s="103"/>
      <c r="AA1312" s="104"/>
      <c r="AB1312" s="104"/>
      <c r="AC1312" s="104"/>
      <c r="AD1312" s="102"/>
      <c r="AE1312" s="102"/>
      <c r="AF1312" s="102"/>
    </row>
    <row r="1313" spans="1:32" x14ac:dyDescent="0.45">
      <c r="A1313" s="38"/>
      <c r="B1313" s="38"/>
      <c r="C1313" s="38"/>
      <c r="D1313" s="38"/>
      <c r="E1313" s="38"/>
      <c r="F1313" s="38"/>
      <c r="G1313" s="38"/>
      <c r="H1313" s="90"/>
      <c r="I1313" s="90"/>
      <c r="J1313" s="95"/>
      <c r="K1313" s="90"/>
      <c r="L1313" s="95"/>
      <c r="M1313" s="38"/>
      <c r="N1313" s="38"/>
      <c r="O1313" s="38"/>
      <c r="P1313" s="38"/>
      <c r="X1313" s="103"/>
      <c r="Y1313" s="103"/>
      <c r="Z1313" s="103"/>
      <c r="AA1313" s="104"/>
      <c r="AB1313" s="104"/>
      <c r="AC1313" s="104"/>
      <c r="AD1313" s="102"/>
      <c r="AE1313" s="102"/>
      <c r="AF1313" s="102"/>
    </row>
    <row r="1314" spans="1:32" x14ac:dyDescent="0.45">
      <c r="A1314" s="38"/>
      <c r="B1314" s="38"/>
      <c r="C1314" s="38"/>
      <c r="D1314" s="38"/>
      <c r="E1314" s="38"/>
      <c r="F1314" s="38"/>
      <c r="G1314" s="38"/>
      <c r="H1314" s="90"/>
      <c r="I1314" s="90"/>
      <c r="J1314" s="95"/>
      <c r="K1314" s="90"/>
      <c r="L1314" s="95"/>
      <c r="M1314" s="38"/>
      <c r="N1314" s="38"/>
      <c r="O1314" s="38"/>
      <c r="P1314" s="38"/>
      <c r="X1314" s="103"/>
      <c r="Y1314" s="103"/>
      <c r="Z1314" s="103"/>
      <c r="AA1314" s="104"/>
      <c r="AB1314" s="104"/>
      <c r="AC1314" s="104"/>
      <c r="AD1314" s="102"/>
      <c r="AE1314" s="102"/>
      <c r="AF1314" s="102"/>
    </row>
    <row r="1315" spans="1:32" x14ac:dyDescent="0.45">
      <c r="A1315" s="38"/>
      <c r="B1315" s="38"/>
      <c r="C1315" s="38"/>
      <c r="D1315" s="38"/>
      <c r="E1315" s="38"/>
      <c r="F1315" s="38"/>
      <c r="G1315" s="38"/>
      <c r="H1315" s="90"/>
      <c r="I1315" s="90"/>
      <c r="J1315" s="95"/>
      <c r="K1315" s="90"/>
      <c r="L1315" s="95"/>
      <c r="M1315" s="38"/>
      <c r="N1315" s="38"/>
      <c r="O1315" s="38"/>
      <c r="P1315" s="38"/>
      <c r="X1315" s="103"/>
      <c r="Y1315" s="103"/>
      <c r="Z1315" s="103"/>
      <c r="AA1315" s="104"/>
      <c r="AB1315" s="104"/>
      <c r="AC1315" s="104"/>
      <c r="AD1315" s="102"/>
      <c r="AE1315" s="102"/>
      <c r="AF1315" s="102"/>
    </row>
    <row r="1316" spans="1:32" x14ac:dyDescent="0.45">
      <c r="A1316" s="38"/>
      <c r="B1316" s="38"/>
      <c r="C1316" s="38"/>
      <c r="D1316" s="38"/>
      <c r="E1316" s="38"/>
      <c r="F1316" s="38"/>
      <c r="G1316" s="38"/>
      <c r="H1316" s="90"/>
      <c r="I1316" s="90"/>
      <c r="J1316" s="95"/>
      <c r="K1316" s="90"/>
      <c r="L1316" s="95"/>
      <c r="M1316" s="38"/>
      <c r="N1316" s="38"/>
      <c r="O1316" s="38"/>
      <c r="P1316" s="38"/>
      <c r="X1316" s="103"/>
      <c r="Y1316" s="103"/>
      <c r="Z1316" s="103"/>
      <c r="AA1316" s="104"/>
      <c r="AB1316" s="104"/>
      <c r="AC1316" s="104"/>
      <c r="AD1316" s="102"/>
      <c r="AE1316" s="102"/>
      <c r="AF1316" s="102"/>
    </row>
    <row r="1317" spans="1:32" x14ac:dyDescent="0.45">
      <c r="A1317" s="38"/>
      <c r="B1317" s="38"/>
      <c r="C1317" s="38"/>
      <c r="D1317" s="38"/>
      <c r="E1317" s="38"/>
      <c r="F1317" s="38"/>
      <c r="G1317" s="38"/>
      <c r="H1317" s="90"/>
      <c r="I1317" s="90"/>
      <c r="J1317" s="95"/>
      <c r="K1317" s="90"/>
      <c r="L1317" s="95"/>
      <c r="M1317" s="38"/>
      <c r="N1317" s="38"/>
      <c r="O1317" s="38"/>
      <c r="P1317" s="38"/>
      <c r="X1317" s="103"/>
      <c r="Y1317" s="103"/>
      <c r="Z1317" s="103"/>
      <c r="AA1317" s="104"/>
      <c r="AB1317" s="104"/>
      <c r="AC1317" s="104"/>
      <c r="AD1317" s="102"/>
      <c r="AE1317" s="102"/>
      <c r="AF1317" s="102"/>
    </row>
    <row r="1318" spans="1:32" x14ac:dyDescent="0.45">
      <c r="A1318" s="38"/>
      <c r="B1318" s="38"/>
      <c r="C1318" s="38"/>
      <c r="D1318" s="38"/>
      <c r="E1318" s="38"/>
      <c r="F1318" s="38"/>
      <c r="G1318" s="38"/>
      <c r="H1318" s="90"/>
      <c r="I1318" s="90"/>
      <c r="J1318" s="95"/>
      <c r="K1318" s="90"/>
      <c r="L1318" s="95"/>
      <c r="M1318" s="38"/>
      <c r="N1318" s="38"/>
      <c r="O1318" s="38"/>
      <c r="P1318" s="38"/>
      <c r="X1318" s="103"/>
      <c r="Y1318" s="103"/>
      <c r="Z1318" s="103"/>
      <c r="AA1318" s="104"/>
      <c r="AB1318" s="104"/>
      <c r="AC1318" s="104"/>
      <c r="AD1318" s="102"/>
      <c r="AE1318" s="102"/>
      <c r="AF1318" s="102"/>
    </row>
    <row r="1319" spans="1:32" x14ac:dyDescent="0.45">
      <c r="A1319" s="38"/>
      <c r="B1319" s="38"/>
      <c r="C1319" s="38"/>
      <c r="D1319" s="38"/>
      <c r="E1319" s="38"/>
      <c r="F1319" s="38"/>
      <c r="G1319" s="38"/>
      <c r="H1319" s="90"/>
      <c r="I1319" s="90"/>
      <c r="J1319" s="95"/>
      <c r="K1319" s="90"/>
      <c r="L1319" s="95"/>
      <c r="M1319" s="38"/>
      <c r="N1319" s="38"/>
      <c r="O1319" s="38"/>
      <c r="P1319" s="38"/>
      <c r="X1319" s="103"/>
      <c r="Y1319" s="103"/>
      <c r="Z1319" s="103"/>
      <c r="AA1319" s="104"/>
      <c r="AB1319" s="104"/>
      <c r="AC1319" s="104"/>
      <c r="AD1319" s="102"/>
      <c r="AE1319" s="102"/>
      <c r="AF1319" s="102"/>
    </row>
    <row r="1320" spans="1:32" x14ac:dyDescent="0.45">
      <c r="A1320" s="38"/>
      <c r="B1320" s="38"/>
      <c r="C1320" s="38"/>
      <c r="D1320" s="38"/>
      <c r="E1320" s="38"/>
      <c r="F1320" s="38"/>
      <c r="G1320" s="38"/>
      <c r="H1320" s="90"/>
      <c r="I1320" s="90"/>
      <c r="J1320" s="95"/>
      <c r="K1320" s="90"/>
      <c r="L1320" s="95"/>
      <c r="M1320" s="38"/>
      <c r="N1320" s="38"/>
      <c r="O1320" s="38"/>
      <c r="P1320" s="38"/>
      <c r="X1320" s="103"/>
      <c r="Y1320" s="103"/>
      <c r="Z1320" s="103"/>
      <c r="AA1320" s="104"/>
      <c r="AB1320" s="104"/>
      <c r="AC1320" s="104"/>
      <c r="AD1320" s="102"/>
      <c r="AE1320" s="102"/>
      <c r="AF1320" s="102"/>
    </row>
    <row r="1321" spans="1:32" x14ac:dyDescent="0.45">
      <c r="A1321" s="38"/>
      <c r="B1321" s="38"/>
      <c r="C1321" s="38"/>
      <c r="D1321" s="38"/>
      <c r="E1321" s="38"/>
      <c r="F1321" s="38"/>
      <c r="G1321" s="38"/>
      <c r="H1321" s="90"/>
      <c r="I1321" s="90"/>
      <c r="J1321" s="95"/>
      <c r="K1321" s="90"/>
      <c r="L1321" s="95"/>
      <c r="M1321" s="38"/>
      <c r="N1321" s="38"/>
      <c r="O1321" s="38"/>
      <c r="P1321" s="38"/>
      <c r="X1321" s="103"/>
      <c r="Y1321" s="103"/>
      <c r="Z1321" s="103"/>
      <c r="AA1321" s="104"/>
      <c r="AB1321" s="104"/>
      <c r="AC1321" s="104"/>
      <c r="AD1321" s="102"/>
      <c r="AE1321" s="102"/>
      <c r="AF1321" s="102"/>
    </row>
    <row r="1322" spans="1:32" x14ac:dyDescent="0.45">
      <c r="A1322" s="38"/>
      <c r="B1322" s="38"/>
      <c r="C1322" s="38"/>
      <c r="D1322" s="38"/>
      <c r="E1322" s="38"/>
      <c r="F1322" s="38"/>
      <c r="G1322" s="38"/>
      <c r="H1322" s="90"/>
      <c r="I1322" s="90"/>
      <c r="J1322" s="95"/>
      <c r="K1322" s="90"/>
      <c r="L1322" s="95"/>
      <c r="M1322" s="38"/>
      <c r="N1322" s="38"/>
      <c r="O1322" s="38"/>
      <c r="P1322" s="38"/>
      <c r="X1322" s="103"/>
      <c r="Y1322" s="103"/>
      <c r="Z1322" s="103"/>
      <c r="AA1322" s="104"/>
      <c r="AB1322" s="104"/>
      <c r="AC1322" s="104"/>
      <c r="AD1322" s="102"/>
      <c r="AE1322" s="102"/>
      <c r="AF1322" s="102"/>
    </row>
    <row r="1323" spans="1:32" x14ac:dyDescent="0.45">
      <c r="A1323" s="38"/>
      <c r="B1323" s="38"/>
      <c r="C1323" s="38"/>
      <c r="D1323" s="38"/>
      <c r="E1323" s="38"/>
      <c r="F1323" s="38"/>
      <c r="G1323" s="38"/>
      <c r="H1323" s="90"/>
      <c r="I1323" s="90"/>
      <c r="J1323" s="95"/>
      <c r="K1323" s="90"/>
      <c r="L1323" s="95"/>
      <c r="M1323" s="38"/>
      <c r="N1323" s="38"/>
      <c r="O1323" s="38"/>
      <c r="P1323" s="38"/>
      <c r="X1323" s="103"/>
      <c r="Y1323" s="103"/>
      <c r="Z1323" s="103"/>
      <c r="AA1323" s="104"/>
      <c r="AB1323" s="104"/>
      <c r="AC1323" s="104"/>
      <c r="AD1323" s="102"/>
      <c r="AE1323" s="102"/>
      <c r="AF1323" s="102"/>
    </row>
    <row r="1324" spans="1:32" x14ac:dyDescent="0.45">
      <c r="A1324" s="38"/>
      <c r="B1324" s="38"/>
      <c r="C1324" s="38"/>
      <c r="D1324" s="38"/>
      <c r="E1324" s="38"/>
      <c r="F1324" s="38"/>
      <c r="G1324" s="38"/>
      <c r="H1324" s="90"/>
      <c r="I1324" s="90"/>
      <c r="J1324" s="95"/>
      <c r="K1324" s="90"/>
      <c r="L1324" s="95"/>
      <c r="M1324" s="38"/>
      <c r="N1324" s="38"/>
      <c r="O1324" s="38"/>
      <c r="P1324" s="38"/>
      <c r="X1324" s="103"/>
      <c r="Y1324" s="103"/>
      <c r="Z1324" s="103"/>
      <c r="AA1324" s="104"/>
      <c r="AB1324" s="104"/>
      <c r="AC1324" s="104"/>
      <c r="AD1324" s="102"/>
      <c r="AE1324" s="102"/>
      <c r="AF1324" s="102"/>
    </row>
    <row r="1325" spans="1:32" x14ac:dyDescent="0.45">
      <c r="A1325" s="38"/>
      <c r="B1325" s="38"/>
      <c r="C1325" s="38"/>
      <c r="D1325" s="38"/>
      <c r="E1325" s="38"/>
      <c r="F1325" s="38"/>
      <c r="G1325" s="38"/>
      <c r="H1325" s="90"/>
      <c r="I1325" s="90"/>
      <c r="J1325" s="95"/>
      <c r="K1325" s="90"/>
      <c r="L1325" s="95"/>
      <c r="M1325" s="38"/>
      <c r="N1325" s="38"/>
      <c r="O1325" s="38"/>
      <c r="P1325" s="38"/>
      <c r="X1325" s="103"/>
      <c r="Y1325" s="103"/>
      <c r="Z1325" s="103"/>
      <c r="AA1325" s="104"/>
      <c r="AB1325" s="104"/>
      <c r="AC1325" s="104"/>
      <c r="AD1325" s="102"/>
      <c r="AE1325" s="102"/>
      <c r="AF1325" s="102"/>
    </row>
    <row r="1326" spans="1:32" x14ac:dyDescent="0.45">
      <c r="A1326" s="38"/>
      <c r="B1326" s="38"/>
      <c r="C1326" s="38"/>
      <c r="D1326" s="38"/>
      <c r="E1326" s="38"/>
      <c r="F1326" s="38"/>
      <c r="G1326" s="38"/>
      <c r="H1326" s="90"/>
      <c r="I1326" s="90"/>
      <c r="J1326" s="95"/>
      <c r="K1326" s="90"/>
      <c r="L1326" s="95"/>
      <c r="M1326" s="38"/>
      <c r="N1326" s="38"/>
      <c r="O1326" s="38"/>
      <c r="P1326" s="38"/>
      <c r="X1326" s="103"/>
      <c r="Y1326" s="103"/>
      <c r="Z1326" s="103"/>
      <c r="AA1326" s="104"/>
      <c r="AB1326" s="104"/>
      <c r="AC1326" s="104"/>
      <c r="AD1326" s="102"/>
      <c r="AE1326" s="102"/>
      <c r="AF1326" s="102"/>
    </row>
    <row r="1327" spans="1:32" x14ac:dyDescent="0.45">
      <c r="A1327" s="38"/>
      <c r="B1327" s="38"/>
      <c r="C1327" s="38"/>
      <c r="D1327" s="38"/>
      <c r="E1327" s="38"/>
      <c r="F1327" s="38"/>
      <c r="G1327" s="38"/>
      <c r="H1327" s="90"/>
      <c r="I1327" s="90"/>
      <c r="J1327" s="95"/>
      <c r="K1327" s="90"/>
      <c r="L1327" s="95"/>
      <c r="M1327" s="38"/>
      <c r="N1327" s="38"/>
      <c r="O1327" s="38"/>
      <c r="P1327" s="38"/>
      <c r="X1327" s="103"/>
      <c r="Y1327" s="103"/>
      <c r="Z1327" s="103"/>
      <c r="AA1327" s="104"/>
      <c r="AB1327" s="104"/>
      <c r="AC1327" s="104"/>
      <c r="AD1327" s="102"/>
      <c r="AE1327" s="102"/>
      <c r="AF1327" s="102"/>
    </row>
    <row r="1328" spans="1:32" x14ac:dyDescent="0.45">
      <c r="A1328" s="38"/>
      <c r="B1328" s="38"/>
      <c r="C1328" s="38"/>
      <c r="D1328" s="38"/>
      <c r="E1328" s="38"/>
      <c r="F1328" s="38"/>
      <c r="G1328" s="38"/>
      <c r="H1328" s="90"/>
      <c r="I1328" s="90"/>
      <c r="J1328" s="95"/>
      <c r="K1328" s="90"/>
      <c r="L1328" s="95"/>
      <c r="M1328" s="38"/>
      <c r="N1328" s="38"/>
      <c r="O1328" s="38"/>
      <c r="P1328" s="38"/>
      <c r="X1328" s="103"/>
      <c r="Y1328" s="103"/>
      <c r="Z1328" s="103"/>
      <c r="AA1328" s="104"/>
      <c r="AB1328" s="104"/>
      <c r="AC1328" s="104"/>
      <c r="AD1328" s="102"/>
      <c r="AE1328" s="102"/>
      <c r="AF1328" s="102"/>
    </row>
    <row r="1329" spans="1:32" x14ac:dyDescent="0.45">
      <c r="A1329" s="38"/>
      <c r="B1329" s="38"/>
      <c r="C1329" s="38"/>
      <c r="D1329" s="38"/>
      <c r="E1329" s="38"/>
      <c r="F1329" s="38"/>
      <c r="G1329" s="38"/>
      <c r="H1329" s="90"/>
      <c r="I1329" s="90"/>
      <c r="J1329" s="95"/>
      <c r="K1329" s="90"/>
      <c r="L1329" s="95"/>
      <c r="M1329" s="38"/>
      <c r="N1329" s="38"/>
      <c r="O1329" s="38"/>
      <c r="P1329" s="38"/>
      <c r="X1329" s="103"/>
      <c r="Y1329" s="103"/>
      <c r="Z1329" s="103"/>
      <c r="AA1329" s="104"/>
      <c r="AB1329" s="104"/>
      <c r="AC1329" s="104"/>
      <c r="AD1329" s="102"/>
      <c r="AE1329" s="102"/>
      <c r="AF1329" s="102"/>
    </row>
    <row r="1330" spans="1:32" x14ac:dyDescent="0.45">
      <c r="A1330" s="38"/>
      <c r="B1330" s="38"/>
      <c r="C1330" s="38"/>
      <c r="D1330" s="38"/>
      <c r="E1330" s="38"/>
      <c r="F1330" s="38"/>
      <c r="G1330" s="38"/>
      <c r="H1330" s="90"/>
      <c r="I1330" s="90"/>
      <c r="J1330" s="95"/>
      <c r="K1330" s="90"/>
      <c r="L1330" s="95"/>
      <c r="M1330" s="38"/>
      <c r="N1330" s="38"/>
      <c r="O1330" s="38"/>
      <c r="P1330" s="38"/>
      <c r="X1330" s="103"/>
      <c r="Y1330" s="103"/>
      <c r="Z1330" s="103"/>
      <c r="AA1330" s="104"/>
      <c r="AB1330" s="104"/>
      <c r="AC1330" s="104"/>
      <c r="AD1330" s="102"/>
      <c r="AE1330" s="102"/>
      <c r="AF1330" s="102"/>
    </row>
    <row r="1331" spans="1:32" x14ac:dyDescent="0.45">
      <c r="A1331" s="38"/>
      <c r="B1331" s="38"/>
      <c r="C1331" s="38"/>
      <c r="D1331" s="38"/>
      <c r="E1331" s="38"/>
      <c r="F1331" s="38"/>
      <c r="G1331" s="38"/>
      <c r="H1331" s="90"/>
      <c r="I1331" s="90"/>
      <c r="J1331" s="95"/>
      <c r="K1331" s="90"/>
      <c r="L1331" s="95"/>
      <c r="M1331" s="38"/>
      <c r="N1331" s="38"/>
      <c r="O1331" s="38"/>
      <c r="P1331" s="38"/>
      <c r="X1331" s="103"/>
      <c r="Y1331" s="103"/>
      <c r="Z1331" s="103"/>
      <c r="AA1331" s="104"/>
      <c r="AB1331" s="104"/>
      <c r="AC1331" s="104"/>
      <c r="AD1331" s="102"/>
      <c r="AE1331" s="102"/>
      <c r="AF1331" s="102"/>
    </row>
    <row r="1332" spans="1:32" x14ac:dyDescent="0.45">
      <c r="A1332" s="38"/>
      <c r="B1332" s="38"/>
      <c r="C1332" s="38"/>
      <c r="D1332" s="38"/>
      <c r="E1332" s="38"/>
      <c r="F1332" s="38"/>
      <c r="G1332" s="38"/>
      <c r="H1332" s="90"/>
      <c r="I1332" s="90"/>
      <c r="J1332" s="95"/>
      <c r="K1332" s="90"/>
      <c r="L1332" s="95"/>
      <c r="M1332" s="38"/>
      <c r="N1332" s="38"/>
      <c r="O1332" s="38"/>
      <c r="P1332" s="38"/>
      <c r="X1332" s="103"/>
      <c r="Y1332" s="103"/>
      <c r="Z1332" s="103"/>
      <c r="AA1332" s="104"/>
      <c r="AB1332" s="104"/>
      <c r="AC1332" s="104"/>
      <c r="AD1332" s="102"/>
      <c r="AE1332" s="102"/>
      <c r="AF1332" s="102"/>
    </row>
    <row r="1333" spans="1:32" x14ac:dyDescent="0.45">
      <c r="A1333" s="38"/>
      <c r="B1333" s="38"/>
      <c r="C1333" s="38"/>
      <c r="D1333" s="38"/>
      <c r="E1333" s="38"/>
      <c r="F1333" s="38"/>
      <c r="G1333" s="38"/>
      <c r="H1333" s="90"/>
      <c r="I1333" s="90"/>
      <c r="J1333" s="95"/>
      <c r="K1333" s="90"/>
      <c r="L1333" s="95"/>
      <c r="M1333" s="38"/>
      <c r="N1333" s="38"/>
      <c r="O1333" s="38"/>
      <c r="P1333" s="38"/>
      <c r="X1333" s="103"/>
      <c r="Y1333" s="103"/>
      <c r="Z1333" s="103"/>
      <c r="AA1333" s="104"/>
      <c r="AB1333" s="104"/>
      <c r="AC1333" s="104"/>
      <c r="AD1333" s="102"/>
      <c r="AE1333" s="102"/>
      <c r="AF1333" s="102"/>
    </row>
    <row r="1334" spans="1:32" x14ac:dyDescent="0.45">
      <c r="A1334" s="38"/>
      <c r="B1334" s="38"/>
      <c r="C1334" s="38"/>
      <c r="D1334" s="38"/>
      <c r="E1334" s="38"/>
      <c r="F1334" s="38"/>
      <c r="G1334" s="38"/>
      <c r="H1334" s="90"/>
      <c r="I1334" s="90"/>
      <c r="J1334" s="95"/>
      <c r="K1334" s="90"/>
      <c r="L1334" s="95"/>
      <c r="M1334" s="38"/>
      <c r="N1334" s="38"/>
      <c r="O1334" s="38"/>
      <c r="P1334" s="38"/>
      <c r="X1334" s="103"/>
      <c r="Y1334" s="103"/>
      <c r="Z1334" s="103"/>
      <c r="AA1334" s="104"/>
      <c r="AB1334" s="104"/>
      <c r="AC1334" s="104"/>
      <c r="AD1334" s="102"/>
      <c r="AE1334" s="102"/>
      <c r="AF1334" s="102"/>
    </row>
    <row r="1335" spans="1:32" x14ac:dyDescent="0.45">
      <c r="A1335" s="38"/>
      <c r="B1335" s="38"/>
      <c r="C1335" s="38"/>
      <c r="D1335" s="38"/>
      <c r="E1335" s="38"/>
      <c r="F1335" s="38"/>
      <c r="G1335" s="38"/>
      <c r="H1335" s="90"/>
      <c r="I1335" s="90"/>
      <c r="J1335" s="95"/>
      <c r="K1335" s="90"/>
      <c r="L1335" s="95"/>
      <c r="M1335" s="38"/>
      <c r="N1335" s="38"/>
      <c r="O1335" s="38"/>
      <c r="P1335" s="38"/>
      <c r="X1335" s="103"/>
      <c r="Y1335" s="103"/>
      <c r="Z1335" s="103"/>
      <c r="AA1335" s="104"/>
      <c r="AB1335" s="104"/>
      <c r="AC1335" s="104"/>
      <c r="AD1335" s="102"/>
      <c r="AE1335" s="102"/>
      <c r="AF1335" s="102"/>
    </row>
    <row r="1336" spans="1:32" x14ac:dyDescent="0.45">
      <c r="A1336" s="38"/>
      <c r="B1336" s="38"/>
      <c r="C1336" s="38"/>
      <c r="D1336" s="38"/>
      <c r="E1336" s="38"/>
      <c r="F1336" s="38"/>
      <c r="G1336" s="38"/>
      <c r="H1336" s="90"/>
      <c r="I1336" s="90"/>
      <c r="J1336" s="95"/>
      <c r="K1336" s="90"/>
      <c r="L1336" s="95"/>
      <c r="M1336" s="38"/>
      <c r="N1336" s="38"/>
      <c r="O1336" s="38"/>
      <c r="P1336" s="38"/>
      <c r="X1336" s="103"/>
      <c r="Y1336" s="103"/>
      <c r="Z1336" s="103"/>
      <c r="AA1336" s="104"/>
      <c r="AB1336" s="104"/>
      <c r="AC1336" s="104"/>
      <c r="AD1336" s="102"/>
      <c r="AE1336" s="102"/>
      <c r="AF1336" s="102"/>
    </row>
    <row r="1337" spans="1:32" x14ac:dyDescent="0.45">
      <c r="A1337" s="38"/>
      <c r="B1337" s="38"/>
      <c r="C1337" s="38"/>
      <c r="D1337" s="38"/>
      <c r="E1337" s="38"/>
      <c r="F1337" s="38"/>
      <c r="G1337" s="38"/>
      <c r="H1337" s="90"/>
      <c r="I1337" s="90"/>
      <c r="J1337" s="95"/>
      <c r="K1337" s="90"/>
      <c r="L1337" s="95"/>
      <c r="M1337" s="38"/>
      <c r="N1337" s="38"/>
      <c r="O1337" s="38"/>
      <c r="P1337" s="38"/>
      <c r="X1337" s="103"/>
      <c r="Y1337" s="103"/>
      <c r="Z1337" s="103"/>
      <c r="AA1337" s="104"/>
      <c r="AB1337" s="104"/>
      <c r="AC1337" s="104"/>
      <c r="AD1337" s="102"/>
      <c r="AE1337" s="102"/>
      <c r="AF1337" s="102"/>
    </row>
    <row r="1338" spans="1:32" x14ac:dyDescent="0.45">
      <c r="A1338" s="38"/>
      <c r="B1338" s="38"/>
      <c r="C1338" s="38"/>
      <c r="D1338" s="38"/>
      <c r="E1338" s="38"/>
      <c r="F1338" s="38"/>
      <c r="G1338" s="38"/>
      <c r="H1338" s="90"/>
      <c r="I1338" s="90"/>
      <c r="J1338" s="95"/>
      <c r="K1338" s="90"/>
      <c r="L1338" s="95"/>
      <c r="M1338" s="38"/>
      <c r="N1338" s="38"/>
      <c r="O1338" s="38"/>
      <c r="P1338" s="38"/>
      <c r="X1338" s="103"/>
      <c r="Y1338" s="103"/>
      <c r="Z1338" s="103"/>
      <c r="AA1338" s="104"/>
      <c r="AB1338" s="104"/>
      <c r="AC1338" s="104"/>
      <c r="AD1338" s="102"/>
      <c r="AE1338" s="102"/>
      <c r="AF1338" s="102"/>
    </row>
    <row r="1339" spans="1:32" x14ac:dyDescent="0.45">
      <c r="A1339" s="38"/>
      <c r="B1339" s="38"/>
      <c r="C1339" s="38"/>
      <c r="D1339" s="38"/>
      <c r="E1339" s="38"/>
      <c r="F1339" s="38"/>
      <c r="G1339" s="38"/>
      <c r="H1339" s="90"/>
      <c r="I1339" s="90"/>
      <c r="J1339" s="95"/>
      <c r="K1339" s="90"/>
      <c r="L1339" s="95"/>
      <c r="M1339" s="38"/>
      <c r="N1339" s="38"/>
      <c r="O1339" s="38"/>
      <c r="P1339" s="38"/>
      <c r="X1339" s="103"/>
      <c r="Y1339" s="103"/>
      <c r="Z1339" s="103"/>
      <c r="AA1339" s="104"/>
      <c r="AB1339" s="104"/>
      <c r="AC1339" s="104"/>
      <c r="AD1339" s="102"/>
      <c r="AE1339" s="102"/>
      <c r="AF1339" s="102"/>
    </row>
    <row r="1340" spans="1:32" x14ac:dyDescent="0.45">
      <c r="A1340" s="38"/>
      <c r="B1340" s="38"/>
      <c r="C1340" s="38"/>
      <c r="D1340" s="38"/>
      <c r="E1340" s="38"/>
      <c r="F1340" s="38"/>
      <c r="G1340" s="38"/>
      <c r="H1340" s="90"/>
      <c r="I1340" s="90"/>
      <c r="J1340" s="95"/>
      <c r="K1340" s="90"/>
      <c r="L1340" s="95"/>
      <c r="M1340" s="38"/>
      <c r="N1340" s="38"/>
      <c r="O1340" s="38"/>
      <c r="P1340" s="38"/>
      <c r="X1340" s="103"/>
      <c r="Y1340" s="103"/>
      <c r="Z1340" s="103"/>
      <c r="AA1340" s="104"/>
      <c r="AB1340" s="104"/>
      <c r="AC1340" s="104"/>
      <c r="AD1340" s="102"/>
      <c r="AE1340" s="102"/>
      <c r="AF1340" s="102"/>
    </row>
    <row r="1341" spans="1:32" x14ac:dyDescent="0.45">
      <c r="A1341" s="38"/>
      <c r="B1341" s="38"/>
      <c r="C1341" s="38"/>
      <c r="D1341" s="38"/>
      <c r="E1341" s="38"/>
      <c r="F1341" s="38"/>
      <c r="G1341" s="38"/>
      <c r="H1341" s="90"/>
      <c r="I1341" s="90"/>
      <c r="J1341" s="95"/>
      <c r="K1341" s="90"/>
      <c r="L1341" s="95"/>
      <c r="M1341" s="38"/>
      <c r="N1341" s="38"/>
      <c r="O1341" s="38"/>
      <c r="P1341" s="38"/>
      <c r="X1341" s="103"/>
      <c r="Y1341" s="103"/>
      <c r="Z1341" s="103"/>
      <c r="AA1341" s="104"/>
      <c r="AB1341" s="104"/>
      <c r="AC1341" s="104"/>
      <c r="AD1341" s="102"/>
      <c r="AE1341" s="102"/>
      <c r="AF1341" s="102"/>
    </row>
    <row r="1342" spans="1:32" x14ac:dyDescent="0.45">
      <c r="A1342" s="38"/>
      <c r="B1342" s="38"/>
      <c r="C1342" s="38"/>
      <c r="D1342" s="38"/>
      <c r="E1342" s="38"/>
      <c r="F1342" s="38"/>
      <c r="G1342" s="38"/>
      <c r="H1342" s="90"/>
      <c r="I1342" s="90"/>
      <c r="J1342" s="95"/>
      <c r="K1342" s="90"/>
      <c r="L1342" s="95"/>
      <c r="M1342" s="38"/>
      <c r="N1342" s="38"/>
      <c r="O1342" s="38"/>
      <c r="P1342" s="38"/>
      <c r="X1342" s="103"/>
      <c r="Y1342" s="103"/>
      <c r="Z1342" s="103"/>
      <c r="AA1342" s="104"/>
      <c r="AB1342" s="104"/>
      <c r="AC1342" s="104"/>
      <c r="AD1342" s="102"/>
      <c r="AE1342" s="102"/>
      <c r="AF1342" s="102"/>
    </row>
    <row r="1343" spans="1:32" x14ac:dyDescent="0.45">
      <c r="A1343" s="38"/>
      <c r="B1343" s="38"/>
      <c r="C1343" s="38"/>
      <c r="D1343" s="38"/>
      <c r="E1343" s="38"/>
      <c r="F1343" s="38"/>
      <c r="G1343" s="38"/>
      <c r="H1343" s="90"/>
      <c r="I1343" s="90"/>
      <c r="J1343" s="95"/>
      <c r="K1343" s="90"/>
      <c r="L1343" s="95"/>
      <c r="M1343" s="38"/>
      <c r="N1343" s="38"/>
      <c r="O1343" s="38"/>
      <c r="P1343" s="38"/>
      <c r="X1343" s="103"/>
      <c r="Y1343" s="103"/>
      <c r="Z1343" s="103"/>
      <c r="AA1343" s="104"/>
      <c r="AB1343" s="104"/>
      <c r="AC1343" s="104"/>
      <c r="AD1343" s="102"/>
      <c r="AE1343" s="102"/>
      <c r="AF1343" s="102"/>
    </row>
    <row r="1344" spans="1:32" x14ac:dyDescent="0.45">
      <c r="A1344" s="38"/>
      <c r="B1344" s="38"/>
      <c r="C1344" s="38"/>
      <c r="D1344" s="38"/>
      <c r="E1344" s="38"/>
      <c r="F1344" s="38"/>
      <c r="G1344" s="38"/>
      <c r="H1344" s="90"/>
      <c r="I1344" s="90"/>
      <c r="J1344" s="95"/>
      <c r="K1344" s="90"/>
      <c r="L1344" s="95"/>
      <c r="M1344" s="38"/>
      <c r="N1344" s="38"/>
      <c r="O1344" s="38"/>
      <c r="P1344" s="38"/>
      <c r="X1344" s="103"/>
      <c r="Y1344" s="103"/>
      <c r="Z1344" s="103"/>
      <c r="AA1344" s="104"/>
      <c r="AB1344" s="104"/>
      <c r="AC1344" s="104"/>
      <c r="AD1344" s="102"/>
      <c r="AE1344" s="102"/>
      <c r="AF1344" s="102"/>
    </row>
    <row r="1345" spans="1:32" x14ac:dyDescent="0.45">
      <c r="A1345" s="38"/>
      <c r="B1345" s="38"/>
      <c r="C1345" s="38"/>
      <c r="D1345" s="38"/>
      <c r="E1345" s="38"/>
      <c r="F1345" s="38"/>
      <c r="G1345" s="38"/>
      <c r="H1345" s="90"/>
      <c r="I1345" s="90"/>
      <c r="J1345" s="95"/>
      <c r="K1345" s="90"/>
      <c r="L1345" s="95"/>
      <c r="M1345" s="38"/>
      <c r="N1345" s="38"/>
      <c r="O1345" s="38"/>
      <c r="P1345" s="38"/>
      <c r="X1345" s="103"/>
      <c r="Y1345" s="103"/>
      <c r="Z1345" s="103"/>
      <c r="AA1345" s="104"/>
      <c r="AB1345" s="104"/>
      <c r="AC1345" s="104"/>
      <c r="AD1345" s="102"/>
      <c r="AE1345" s="102"/>
      <c r="AF1345" s="102"/>
    </row>
    <row r="1346" spans="1:32" x14ac:dyDescent="0.45">
      <c r="A1346" s="38"/>
      <c r="B1346" s="38"/>
      <c r="C1346" s="38"/>
      <c r="D1346" s="38"/>
      <c r="E1346" s="38"/>
      <c r="F1346" s="38"/>
      <c r="G1346" s="38"/>
      <c r="H1346" s="90"/>
      <c r="I1346" s="90"/>
      <c r="J1346" s="95"/>
      <c r="K1346" s="90"/>
      <c r="L1346" s="95"/>
      <c r="M1346" s="38"/>
      <c r="N1346" s="38"/>
      <c r="O1346" s="38"/>
      <c r="P1346" s="38"/>
      <c r="X1346" s="103"/>
      <c r="Y1346" s="103"/>
      <c r="Z1346" s="103"/>
      <c r="AA1346" s="104"/>
      <c r="AB1346" s="104"/>
      <c r="AC1346" s="104"/>
      <c r="AD1346" s="102"/>
      <c r="AE1346" s="102"/>
      <c r="AF1346" s="102"/>
    </row>
    <row r="1347" spans="1:32" x14ac:dyDescent="0.45">
      <c r="A1347" s="38"/>
      <c r="B1347" s="38"/>
      <c r="C1347" s="38"/>
      <c r="D1347" s="38"/>
      <c r="E1347" s="38"/>
      <c r="F1347" s="38"/>
      <c r="G1347" s="38"/>
      <c r="H1347" s="90"/>
      <c r="I1347" s="90"/>
      <c r="J1347" s="95"/>
      <c r="K1347" s="90"/>
      <c r="L1347" s="95"/>
      <c r="M1347" s="38"/>
      <c r="N1347" s="38"/>
      <c r="O1347" s="38"/>
      <c r="P1347" s="38"/>
      <c r="X1347" s="103"/>
      <c r="Y1347" s="103"/>
      <c r="Z1347" s="103"/>
      <c r="AA1347" s="104"/>
      <c r="AB1347" s="104"/>
      <c r="AC1347" s="104"/>
      <c r="AD1347" s="102"/>
      <c r="AE1347" s="102"/>
      <c r="AF1347" s="102"/>
    </row>
    <row r="1348" spans="1:32" x14ac:dyDescent="0.45">
      <c r="A1348" s="38"/>
      <c r="B1348" s="38"/>
      <c r="C1348" s="38"/>
      <c r="D1348" s="38"/>
      <c r="E1348" s="38"/>
      <c r="F1348" s="38"/>
      <c r="G1348" s="38"/>
      <c r="H1348" s="90"/>
      <c r="I1348" s="90"/>
      <c r="J1348" s="95"/>
      <c r="K1348" s="90"/>
      <c r="L1348" s="95"/>
      <c r="M1348" s="38"/>
      <c r="N1348" s="38"/>
      <c r="O1348" s="38"/>
      <c r="P1348" s="38"/>
      <c r="X1348" s="103"/>
      <c r="Y1348" s="103"/>
      <c r="Z1348" s="103"/>
      <c r="AA1348" s="104"/>
      <c r="AB1348" s="104"/>
      <c r="AC1348" s="104"/>
      <c r="AD1348" s="102"/>
      <c r="AE1348" s="102"/>
      <c r="AF1348" s="102"/>
    </row>
    <row r="1349" spans="1:32" x14ac:dyDescent="0.45">
      <c r="A1349" s="38"/>
      <c r="B1349" s="38"/>
      <c r="C1349" s="38"/>
      <c r="D1349" s="38"/>
      <c r="E1349" s="38"/>
      <c r="F1349" s="38"/>
      <c r="G1349" s="38"/>
      <c r="H1349" s="90"/>
      <c r="I1349" s="90"/>
      <c r="J1349" s="95"/>
      <c r="K1349" s="90"/>
      <c r="L1349" s="95"/>
      <c r="M1349" s="38"/>
      <c r="N1349" s="38"/>
      <c r="O1349" s="38"/>
      <c r="P1349" s="38"/>
      <c r="X1349" s="103"/>
      <c r="Y1349" s="103"/>
      <c r="Z1349" s="103"/>
      <c r="AA1349" s="104"/>
      <c r="AB1349" s="104"/>
      <c r="AC1349" s="104"/>
      <c r="AD1349" s="102"/>
      <c r="AE1349" s="102"/>
      <c r="AF1349" s="102"/>
    </row>
    <row r="1350" spans="1:32" x14ac:dyDescent="0.45">
      <c r="A1350" s="38"/>
      <c r="B1350" s="38"/>
      <c r="C1350" s="38"/>
      <c r="D1350" s="38"/>
      <c r="E1350" s="38"/>
      <c r="F1350" s="38"/>
      <c r="G1350" s="38"/>
      <c r="H1350" s="90"/>
      <c r="I1350" s="90"/>
      <c r="J1350" s="95"/>
      <c r="K1350" s="90"/>
      <c r="L1350" s="95"/>
      <c r="M1350" s="38"/>
      <c r="N1350" s="38"/>
      <c r="O1350" s="38"/>
      <c r="P1350" s="38"/>
      <c r="X1350" s="103"/>
      <c r="Y1350" s="103"/>
      <c r="Z1350" s="103"/>
      <c r="AA1350" s="104"/>
      <c r="AB1350" s="104"/>
      <c r="AC1350" s="104"/>
      <c r="AD1350" s="102"/>
      <c r="AE1350" s="102"/>
      <c r="AF1350" s="102"/>
    </row>
    <row r="1351" spans="1:32" x14ac:dyDescent="0.45">
      <c r="A1351" s="38"/>
      <c r="B1351" s="38"/>
      <c r="C1351" s="38"/>
      <c r="D1351" s="38"/>
      <c r="E1351" s="38"/>
      <c r="F1351" s="38"/>
      <c r="G1351" s="38"/>
      <c r="H1351" s="90"/>
      <c r="I1351" s="90"/>
      <c r="J1351" s="95"/>
      <c r="K1351" s="90"/>
      <c r="L1351" s="95"/>
      <c r="M1351" s="38"/>
      <c r="N1351" s="38"/>
      <c r="O1351" s="38"/>
      <c r="P1351" s="38"/>
      <c r="X1351" s="103"/>
      <c r="Y1351" s="103"/>
      <c r="Z1351" s="103"/>
      <c r="AA1351" s="104"/>
      <c r="AB1351" s="104"/>
      <c r="AC1351" s="104"/>
      <c r="AD1351" s="102"/>
      <c r="AE1351" s="102"/>
      <c r="AF1351" s="102"/>
    </row>
    <row r="1352" spans="1:32" x14ac:dyDescent="0.45">
      <c r="A1352" s="38"/>
      <c r="B1352" s="38"/>
      <c r="C1352" s="38"/>
      <c r="D1352" s="38"/>
      <c r="E1352" s="38"/>
      <c r="F1352" s="38"/>
      <c r="G1352" s="38"/>
      <c r="H1352" s="90"/>
      <c r="I1352" s="90"/>
      <c r="J1352" s="95"/>
      <c r="K1352" s="90"/>
      <c r="L1352" s="95"/>
      <c r="M1352" s="38"/>
      <c r="N1352" s="38"/>
      <c r="O1352" s="38"/>
      <c r="P1352" s="38"/>
      <c r="X1352" s="103"/>
      <c r="Y1352" s="103"/>
      <c r="Z1352" s="103"/>
      <c r="AA1352" s="104"/>
      <c r="AB1352" s="104"/>
      <c r="AC1352" s="104"/>
      <c r="AD1352" s="102"/>
      <c r="AE1352" s="102"/>
      <c r="AF1352" s="102"/>
    </row>
    <row r="1353" spans="1:32" x14ac:dyDescent="0.45">
      <c r="A1353" s="38"/>
      <c r="B1353" s="38"/>
      <c r="C1353" s="38"/>
      <c r="D1353" s="38"/>
      <c r="E1353" s="38"/>
      <c r="F1353" s="38"/>
      <c r="G1353" s="38"/>
      <c r="H1353" s="90"/>
      <c r="I1353" s="90"/>
      <c r="J1353" s="95"/>
      <c r="K1353" s="90"/>
      <c r="L1353" s="95"/>
      <c r="M1353" s="38"/>
      <c r="N1353" s="38"/>
      <c r="O1353" s="38"/>
      <c r="P1353" s="38"/>
      <c r="X1353" s="103"/>
      <c r="Y1353" s="103"/>
      <c r="Z1353" s="103"/>
      <c r="AA1353" s="104"/>
      <c r="AB1353" s="104"/>
      <c r="AC1353" s="104"/>
      <c r="AD1353" s="102"/>
      <c r="AE1353" s="102"/>
      <c r="AF1353" s="102"/>
    </row>
    <row r="1354" spans="1:32" x14ac:dyDescent="0.45">
      <c r="A1354" s="38"/>
      <c r="B1354" s="38"/>
      <c r="C1354" s="38"/>
      <c r="D1354" s="38"/>
      <c r="E1354" s="38"/>
      <c r="F1354" s="38"/>
      <c r="G1354" s="38"/>
      <c r="H1354" s="90"/>
      <c r="I1354" s="90"/>
      <c r="J1354" s="95"/>
      <c r="K1354" s="90"/>
      <c r="L1354" s="95"/>
      <c r="M1354" s="38"/>
      <c r="N1354" s="38"/>
      <c r="O1354" s="38"/>
      <c r="P1354" s="38"/>
      <c r="X1354" s="103"/>
      <c r="Y1354" s="103"/>
      <c r="Z1354" s="103"/>
      <c r="AA1354" s="104"/>
      <c r="AB1354" s="104"/>
      <c r="AC1354" s="104"/>
      <c r="AD1354" s="102"/>
      <c r="AE1354" s="102"/>
      <c r="AF1354" s="102"/>
    </row>
    <row r="1355" spans="1:32" x14ac:dyDescent="0.45">
      <c r="A1355" s="38"/>
      <c r="B1355" s="38"/>
      <c r="C1355" s="38"/>
      <c r="D1355" s="38"/>
      <c r="E1355" s="38"/>
      <c r="F1355" s="38"/>
      <c r="G1355" s="38"/>
      <c r="H1355" s="90"/>
      <c r="I1355" s="90"/>
      <c r="J1355" s="95"/>
      <c r="K1355" s="90"/>
      <c r="L1355" s="95"/>
      <c r="M1355" s="38"/>
      <c r="N1355" s="38"/>
      <c r="O1355" s="38"/>
      <c r="P1355" s="38"/>
      <c r="X1355" s="103"/>
      <c r="Y1355" s="103"/>
      <c r="Z1355" s="103"/>
      <c r="AA1355" s="104"/>
      <c r="AB1355" s="104"/>
      <c r="AC1355" s="104"/>
      <c r="AD1355" s="102"/>
      <c r="AE1355" s="102"/>
      <c r="AF1355" s="102"/>
    </row>
    <row r="1356" spans="1:32" x14ac:dyDescent="0.45">
      <c r="A1356" s="38"/>
      <c r="B1356" s="38"/>
      <c r="C1356" s="38"/>
      <c r="D1356" s="38"/>
      <c r="E1356" s="38"/>
      <c r="F1356" s="38"/>
      <c r="G1356" s="38"/>
      <c r="H1356" s="90"/>
      <c r="I1356" s="90"/>
      <c r="J1356" s="95"/>
      <c r="K1356" s="90"/>
      <c r="L1356" s="95"/>
      <c r="M1356" s="38"/>
      <c r="N1356" s="38"/>
      <c r="O1356" s="38"/>
      <c r="P1356" s="38"/>
      <c r="X1356" s="103"/>
      <c r="Y1356" s="103"/>
      <c r="Z1356" s="103"/>
      <c r="AA1356" s="104"/>
      <c r="AB1356" s="104"/>
      <c r="AC1356" s="104"/>
      <c r="AD1356" s="102"/>
      <c r="AE1356" s="102"/>
      <c r="AF1356" s="102"/>
    </row>
    <row r="1357" spans="1:32" x14ac:dyDescent="0.45">
      <c r="A1357" s="38"/>
      <c r="B1357" s="38"/>
      <c r="C1357" s="38"/>
      <c r="D1357" s="38"/>
      <c r="E1357" s="38"/>
      <c r="F1357" s="38"/>
      <c r="G1357" s="38"/>
      <c r="H1357" s="90"/>
      <c r="I1357" s="90"/>
      <c r="J1357" s="95"/>
      <c r="K1357" s="90"/>
      <c r="L1357" s="95"/>
      <c r="M1357" s="38"/>
      <c r="N1357" s="38"/>
      <c r="O1357" s="38"/>
      <c r="P1357" s="38"/>
      <c r="X1357" s="103"/>
      <c r="Y1357" s="103"/>
      <c r="Z1357" s="103"/>
      <c r="AA1357" s="104"/>
      <c r="AB1357" s="104"/>
      <c r="AC1357" s="104"/>
      <c r="AD1357" s="102"/>
      <c r="AE1357" s="102"/>
      <c r="AF1357" s="102"/>
    </row>
    <row r="1358" spans="1:32" x14ac:dyDescent="0.45">
      <c r="A1358" s="38"/>
      <c r="B1358" s="38"/>
      <c r="C1358" s="38"/>
      <c r="D1358" s="38"/>
      <c r="E1358" s="38"/>
      <c r="F1358" s="38"/>
      <c r="G1358" s="38"/>
      <c r="H1358" s="90"/>
      <c r="I1358" s="90"/>
      <c r="J1358" s="95"/>
      <c r="K1358" s="90"/>
      <c r="L1358" s="95"/>
      <c r="M1358" s="38"/>
      <c r="N1358" s="38"/>
      <c r="O1358" s="38"/>
      <c r="P1358" s="38"/>
      <c r="X1358" s="103"/>
      <c r="Y1358" s="103"/>
      <c r="Z1358" s="103"/>
      <c r="AA1358" s="104"/>
      <c r="AB1358" s="104"/>
      <c r="AC1358" s="104"/>
      <c r="AD1358" s="102"/>
      <c r="AE1358" s="102"/>
      <c r="AF1358" s="102"/>
    </row>
    <row r="1359" spans="1:32" x14ac:dyDescent="0.45">
      <c r="A1359" s="38"/>
      <c r="B1359" s="38"/>
      <c r="C1359" s="38"/>
      <c r="D1359" s="38"/>
      <c r="E1359" s="38"/>
      <c r="F1359" s="38"/>
      <c r="G1359" s="38"/>
      <c r="H1359" s="90"/>
      <c r="I1359" s="90"/>
      <c r="J1359" s="95"/>
      <c r="K1359" s="90"/>
      <c r="L1359" s="95"/>
      <c r="M1359" s="38"/>
      <c r="N1359" s="38"/>
      <c r="O1359" s="38"/>
      <c r="P1359" s="38"/>
      <c r="X1359" s="103"/>
      <c r="Y1359" s="103"/>
      <c r="Z1359" s="103"/>
      <c r="AA1359" s="104"/>
      <c r="AB1359" s="104"/>
      <c r="AC1359" s="104"/>
      <c r="AD1359" s="102"/>
      <c r="AE1359" s="102"/>
      <c r="AF1359" s="102"/>
    </row>
    <row r="1360" spans="1:32" x14ac:dyDescent="0.45">
      <c r="A1360" s="38"/>
      <c r="B1360" s="38"/>
      <c r="C1360" s="38"/>
      <c r="D1360" s="38"/>
      <c r="E1360" s="38"/>
      <c r="F1360" s="38"/>
      <c r="G1360" s="38"/>
      <c r="H1360" s="90"/>
      <c r="I1360" s="90"/>
      <c r="J1360" s="95"/>
      <c r="K1360" s="90"/>
      <c r="L1360" s="95"/>
      <c r="M1360" s="38"/>
      <c r="N1360" s="38"/>
      <c r="O1360" s="38"/>
      <c r="P1360" s="38"/>
      <c r="X1360" s="103"/>
      <c r="Y1360" s="103"/>
      <c r="Z1360" s="103"/>
      <c r="AA1360" s="104"/>
      <c r="AB1360" s="104"/>
      <c r="AC1360" s="104"/>
      <c r="AD1360" s="102"/>
      <c r="AE1360" s="102"/>
      <c r="AF1360" s="102"/>
    </row>
    <row r="1361" spans="1:32" x14ac:dyDescent="0.45">
      <c r="A1361" s="38"/>
      <c r="B1361" s="38"/>
      <c r="C1361" s="38"/>
      <c r="D1361" s="38"/>
      <c r="E1361" s="38"/>
      <c r="F1361" s="38"/>
      <c r="G1361" s="38"/>
      <c r="H1361" s="90"/>
      <c r="I1361" s="90"/>
      <c r="J1361" s="95"/>
      <c r="K1361" s="90"/>
      <c r="L1361" s="95"/>
      <c r="M1361" s="38"/>
      <c r="N1361" s="38"/>
      <c r="O1361" s="38"/>
      <c r="P1361" s="38"/>
      <c r="X1361" s="103"/>
      <c r="Y1361" s="103"/>
      <c r="Z1361" s="103"/>
      <c r="AA1361" s="104"/>
      <c r="AB1361" s="104"/>
      <c r="AC1361" s="104"/>
      <c r="AD1361" s="102"/>
      <c r="AE1361" s="102"/>
      <c r="AF1361" s="102"/>
    </row>
    <row r="1362" spans="1:32" x14ac:dyDescent="0.45">
      <c r="A1362" s="38"/>
      <c r="B1362" s="38"/>
      <c r="C1362" s="38"/>
      <c r="D1362" s="38"/>
      <c r="E1362" s="38"/>
      <c r="F1362" s="38"/>
      <c r="G1362" s="38"/>
      <c r="H1362" s="90"/>
      <c r="I1362" s="90"/>
      <c r="J1362" s="95"/>
      <c r="K1362" s="90"/>
      <c r="L1362" s="95"/>
      <c r="M1362" s="38"/>
      <c r="N1362" s="38"/>
      <c r="O1362" s="38"/>
      <c r="P1362" s="38"/>
      <c r="X1362" s="103"/>
      <c r="Y1362" s="103"/>
      <c r="Z1362" s="103"/>
      <c r="AA1362" s="104"/>
      <c r="AB1362" s="104"/>
      <c r="AC1362" s="104"/>
      <c r="AD1362" s="102"/>
      <c r="AE1362" s="102"/>
      <c r="AF1362" s="102"/>
    </row>
    <row r="1363" spans="1:32" x14ac:dyDescent="0.45">
      <c r="A1363" s="38"/>
      <c r="B1363" s="38"/>
      <c r="C1363" s="38"/>
      <c r="D1363" s="38"/>
      <c r="E1363" s="38"/>
      <c r="F1363" s="38"/>
      <c r="G1363" s="38"/>
      <c r="H1363" s="90"/>
      <c r="I1363" s="90"/>
      <c r="J1363" s="95"/>
      <c r="K1363" s="90"/>
      <c r="L1363" s="95"/>
      <c r="M1363" s="38"/>
      <c r="N1363" s="38"/>
      <c r="O1363" s="38"/>
      <c r="P1363" s="38"/>
      <c r="X1363" s="103"/>
      <c r="Y1363" s="103"/>
      <c r="Z1363" s="103"/>
      <c r="AA1363" s="104"/>
      <c r="AB1363" s="104"/>
      <c r="AC1363" s="104"/>
      <c r="AD1363" s="102"/>
      <c r="AE1363" s="102"/>
      <c r="AF1363" s="102"/>
    </row>
    <row r="1364" spans="1:32" x14ac:dyDescent="0.45">
      <c r="A1364" s="38"/>
      <c r="B1364" s="38"/>
      <c r="C1364" s="38"/>
      <c r="D1364" s="38"/>
      <c r="E1364" s="38"/>
      <c r="F1364" s="38"/>
      <c r="G1364" s="38"/>
      <c r="H1364" s="90"/>
      <c r="I1364" s="90"/>
      <c r="J1364" s="95"/>
      <c r="K1364" s="90"/>
      <c r="L1364" s="95"/>
      <c r="M1364" s="38"/>
      <c r="N1364" s="38"/>
      <c r="O1364" s="38"/>
      <c r="P1364" s="38"/>
      <c r="X1364" s="103"/>
      <c r="Y1364" s="103"/>
      <c r="Z1364" s="103"/>
      <c r="AA1364" s="104"/>
      <c r="AB1364" s="104"/>
      <c r="AC1364" s="104"/>
      <c r="AD1364" s="102"/>
      <c r="AE1364" s="102"/>
      <c r="AF1364" s="102"/>
    </row>
    <row r="1365" spans="1:32" x14ac:dyDescent="0.45">
      <c r="A1365" s="38"/>
      <c r="B1365" s="38"/>
      <c r="C1365" s="38"/>
      <c r="D1365" s="38"/>
      <c r="E1365" s="38"/>
      <c r="F1365" s="38"/>
      <c r="G1365" s="38"/>
      <c r="H1365" s="90"/>
      <c r="I1365" s="90"/>
      <c r="J1365" s="95"/>
      <c r="K1365" s="90"/>
      <c r="L1365" s="95"/>
      <c r="M1365" s="38"/>
      <c r="N1365" s="38"/>
      <c r="O1365" s="38"/>
      <c r="P1365" s="38"/>
      <c r="X1365" s="103"/>
      <c r="Y1365" s="103"/>
      <c r="Z1365" s="103"/>
      <c r="AA1365" s="104"/>
      <c r="AB1365" s="104"/>
      <c r="AC1365" s="104"/>
      <c r="AD1365" s="102"/>
      <c r="AE1365" s="102"/>
      <c r="AF1365" s="102"/>
    </row>
    <row r="1366" spans="1:32" x14ac:dyDescent="0.45">
      <c r="A1366" s="38"/>
      <c r="B1366" s="38"/>
      <c r="C1366" s="38"/>
      <c r="D1366" s="38"/>
      <c r="E1366" s="38"/>
      <c r="F1366" s="38"/>
      <c r="G1366" s="38"/>
      <c r="H1366" s="90"/>
      <c r="I1366" s="90"/>
      <c r="J1366" s="95"/>
      <c r="K1366" s="90"/>
      <c r="L1366" s="95"/>
      <c r="M1366" s="38"/>
      <c r="N1366" s="38"/>
      <c r="O1366" s="38"/>
      <c r="P1366" s="38"/>
      <c r="X1366" s="103"/>
      <c r="Y1366" s="103"/>
      <c r="Z1366" s="103"/>
      <c r="AA1366" s="104"/>
      <c r="AB1366" s="104"/>
      <c r="AC1366" s="104"/>
      <c r="AD1366" s="102"/>
      <c r="AE1366" s="102"/>
      <c r="AF1366" s="102"/>
    </row>
    <row r="1367" spans="1:32" x14ac:dyDescent="0.45">
      <c r="A1367" s="38"/>
      <c r="B1367" s="38"/>
      <c r="C1367" s="38"/>
      <c r="D1367" s="38"/>
      <c r="E1367" s="38"/>
      <c r="F1367" s="38"/>
      <c r="G1367" s="38"/>
      <c r="H1367" s="90"/>
      <c r="I1367" s="90"/>
      <c r="J1367" s="95"/>
      <c r="K1367" s="90"/>
      <c r="L1367" s="95"/>
      <c r="M1367" s="38"/>
      <c r="N1367" s="38"/>
      <c r="O1367" s="38"/>
      <c r="P1367" s="38"/>
      <c r="X1367" s="103"/>
      <c r="Y1367" s="103"/>
      <c r="Z1367" s="103"/>
      <c r="AA1367" s="104"/>
      <c r="AB1367" s="104"/>
      <c r="AC1367" s="104"/>
      <c r="AD1367" s="102"/>
      <c r="AE1367" s="102"/>
      <c r="AF1367" s="102"/>
    </row>
    <row r="1368" spans="1:32" x14ac:dyDescent="0.45">
      <c r="A1368" s="38"/>
      <c r="B1368" s="38"/>
      <c r="C1368" s="38"/>
      <c r="D1368" s="38"/>
      <c r="E1368" s="38"/>
      <c r="F1368" s="38"/>
      <c r="G1368" s="38"/>
      <c r="H1368" s="90"/>
      <c r="I1368" s="90"/>
      <c r="J1368" s="95"/>
      <c r="K1368" s="90"/>
      <c r="L1368" s="95"/>
      <c r="M1368" s="38"/>
      <c r="N1368" s="38"/>
      <c r="O1368" s="38"/>
      <c r="P1368" s="38"/>
      <c r="X1368" s="103"/>
      <c r="Y1368" s="103"/>
      <c r="Z1368" s="103"/>
      <c r="AA1368" s="104"/>
      <c r="AB1368" s="104"/>
      <c r="AC1368" s="104"/>
      <c r="AD1368" s="102"/>
      <c r="AE1368" s="102"/>
      <c r="AF1368" s="102"/>
    </row>
    <row r="1369" spans="1:32" x14ac:dyDescent="0.45">
      <c r="A1369" s="38"/>
      <c r="B1369" s="38"/>
      <c r="C1369" s="38"/>
      <c r="D1369" s="38"/>
      <c r="E1369" s="38"/>
      <c r="F1369" s="38"/>
      <c r="G1369" s="38"/>
      <c r="H1369" s="90"/>
      <c r="I1369" s="90"/>
      <c r="J1369" s="95"/>
      <c r="K1369" s="90"/>
      <c r="L1369" s="95"/>
      <c r="M1369" s="38"/>
      <c r="N1369" s="38"/>
      <c r="O1369" s="38"/>
      <c r="P1369" s="38"/>
      <c r="X1369" s="103"/>
      <c r="Y1369" s="103"/>
      <c r="Z1369" s="103"/>
      <c r="AA1369" s="104"/>
      <c r="AB1369" s="104"/>
      <c r="AC1369" s="104"/>
      <c r="AD1369" s="102"/>
      <c r="AE1369" s="102"/>
      <c r="AF1369" s="102"/>
    </row>
    <row r="1370" spans="1:32" x14ac:dyDescent="0.45">
      <c r="A1370" s="38"/>
      <c r="B1370" s="38"/>
      <c r="C1370" s="38"/>
      <c r="D1370" s="38"/>
      <c r="E1370" s="38"/>
      <c r="F1370" s="38"/>
      <c r="G1370" s="38"/>
      <c r="H1370" s="90"/>
      <c r="I1370" s="90"/>
      <c r="J1370" s="95"/>
      <c r="K1370" s="90"/>
      <c r="L1370" s="95"/>
      <c r="M1370" s="38"/>
      <c r="N1370" s="38"/>
      <c r="O1370" s="38"/>
      <c r="P1370" s="38"/>
      <c r="X1370" s="103"/>
      <c r="Y1370" s="103"/>
      <c r="Z1370" s="103"/>
      <c r="AA1370" s="104"/>
      <c r="AB1370" s="104"/>
      <c r="AC1370" s="104"/>
      <c r="AD1370" s="102"/>
      <c r="AE1370" s="102"/>
      <c r="AF1370" s="102"/>
    </row>
    <row r="1371" spans="1:32" x14ac:dyDescent="0.45">
      <c r="A1371" s="38"/>
      <c r="B1371" s="38"/>
      <c r="C1371" s="38"/>
      <c r="D1371" s="38"/>
      <c r="E1371" s="38"/>
      <c r="F1371" s="38"/>
      <c r="G1371" s="38"/>
      <c r="H1371" s="90"/>
      <c r="I1371" s="90"/>
      <c r="J1371" s="95"/>
      <c r="K1371" s="90"/>
      <c r="L1371" s="95"/>
      <c r="M1371" s="38"/>
      <c r="N1371" s="38"/>
      <c r="O1371" s="38"/>
      <c r="P1371" s="38"/>
      <c r="X1371" s="103"/>
      <c r="Y1371" s="103"/>
      <c r="Z1371" s="103"/>
      <c r="AA1371" s="104"/>
      <c r="AB1371" s="104"/>
      <c r="AC1371" s="104"/>
      <c r="AD1371" s="102"/>
      <c r="AE1371" s="102"/>
      <c r="AF1371" s="102"/>
    </row>
    <row r="1372" spans="1:32" x14ac:dyDescent="0.45">
      <c r="A1372" s="38"/>
      <c r="B1372" s="38"/>
      <c r="C1372" s="38"/>
      <c r="D1372" s="38"/>
      <c r="E1372" s="38"/>
      <c r="F1372" s="38"/>
      <c r="G1372" s="38"/>
      <c r="H1372" s="90"/>
      <c r="I1372" s="90"/>
      <c r="J1372" s="95"/>
      <c r="K1372" s="90"/>
      <c r="L1372" s="95"/>
      <c r="M1372" s="38"/>
      <c r="N1372" s="38"/>
      <c r="O1372" s="38"/>
      <c r="P1372" s="38"/>
      <c r="X1372" s="103"/>
      <c r="Y1372" s="103"/>
      <c r="Z1372" s="103"/>
      <c r="AA1372" s="104"/>
      <c r="AB1372" s="104"/>
      <c r="AC1372" s="104"/>
      <c r="AD1372" s="102"/>
      <c r="AE1372" s="102"/>
      <c r="AF1372" s="102"/>
    </row>
    <row r="1373" spans="1:32" x14ac:dyDescent="0.45">
      <c r="A1373" s="38"/>
      <c r="B1373" s="38"/>
      <c r="C1373" s="38"/>
      <c r="D1373" s="38"/>
      <c r="E1373" s="38"/>
      <c r="F1373" s="38"/>
      <c r="G1373" s="38"/>
      <c r="H1373" s="90"/>
      <c r="I1373" s="90"/>
      <c r="J1373" s="95"/>
      <c r="K1373" s="90"/>
      <c r="L1373" s="95"/>
      <c r="M1373" s="38"/>
      <c r="N1373" s="38"/>
      <c r="O1373" s="38"/>
      <c r="P1373" s="38"/>
      <c r="X1373" s="103"/>
      <c r="Y1373" s="103"/>
      <c r="Z1373" s="103"/>
      <c r="AA1373" s="104"/>
      <c r="AB1373" s="104"/>
      <c r="AC1373" s="104"/>
      <c r="AD1373" s="102"/>
      <c r="AE1373" s="102"/>
      <c r="AF1373" s="102"/>
    </row>
    <row r="1374" spans="1:32" x14ac:dyDescent="0.45">
      <c r="A1374" s="38"/>
      <c r="B1374" s="38"/>
      <c r="C1374" s="38"/>
      <c r="D1374" s="38"/>
      <c r="E1374" s="38"/>
      <c r="F1374" s="38"/>
      <c r="G1374" s="38"/>
      <c r="H1374" s="90"/>
      <c r="I1374" s="90"/>
      <c r="J1374" s="95"/>
      <c r="K1374" s="90"/>
      <c r="L1374" s="95"/>
      <c r="M1374" s="38"/>
      <c r="N1374" s="38"/>
      <c r="O1374" s="38"/>
      <c r="P1374" s="38"/>
      <c r="X1374" s="103"/>
      <c r="Y1374" s="103"/>
      <c r="Z1374" s="103"/>
      <c r="AA1374" s="104"/>
      <c r="AB1374" s="104"/>
      <c r="AC1374" s="104"/>
      <c r="AD1374" s="102"/>
      <c r="AE1374" s="102"/>
      <c r="AF1374" s="102"/>
    </row>
    <row r="1375" spans="1:32" x14ac:dyDescent="0.45">
      <c r="A1375" s="38"/>
      <c r="B1375" s="38"/>
      <c r="C1375" s="38"/>
      <c r="D1375" s="38"/>
      <c r="E1375" s="38"/>
      <c r="F1375" s="38"/>
      <c r="G1375" s="38"/>
      <c r="H1375" s="90"/>
      <c r="I1375" s="90"/>
      <c r="J1375" s="95"/>
      <c r="K1375" s="90"/>
      <c r="L1375" s="95"/>
      <c r="M1375" s="38"/>
      <c r="N1375" s="38"/>
      <c r="O1375" s="38"/>
      <c r="P1375" s="38"/>
      <c r="X1375" s="103"/>
      <c r="Y1375" s="103"/>
      <c r="Z1375" s="103"/>
      <c r="AA1375" s="104"/>
      <c r="AB1375" s="104"/>
      <c r="AC1375" s="104"/>
      <c r="AD1375" s="102"/>
      <c r="AE1375" s="102"/>
      <c r="AF1375" s="102"/>
    </row>
    <row r="1376" spans="1:32" x14ac:dyDescent="0.45">
      <c r="A1376" s="38"/>
      <c r="B1376" s="38"/>
      <c r="C1376" s="38"/>
      <c r="D1376" s="38"/>
      <c r="E1376" s="38"/>
      <c r="F1376" s="38"/>
      <c r="G1376" s="38"/>
      <c r="H1376" s="90"/>
      <c r="I1376" s="90"/>
      <c r="J1376" s="95"/>
      <c r="K1376" s="90"/>
      <c r="L1376" s="95"/>
      <c r="M1376" s="38"/>
      <c r="N1376" s="38"/>
      <c r="O1376" s="38"/>
      <c r="P1376" s="38"/>
      <c r="X1376" s="103"/>
      <c r="Y1376" s="103"/>
      <c r="Z1376" s="103"/>
      <c r="AA1376" s="104"/>
      <c r="AB1376" s="104"/>
      <c r="AC1376" s="104"/>
      <c r="AD1376" s="102"/>
      <c r="AE1376" s="102"/>
      <c r="AF1376" s="102"/>
    </row>
    <row r="1377" spans="1:32" x14ac:dyDescent="0.45">
      <c r="A1377" s="38"/>
      <c r="B1377" s="38"/>
      <c r="C1377" s="38"/>
      <c r="D1377" s="38"/>
      <c r="E1377" s="38"/>
      <c r="F1377" s="38"/>
      <c r="G1377" s="38"/>
      <c r="H1377" s="90"/>
      <c r="I1377" s="90"/>
      <c r="J1377" s="95"/>
      <c r="K1377" s="90"/>
      <c r="L1377" s="95"/>
      <c r="M1377" s="38"/>
      <c r="N1377" s="38"/>
      <c r="O1377" s="38"/>
      <c r="P1377" s="38"/>
      <c r="X1377" s="103"/>
      <c r="Y1377" s="103"/>
      <c r="Z1377" s="103"/>
      <c r="AA1377" s="104"/>
      <c r="AB1377" s="104"/>
      <c r="AC1377" s="104"/>
      <c r="AD1377" s="102"/>
      <c r="AE1377" s="102"/>
      <c r="AF1377" s="102"/>
    </row>
    <row r="1378" spans="1:32" x14ac:dyDescent="0.45">
      <c r="A1378" s="38"/>
      <c r="B1378" s="38"/>
      <c r="C1378" s="38"/>
      <c r="D1378" s="38"/>
      <c r="E1378" s="38"/>
      <c r="F1378" s="38"/>
      <c r="G1378" s="38"/>
      <c r="H1378" s="90"/>
      <c r="I1378" s="90"/>
      <c r="J1378" s="95"/>
      <c r="K1378" s="90"/>
      <c r="L1378" s="95"/>
      <c r="M1378" s="38"/>
      <c r="N1378" s="38"/>
      <c r="O1378" s="38"/>
      <c r="P1378" s="38"/>
      <c r="X1378" s="103"/>
      <c r="Y1378" s="103"/>
      <c r="Z1378" s="103"/>
      <c r="AA1378" s="104"/>
      <c r="AB1378" s="104"/>
      <c r="AC1378" s="104"/>
      <c r="AD1378" s="102"/>
      <c r="AE1378" s="102"/>
      <c r="AF1378" s="102"/>
    </row>
    <row r="1379" spans="1:32" x14ac:dyDescent="0.45">
      <c r="A1379" s="38"/>
      <c r="B1379" s="38"/>
      <c r="C1379" s="38"/>
      <c r="D1379" s="38"/>
      <c r="E1379" s="38"/>
      <c r="F1379" s="38"/>
      <c r="G1379" s="38"/>
      <c r="H1379" s="90"/>
      <c r="I1379" s="90"/>
      <c r="J1379" s="95"/>
      <c r="K1379" s="90"/>
      <c r="L1379" s="95"/>
      <c r="M1379" s="38"/>
      <c r="N1379" s="38"/>
      <c r="O1379" s="38"/>
      <c r="P1379" s="38"/>
      <c r="X1379" s="103"/>
      <c r="Y1379" s="103"/>
      <c r="Z1379" s="103"/>
      <c r="AA1379" s="104"/>
      <c r="AB1379" s="104"/>
      <c r="AC1379" s="104"/>
      <c r="AD1379" s="102"/>
      <c r="AE1379" s="102"/>
      <c r="AF1379" s="102"/>
    </row>
    <row r="1380" spans="1:32" x14ac:dyDescent="0.45">
      <c r="A1380" s="38"/>
      <c r="B1380" s="38"/>
      <c r="C1380" s="38"/>
      <c r="D1380" s="38"/>
      <c r="E1380" s="38"/>
      <c r="F1380" s="38"/>
      <c r="G1380" s="38"/>
      <c r="H1380" s="90"/>
      <c r="I1380" s="90"/>
      <c r="J1380" s="95"/>
      <c r="K1380" s="90"/>
      <c r="L1380" s="95"/>
      <c r="M1380" s="38"/>
      <c r="N1380" s="38"/>
      <c r="O1380" s="38"/>
      <c r="P1380" s="38"/>
      <c r="X1380" s="103"/>
      <c r="Y1380" s="103"/>
      <c r="Z1380" s="103"/>
      <c r="AA1380" s="104"/>
      <c r="AB1380" s="104"/>
      <c r="AC1380" s="104"/>
      <c r="AD1380" s="102"/>
      <c r="AE1380" s="102"/>
      <c r="AF1380" s="102"/>
    </row>
    <row r="1381" spans="1:32" x14ac:dyDescent="0.45">
      <c r="A1381" s="38"/>
      <c r="B1381" s="38"/>
      <c r="C1381" s="38"/>
      <c r="D1381" s="38"/>
      <c r="E1381" s="38"/>
      <c r="F1381" s="38"/>
      <c r="G1381" s="38"/>
      <c r="H1381" s="90"/>
      <c r="I1381" s="90"/>
      <c r="J1381" s="95"/>
      <c r="K1381" s="90"/>
      <c r="L1381" s="95"/>
      <c r="M1381" s="38"/>
      <c r="N1381" s="38"/>
      <c r="O1381" s="38"/>
      <c r="P1381" s="38"/>
      <c r="X1381" s="103"/>
      <c r="Y1381" s="103"/>
      <c r="Z1381" s="103"/>
      <c r="AA1381" s="104"/>
      <c r="AB1381" s="104"/>
      <c r="AC1381" s="104"/>
      <c r="AD1381" s="102"/>
      <c r="AE1381" s="102"/>
      <c r="AF1381" s="102"/>
    </row>
    <row r="1382" spans="1:32" x14ac:dyDescent="0.45">
      <c r="A1382" s="38"/>
      <c r="B1382" s="38"/>
      <c r="C1382" s="38"/>
      <c r="D1382" s="38"/>
      <c r="E1382" s="38"/>
      <c r="F1382" s="38"/>
      <c r="G1382" s="38"/>
      <c r="H1382" s="90"/>
      <c r="I1382" s="90"/>
      <c r="J1382" s="95"/>
      <c r="K1382" s="90"/>
      <c r="L1382" s="95"/>
      <c r="M1382" s="38"/>
      <c r="N1382" s="38"/>
      <c r="O1382" s="38"/>
      <c r="P1382" s="38"/>
      <c r="X1382" s="103"/>
      <c r="Y1382" s="103"/>
      <c r="Z1382" s="103"/>
      <c r="AA1382" s="104"/>
      <c r="AB1382" s="104"/>
      <c r="AC1382" s="104"/>
      <c r="AD1382" s="102"/>
      <c r="AE1382" s="102"/>
      <c r="AF1382" s="102"/>
    </row>
    <row r="1383" spans="1:32" x14ac:dyDescent="0.45">
      <c r="A1383" s="38"/>
      <c r="B1383" s="38"/>
      <c r="C1383" s="38"/>
      <c r="D1383" s="38"/>
      <c r="E1383" s="38"/>
      <c r="F1383" s="38"/>
      <c r="G1383" s="38"/>
      <c r="H1383" s="90"/>
      <c r="I1383" s="90"/>
      <c r="J1383" s="95"/>
      <c r="K1383" s="90"/>
      <c r="L1383" s="95"/>
      <c r="M1383" s="38"/>
      <c r="N1383" s="38"/>
      <c r="O1383" s="38"/>
      <c r="P1383" s="38"/>
      <c r="X1383" s="103"/>
      <c r="Y1383" s="103"/>
      <c r="Z1383" s="103"/>
      <c r="AA1383" s="104"/>
      <c r="AB1383" s="104"/>
      <c r="AC1383" s="104"/>
      <c r="AD1383" s="102"/>
      <c r="AE1383" s="102"/>
      <c r="AF1383" s="102"/>
    </row>
    <row r="1384" spans="1:32" x14ac:dyDescent="0.45">
      <c r="A1384" s="38"/>
      <c r="B1384" s="38"/>
      <c r="C1384" s="38"/>
      <c r="D1384" s="38"/>
      <c r="E1384" s="38"/>
      <c r="F1384" s="38"/>
      <c r="G1384" s="38"/>
      <c r="H1384" s="90"/>
      <c r="I1384" s="90"/>
      <c r="J1384" s="95"/>
      <c r="K1384" s="90"/>
      <c r="L1384" s="95"/>
      <c r="M1384" s="38"/>
      <c r="N1384" s="38"/>
      <c r="O1384" s="38"/>
      <c r="P1384" s="38"/>
      <c r="X1384" s="103"/>
      <c r="Y1384" s="103"/>
      <c r="Z1384" s="103"/>
      <c r="AA1384" s="104"/>
      <c r="AB1384" s="104"/>
      <c r="AC1384" s="104"/>
      <c r="AD1384" s="102"/>
      <c r="AE1384" s="102"/>
      <c r="AF1384" s="102"/>
    </row>
    <row r="1385" spans="1:32" x14ac:dyDescent="0.45">
      <c r="A1385" s="38"/>
      <c r="B1385" s="38"/>
      <c r="C1385" s="38"/>
      <c r="D1385" s="38"/>
      <c r="E1385" s="38"/>
      <c r="F1385" s="38"/>
      <c r="G1385" s="38"/>
      <c r="H1385" s="90"/>
      <c r="I1385" s="90"/>
      <c r="J1385" s="95"/>
      <c r="K1385" s="90"/>
      <c r="L1385" s="95"/>
      <c r="M1385" s="38"/>
      <c r="N1385" s="38"/>
      <c r="O1385" s="38"/>
      <c r="P1385" s="38"/>
      <c r="X1385" s="103"/>
      <c r="Y1385" s="103"/>
      <c r="Z1385" s="103"/>
      <c r="AA1385" s="104"/>
      <c r="AB1385" s="104"/>
      <c r="AC1385" s="104"/>
      <c r="AD1385" s="102"/>
      <c r="AE1385" s="102"/>
      <c r="AF1385" s="102"/>
    </row>
    <row r="1386" spans="1:32" x14ac:dyDescent="0.45">
      <c r="A1386" s="38"/>
      <c r="B1386" s="38"/>
      <c r="C1386" s="38"/>
      <c r="D1386" s="38"/>
      <c r="E1386" s="38"/>
      <c r="F1386" s="38"/>
      <c r="G1386" s="38"/>
      <c r="H1386" s="90"/>
      <c r="I1386" s="90"/>
      <c r="J1386" s="95"/>
      <c r="K1386" s="90"/>
      <c r="L1386" s="95"/>
      <c r="M1386" s="38"/>
      <c r="N1386" s="38"/>
      <c r="O1386" s="38"/>
      <c r="P1386" s="38"/>
      <c r="X1386" s="103"/>
      <c r="Y1386" s="103"/>
      <c r="Z1386" s="103"/>
      <c r="AA1386" s="104"/>
      <c r="AB1386" s="104"/>
      <c r="AC1386" s="104"/>
      <c r="AD1386" s="102"/>
      <c r="AE1386" s="102"/>
      <c r="AF1386" s="102"/>
    </row>
    <row r="1387" spans="1:32" x14ac:dyDescent="0.45">
      <c r="A1387" s="38"/>
      <c r="B1387" s="38"/>
      <c r="C1387" s="38"/>
      <c r="D1387" s="38"/>
      <c r="E1387" s="38"/>
      <c r="F1387" s="38"/>
      <c r="G1387" s="38"/>
      <c r="H1387" s="90"/>
      <c r="I1387" s="90"/>
      <c r="J1387" s="95"/>
      <c r="K1387" s="90"/>
      <c r="L1387" s="95"/>
      <c r="M1387" s="38"/>
      <c r="N1387" s="38"/>
      <c r="O1387" s="38"/>
      <c r="P1387" s="38"/>
      <c r="X1387" s="103"/>
      <c r="Y1387" s="103"/>
      <c r="Z1387" s="103"/>
      <c r="AA1387" s="104"/>
      <c r="AB1387" s="104"/>
      <c r="AC1387" s="104"/>
      <c r="AD1387" s="102"/>
      <c r="AE1387" s="102"/>
      <c r="AF1387" s="102"/>
    </row>
    <row r="1388" spans="1:32" x14ac:dyDescent="0.45">
      <c r="A1388" s="38"/>
      <c r="B1388" s="38"/>
      <c r="C1388" s="38"/>
      <c r="D1388" s="38"/>
      <c r="E1388" s="38"/>
      <c r="F1388" s="38"/>
      <c r="G1388" s="38"/>
      <c r="H1388" s="90"/>
      <c r="I1388" s="90"/>
      <c r="J1388" s="95"/>
      <c r="K1388" s="90"/>
      <c r="L1388" s="95"/>
      <c r="M1388" s="38"/>
      <c r="N1388" s="38"/>
      <c r="O1388" s="38"/>
      <c r="P1388" s="38"/>
      <c r="X1388" s="103"/>
      <c r="Y1388" s="103"/>
      <c r="Z1388" s="103"/>
      <c r="AA1388" s="104"/>
      <c r="AB1388" s="104"/>
      <c r="AC1388" s="104"/>
      <c r="AD1388" s="102"/>
      <c r="AE1388" s="102"/>
      <c r="AF1388" s="102"/>
    </row>
    <row r="1389" spans="1:32" x14ac:dyDescent="0.45">
      <c r="A1389" s="38"/>
      <c r="B1389" s="38"/>
      <c r="C1389" s="38"/>
      <c r="D1389" s="38"/>
      <c r="E1389" s="38"/>
      <c r="F1389" s="38"/>
      <c r="G1389" s="38"/>
      <c r="H1389" s="90"/>
      <c r="I1389" s="90"/>
      <c r="J1389" s="95"/>
      <c r="K1389" s="90"/>
      <c r="L1389" s="95"/>
      <c r="M1389" s="38"/>
      <c r="N1389" s="38"/>
      <c r="O1389" s="38"/>
      <c r="P1389" s="38"/>
      <c r="X1389" s="103"/>
      <c r="Y1389" s="103"/>
      <c r="Z1389" s="103"/>
      <c r="AA1389" s="104"/>
      <c r="AB1389" s="104"/>
      <c r="AC1389" s="104"/>
      <c r="AD1389" s="102"/>
      <c r="AE1389" s="102"/>
      <c r="AF1389" s="102"/>
    </row>
    <row r="1390" spans="1:32" x14ac:dyDescent="0.45">
      <c r="A1390" s="38"/>
      <c r="B1390" s="38"/>
      <c r="C1390" s="38"/>
      <c r="D1390" s="38"/>
      <c r="E1390" s="38"/>
      <c r="F1390" s="38"/>
      <c r="G1390" s="38"/>
      <c r="H1390" s="90"/>
      <c r="I1390" s="90"/>
      <c r="J1390" s="95"/>
      <c r="K1390" s="90"/>
      <c r="L1390" s="95"/>
      <c r="M1390" s="38"/>
      <c r="N1390" s="38"/>
      <c r="O1390" s="38"/>
      <c r="P1390" s="38"/>
      <c r="X1390" s="103"/>
      <c r="Y1390" s="103"/>
      <c r="Z1390" s="103"/>
      <c r="AA1390" s="104"/>
      <c r="AB1390" s="104"/>
      <c r="AC1390" s="104"/>
      <c r="AD1390" s="102"/>
      <c r="AE1390" s="102"/>
      <c r="AF1390" s="102"/>
    </row>
    <row r="1391" spans="1:32" x14ac:dyDescent="0.45">
      <c r="A1391" s="38"/>
      <c r="B1391" s="38"/>
      <c r="C1391" s="38"/>
      <c r="D1391" s="38"/>
      <c r="E1391" s="38"/>
      <c r="F1391" s="38"/>
      <c r="G1391" s="38"/>
      <c r="H1391" s="90"/>
      <c r="I1391" s="90"/>
      <c r="J1391" s="95"/>
      <c r="K1391" s="90"/>
      <c r="L1391" s="95"/>
      <c r="M1391" s="38"/>
      <c r="N1391" s="38"/>
      <c r="O1391" s="38"/>
      <c r="P1391" s="38"/>
      <c r="X1391" s="103"/>
      <c r="Y1391" s="103"/>
      <c r="Z1391" s="103"/>
      <c r="AA1391" s="104"/>
      <c r="AB1391" s="104"/>
      <c r="AC1391" s="104"/>
      <c r="AD1391" s="102"/>
      <c r="AE1391" s="102"/>
      <c r="AF1391" s="102"/>
    </row>
    <row r="1392" spans="1:32" x14ac:dyDescent="0.45">
      <c r="A1392" s="38"/>
      <c r="B1392" s="38"/>
      <c r="C1392" s="38"/>
      <c r="D1392" s="38"/>
      <c r="E1392" s="38"/>
      <c r="F1392" s="38"/>
      <c r="G1392" s="38"/>
      <c r="H1392" s="90"/>
      <c r="I1392" s="90"/>
      <c r="J1392" s="95"/>
      <c r="K1392" s="90"/>
      <c r="L1392" s="95"/>
      <c r="M1392" s="38"/>
      <c r="N1392" s="38"/>
      <c r="O1392" s="38"/>
      <c r="P1392" s="38"/>
      <c r="X1392" s="103"/>
      <c r="Y1392" s="103"/>
      <c r="Z1392" s="103"/>
      <c r="AA1392" s="104"/>
      <c r="AB1392" s="104"/>
      <c r="AC1392" s="104"/>
      <c r="AD1392" s="102"/>
      <c r="AE1392" s="102"/>
      <c r="AF1392" s="102"/>
    </row>
    <row r="1393" spans="1:32" x14ac:dyDescent="0.45">
      <c r="A1393" s="38"/>
      <c r="B1393" s="38"/>
      <c r="C1393" s="38"/>
      <c r="D1393" s="38"/>
      <c r="E1393" s="38"/>
      <c r="F1393" s="38"/>
      <c r="G1393" s="38"/>
      <c r="H1393" s="90"/>
      <c r="I1393" s="90"/>
      <c r="J1393" s="95"/>
      <c r="K1393" s="90"/>
      <c r="L1393" s="95"/>
      <c r="M1393" s="38"/>
      <c r="N1393" s="38"/>
      <c r="O1393" s="38"/>
      <c r="P1393" s="38"/>
      <c r="X1393" s="103"/>
      <c r="Y1393" s="103"/>
      <c r="Z1393" s="103"/>
      <c r="AA1393" s="104"/>
      <c r="AB1393" s="104"/>
      <c r="AC1393" s="104"/>
      <c r="AD1393" s="102"/>
      <c r="AE1393" s="102"/>
      <c r="AF1393" s="102"/>
    </row>
    <row r="1394" spans="1:32" x14ac:dyDescent="0.45">
      <c r="A1394" s="38"/>
      <c r="B1394" s="38"/>
      <c r="C1394" s="38"/>
      <c r="D1394" s="38"/>
      <c r="E1394" s="38"/>
      <c r="F1394" s="38"/>
      <c r="G1394" s="38"/>
      <c r="H1394" s="90"/>
      <c r="I1394" s="90"/>
      <c r="J1394" s="95"/>
      <c r="K1394" s="90"/>
      <c r="L1394" s="95"/>
      <c r="M1394" s="38"/>
      <c r="N1394" s="38"/>
      <c r="O1394" s="38"/>
      <c r="P1394" s="38"/>
      <c r="X1394" s="103"/>
      <c r="Y1394" s="103"/>
      <c r="Z1394" s="103"/>
      <c r="AA1394" s="104"/>
      <c r="AB1394" s="104"/>
      <c r="AC1394" s="104"/>
      <c r="AD1394" s="102"/>
      <c r="AE1394" s="102"/>
      <c r="AF1394" s="102"/>
    </row>
    <row r="1395" spans="1:32" x14ac:dyDescent="0.45">
      <c r="A1395" s="38"/>
      <c r="B1395" s="38"/>
      <c r="C1395" s="38"/>
      <c r="D1395" s="38"/>
      <c r="E1395" s="38"/>
      <c r="F1395" s="38"/>
      <c r="G1395" s="38"/>
      <c r="H1395" s="90"/>
      <c r="I1395" s="90"/>
      <c r="J1395" s="95"/>
      <c r="K1395" s="90"/>
      <c r="L1395" s="95"/>
      <c r="M1395" s="38"/>
      <c r="N1395" s="38"/>
      <c r="O1395" s="38"/>
      <c r="P1395" s="38"/>
      <c r="X1395" s="103"/>
      <c r="Y1395" s="103"/>
      <c r="Z1395" s="103"/>
      <c r="AA1395" s="104"/>
      <c r="AB1395" s="104"/>
      <c r="AC1395" s="104"/>
      <c r="AD1395" s="102"/>
      <c r="AE1395" s="102"/>
      <c r="AF1395" s="102"/>
    </row>
    <row r="1396" spans="1:32" x14ac:dyDescent="0.45">
      <c r="A1396" s="38"/>
      <c r="B1396" s="38"/>
      <c r="C1396" s="38"/>
      <c r="D1396" s="38"/>
      <c r="E1396" s="38"/>
      <c r="F1396" s="38"/>
      <c r="G1396" s="38"/>
      <c r="H1396" s="90"/>
      <c r="I1396" s="90"/>
      <c r="J1396" s="95"/>
      <c r="K1396" s="90"/>
      <c r="L1396" s="95"/>
      <c r="M1396" s="38"/>
      <c r="N1396" s="38"/>
      <c r="O1396" s="38"/>
      <c r="P1396" s="38"/>
      <c r="X1396" s="103"/>
      <c r="Y1396" s="103"/>
      <c r="Z1396" s="103"/>
      <c r="AA1396" s="104"/>
      <c r="AB1396" s="104"/>
      <c r="AC1396" s="104"/>
      <c r="AD1396" s="102"/>
      <c r="AE1396" s="102"/>
      <c r="AF1396" s="102"/>
    </row>
    <row r="1397" spans="1:32" x14ac:dyDescent="0.45">
      <c r="A1397" s="38"/>
      <c r="B1397" s="38"/>
      <c r="C1397" s="38"/>
      <c r="D1397" s="38"/>
      <c r="E1397" s="38"/>
      <c r="F1397" s="38"/>
      <c r="G1397" s="38"/>
      <c r="H1397" s="90"/>
      <c r="I1397" s="90"/>
      <c r="J1397" s="95"/>
      <c r="K1397" s="90"/>
      <c r="L1397" s="95"/>
      <c r="M1397" s="38"/>
      <c r="N1397" s="38"/>
      <c r="O1397" s="38"/>
      <c r="P1397" s="38"/>
      <c r="X1397" s="103"/>
      <c r="Y1397" s="103"/>
      <c r="Z1397" s="103"/>
      <c r="AA1397" s="104"/>
      <c r="AB1397" s="104"/>
      <c r="AC1397" s="104"/>
      <c r="AD1397" s="102"/>
      <c r="AE1397" s="102"/>
      <c r="AF1397" s="102"/>
    </row>
    <row r="1398" spans="1:32" x14ac:dyDescent="0.45">
      <c r="A1398" s="38"/>
      <c r="B1398" s="38"/>
      <c r="C1398" s="38"/>
      <c r="D1398" s="38"/>
      <c r="E1398" s="38"/>
      <c r="F1398" s="38"/>
      <c r="G1398" s="38"/>
      <c r="H1398" s="90"/>
      <c r="I1398" s="90"/>
      <c r="J1398" s="95"/>
      <c r="K1398" s="90"/>
      <c r="L1398" s="95"/>
      <c r="M1398" s="38"/>
      <c r="N1398" s="38"/>
      <c r="O1398" s="38"/>
      <c r="P1398" s="38"/>
      <c r="X1398" s="103"/>
      <c r="Y1398" s="103"/>
      <c r="Z1398" s="103"/>
      <c r="AA1398" s="104"/>
      <c r="AB1398" s="104"/>
      <c r="AC1398" s="104"/>
      <c r="AD1398" s="102"/>
      <c r="AE1398" s="102"/>
      <c r="AF1398" s="102"/>
    </row>
    <row r="1399" spans="1:32" x14ac:dyDescent="0.45">
      <c r="A1399" s="38"/>
      <c r="B1399" s="38"/>
      <c r="C1399" s="38"/>
      <c r="D1399" s="38"/>
      <c r="E1399" s="38"/>
      <c r="F1399" s="38"/>
      <c r="G1399" s="38"/>
      <c r="H1399" s="90"/>
      <c r="I1399" s="90"/>
      <c r="J1399" s="95"/>
      <c r="K1399" s="90"/>
      <c r="L1399" s="95"/>
      <c r="M1399" s="38"/>
      <c r="N1399" s="38"/>
      <c r="O1399" s="38"/>
      <c r="P1399" s="38"/>
      <c r="X1399" s="103"/>
      <c r="Y1399" s="103"/>
      <c r="Z1399" s="103"/>
      <c r="AA1399" s="104"/>
      <c r="AB1399" s="104"/>
      <c r="AC1399" s="104"/>
      <c r="AD1399" s="102"/>
      <c r="AE1399" s="102"/>
      <c r="AF1399" s="102"/>
    </row>
    <row r="1400" spans="1:32" x14ac:dyDescent="0.45">
      <c r="A1400" s="38"/>
      <c r="B1400" s="38"/>
      <c r="C1400" s="38"/>
      <c r="D1400" s="38"/>
      <c r="E1400" s="38"/>
      <c r="F1400" s="38"/>
      <c r="G1400" s="38"/>
      <c r="H1400" s="90"/>
      <c r="I1400" s="90"/>
      <c r="J1400" s="95"/>
      <c r="K1400" s="90"/>
      <c r="L1400" s="95"/>
      <c r="M1400" s="38"/>
      <c r="N1400" s="38"/>
      <c r="O1400" s="38"/>
      <c r="P1400" s="38"/>
      <c r="X1400" s="103"/>
      <c r="Y1400" s="103"/>
      <c r="Z1400" s="103"/>
      <c r="AA1400" s="104"/>
      <c r="AB1400" s="104"/>
      <c r="AC1400" s="104"/>
      <c r="AD1400" s="102"/>
      <c r="AE1400" s="102"/>
      <c r="AF1400" s="102"/>
    </row>
    <row r="1401" spans="1:32" x14ac:dyDescent="0.45">
      <c r="A1401" s="38"/>
      <c r="B1401" s="38"/>
      <c r="C1401" s="38"/>
      <c r="D1401" s="38"/>
      <c r="E1401" s="38"/>
      <c r="F1401" s="38"/>
      <c r="G1401" s="38"/>
      <c r="H1401" s="90"/>
      <c r="I1401" s="90"/>
      <c r="J1401" s="95"/>
      <c r="K1401" s="90"/>
      <c r="L1401" s="95"/>
      <c r="M1401" s="38"/>
      <c r="N1401" s="38"/>
      <c r="O1401" s="38"/>
      <c r="P1401" s="38"/>
      <c r="X1401" s="103"/>
      <c r="Y1401" s="103"/>
      <c r="Z1401" s="103"/>
      <c r="AA1401" s="104"/>
      <c r="AB1401" s="104"/>
      <c r="AC1401" s="104"/>
      <c r="AD1401" s="102"/>
      <c r="AE1401" s="102"/>
      <c r="AF1401" s="102"/>
    </row>
    <row r="1402" spans="1:32" x14ac:dyDescent="0.45">
      <c r="A1402" s="38"/>
      <c r="B1402" s="38"/>
      <c r="C1402" s="38"/>
      <c r="D1402" s="38"/>
      <c r="E1402" s="38"/>
      <c r="F1402" s="38"/>
      <c r="G1402" s="38"/>
      <c r="H1402" s="90"/>
      <c r="I1402" s="90"/>
      <c r="J1402" s="95"/>
      <c r="K1402" s="90"/>
      <c r="L1402" s="95"/>
      <c r="M1402" s="38"/>
      <c r="N1402" s="38"/>
      <c r="O1402" s="38"/>
      <c r="P1402" s="38"/>
      <c r="X1402" s="103"/>
      <c r="Y1402" s="103"/>
      <c r="Z1402" s="103"/>
      <c r="AA1402" s="104"/>
      <c r="AB1402" s="104"/>
      <c r="AC1402" s="104"/>
      <c r="AD1402" s="102"/>
      <c r="AE1402" s="102"/>
      <c r="AF1402" s="102"/>
    </row>
    <row r="1403" spans="1:32" x14ac:dyDescent="0.45">
      <c r="A1403" s="38"/>
      <c r="B1403" s="38"/>
      <c r="C1403" s="38"/>
      <c r="D1403" s="38"/>
      <c r="E1403" s="38"/>
      <c r="F1403" s="38"/>
      <c r="G1403" s="38"/>
      <c r="H1403" s="90"/>
      <c r="I1403" s="90"/>
      <c r="J1403" s="95"/>
      <c r="K1403" s="90"/>
      <c r="L1403" s="95"/>
      <c r="M1403" s="38"/>
      <c r="N1403" s="38"/>
      <c r="O1403" s="38"/>
      <c r="P1403" s="38"/>
      <c r="X1403" s="103"/>
      <c r="Y1403" s="103"/>
      <c r="Z1403" s="103"/>
      <c r="AA1403" s="104"/>
      <c r="AB1403" s="104"/>
      <c r="AC1403" s="104"/>
      <c r="AD1403" s="102"/>
      <c r="AE1403" s="102"/>
      <c r="AF1403" s="102"/>
    </row>
    <row r="1404" spans="1:32" x14ac:dyDescent="0.45">
      <c r="A1404" s="38"/>
      <c r="B1404" s="38"/>
      <c r="C1404" s="38"/>
      <c r="D1404" s="38"/>
      <c r="E1404" s="38"/>
      <c r="F1404" s="38"/>
      <c r="G1404" s="38"/>
      <c r="H1404" s="90"/>
      <c r="I1404" s="90"/>
      <c r="J1404" s="95"/>
      <c r="K1404" s="90"/>
      <c r="L1404" s="95"/>
      <c r="M1404" s="38"/>
      <c r="N1404" s="38"/>
      <c r="O1404" s="38"/>
      <c r="P1404" s="38"/>
      <c r="X1404" s="103"/>
      <c r="Y1404" s="103"/>
      <c r="Z1404" s="103"/>
      <c r="AA1404" s="104"/>
      <c r="AB1404" s="104"/>
      <c r="AC1404" s="104"/>
      <c r="AD1404" s="102"/>
      <c r="AE1404" s="102"/>
      <c r="AF1404" s="102"/>
    </row>
    <row r="1405" spans="1:32" x14ac:dyDescent="0.45">
      <c r="A1405" s="38"/>
      <c r="B1405" s="38"/>
      <c r="C1405" s="38"/>
      <c r="D1405" s="38"/>
      <c r="E1405" s="38"/>
      <c r="F1405" s="38"/>
      <c r="G1405" s="38"/>
      <c r="H1405" s="90"/>
      <c r="I1405" s="90"/>
      <c r="J1405" s="95"/>
      <c r="K1405" s="90"/>
      <c r="L1405" s="95"/>
      <c r="M1405" s="38"/>
      <c r="N1405" s="38"/>
      <c r="O1405" s="38"/>
      <c r="P1405" s="38"/>
      <c r="X1405" s="103"/>
      <c r="Y1405" s="103"/>
      <c r="Z1405" s="103"/>
      <c r="AA1405" s="104"/>
      <c r="AB1405" s="104"/>
      <c r="AC1405" s="104"/>
      <c r="AD1405" s="102"/>
      <c r="AE1405" s="102"/>
      <c r="AF1405" s="102"/>
    </row>
    <row r="1406" spans="1:32" x14ac:dyDescent="0.45">
      <c r="A1406" s="38"/>
      <c r="B1406" s="38"/>
      <c r="C1406" s="38"/>
      <c r="D1406" s="38"/>
      <c r="E1406" s="38"/>
      <c r="F1406" s="38"/>
      <c r="G1406" s="38"/>
      <c r="H1406" s="90"/>
      <c r="I1406" s="90"/>
      <c r="J1406" s="95"/>
      <c r="K1406" s="90"/>
      <c r="L1406" s="95"/>
      <c r="M1406" s="38"/>
      <c r="N1406" s="38"/>
      <c r="O1406" s="38"/>
      <c r="P1406" s="38"/>
      <c r="X1406" s="103"/>
      <c r="Y1406" s="103"/>
      <c r="Z1406" s="103"/>
      <c r="AA1406" s="104"/>
      <c r="AB1406" s="104"/>
      <c r="AC1406" s="104"/>
      <c r="AD1406" s="102"/>
      <c r="AE1406" s="102"/>
      <c r="AF1406" s="102"/>
    </row>
    <row r="1407" spans="1:32" x14ac:dyDescent="0.45">
      <c r="A1407" s="38"/>
      <c r="B1407" s="38"/>
      <c r="C1407" s="38"/>
      <c r="D1407" s="38"/>
      <c r="E1407" s="38"/>
      <c r="F1407" s="38"/>
      <c r="G1407" s="38"/>
      <c r="H1407" s="90"/>
      <c r="I1407" s="90"/>
      <c r="J1407" s="95"/>
      <c r="K1407" s="90"/>
      <c r="L1407" s="95"/>
      <c r="M1407" s="38"/>
      <c r="N1407" s="38"/>
      <c r="O1407" s="38"/>
      <c r="P1407" s="38"/>
      <c r="X1407" s="103"/>
      <c r="Y1407" s="103"/>
      <c r="Z1407" s="103"/>
      <c r="AA1407" s="104"/>
      <c r="AB1407" s="104"/>
      <c r="AC1407" s="104"/>
      <c r="AD1407" s="102"/>
      <c r="AE1407" s="102"/>
      <c r="AF1407" s="102"/>
    </row>
    <row r="1408" spans="1:32" x14ac:dyDescent="0.45">
      <c r="A1408" s="38"/>
      <c r="B1408" s="38"/>
      <c r="C1408" s="38"/>
      <c r="D1408" s="38"/>
      <c r="E1408" s="38"/>
      <c r="F1408" s="38"/>
      <c r="G1408" s="38"/>
      <c r="H1408" s="90"/>
      <c r="I1408" s="90"/>
      <c r="J1408" s="95"/>
      <c r="K1408" s="90"/>
      <c r="L1408" s="95"/>
      <c r="M1408" s="38"/>
      <c r="N1408" s="38"/>
      <c r="O1408" s="38"/>
      <c r="P1408" s="38"/>
      <c r="X1408" s="103"/>
      <c r="Y1408" s="103"/>
      <c r="Z1408" s="103"/>
      <c r="AA1408" s="104"/>
      <c r="AB1408" s="104"/>
      <c r="AC1408" s="104"/>
      <c r="AD1408" s="102"/>
      <c r="AE1408" s="102"/>
      <c r="AF1408" s="102"/>
    </row>
    <row r="1409" spans="1:32" x14ac:dyDescent="0.45">
      <c r="A1409" s="38"/>
      <c r="B1409" s="38"/>
      <c r="C1409" s="38"/>
      <c r="D1409" s="38"/>
      <c r="E1409" s="38"/>
      <c r="F1409" s="38"/>
      <c r="G1409" s="38"/>
      <c r="H1409" s="90"/>
      <c r="I1409" s="90"/>
      <c r="J1409" s="95"/>
      <c r="K1409" s="90"/>
      <c r="L1409" s="95"/>
      <c r="M1409" s="38"/>
      <c r="N1409" s="38"/>
      <c r="O1409" s="38"/>
      <c r="P1409" s="38"/>
      <c r="X1409" s="103"/>
      <c r="Y1409" s="103"/>
      <c r="Z1409" s="103"/>
      <c r="AA1409" s="104"/>
      <c r="AB1409" s="104"/>
      <c r="AC1409" s="104"/>
      <c r="AD1409" s="102"/>
      <c r="AE1409" s="102"/>
      <c r="AF1409" s="102"/>
    </row>
    <row r="1410" spans="1:32" x14ac:dyDescent="0.45">
      <c r="A1410" s="38"/>
      <c r="B1410" s="38"/>
      <c r="C1410" s="38"/>
      <c r="D1410" s="38"/>
      <c r="E1410" s="38"/>
      <c r="F1410" s="38"/>
      <c r="G1410" s="38"/>
      <c r="H1410" s="90"/>
      <c r="I1410" s="90"/>
      <c r="J1410" s="95"/>
      <c r="K1410" s="90"/>
      <c r="L1410" s="95"/>
      <c r="M1410" s="38"/>
      <c r="N1410" s="38"/>
      <c r="O1410" s="38"/>
      <c r="P1410" s="38"/>
      <c r="X1410" s="103"/>
      <c r="Y1410" s="103"/>
      <c r="Z1410" s="103"/>
      <c r="AA1410" s="104"/>
      <c r="AB1410" s="104"/>
      <c r="AC1410" s="104"/>
      <c r="AD1410" s="102"/>
      <c r="AE1410" s="102"/>
      <c r="AF1410" s="102"/>
    </row>
    <row r="1411" spans="1:32" x14ac:dyDescent="0.45">
      <c r="A1411" s="38"/>
      <c r="B1411" s="38"/>
      <c r="C1411" s="38"/>
      <c r="D1411" s="38"/>
      <c r="E1411" s="38"/>
      <c r="F1411" s="38"/>
      <c r="G1411" s="38"/>
      <c r="H1411" s="90"/>
      <c r="I1411" s="90"/>
      <c r="J1411" s="95"/>
      <c r="K1411" s="90"/>
      <c r="L1411" s="95"/>
      <c r="M1411" s="38"/>
      <c r="N1411" s="38"/>
      <c r="O1411" s="38"/>
      <c r="P1411" s="38"/>
      <c r="X1411" s="103"/>
      <c r="Y1411" s="103"/>
      <c r="Z1411" s="103"/>
      <c r="AA1411" s="104"/>
      <c r="AB1411" s="104"/>
      <c r="AC1411" s="104"/>
      <c r="AD1411" s="102"/>
      <c r="AE1411" s="102"/>
      <c r="AF1411" s="102"/>
    </row>
    <row r="1412" spans="1:32" x14ac:dyDescent="0.45">
      <c r="A1412" s="38"/>
      <c r="B1412" s="38"/>
      <c r="C1412" s="38"/>
      <c r="D1412" s="38"/>
      <c r="E1412" s="38"/>
      <c r="F1412" s="38"/>
      <c r="G1412" s="38"/>
      <c r="H1412" s="90"/>
      <c r="I1412" s="90"/>
      <c r="J1412" s="95"/>
      <c r="K1412" s="90"/>
      <c r="L1412" s="95"/>
      <c r="M1412" s="38"/>
      <c r="N1412" s="38"/>
      <c r="O1412" s="38"/>
      <c r="P1412" s="38"/>
      <c r="X1412" s="103"/>
      <c r="Y1412" s="103"/>
      <c r="Z1412" s="103"/>
      <c r="AA1412" s="104"/>
      <c r="AB1412" s="104"/>
      <c r="AC1412" s="104"/>
      <c r="AD1412" s="102"/>
      <c r="AE1412" s="102"/>
      <c r="AF1412" s="102"/>
    </row>
    <row r="1413" spans="1:32" x14ac:dyDescent="0.45">
      <c r="A1413" s="38"/>
      <c r="B1413" s="38"/>
      <c r="C1413" s="38"/>
      <c r="D1413" s="38"/>
      <c r="E1413" s="38"/>
      <c r="F1413" s="38"/>
      <c r="G1413" s="38"/>
      <c r="H1413" s="90"/>
      <c r="I1413" s="90"/>
      <c r="J1413" s="95"/>
      <c r="K1413" s="90"/>
      <c r="L1413" s="95"/>
      <c r="M1413" s="38"/>
      <c r="N1413" s="38"/>
      <c r="O1413" s="38"/>
      <c r="P1413" s="38"/>
      <c r="X1413" s="103"/>
      <c r="Y1413" s="103"/>
      <c r="Z1413" s="103"/>
      <c r="AA1413" s="104"/>
      <c r="AB1413" s="104"/>
      <c r="AC1413" s="104"/>
      <c r="AD1413" s="102"/>
      <c r="AE1413" s="102"/>
      <c r="AF1413" s="102"/>
    </row>
    <row r="1414" spans="1:32" x14ac:dyDescent="0.45">
      <c r="A1414" s="38"/>
      <c r="B1414" s="38"/>
      <c r="C1414" s="38"/>
      <c r="D1414" s="38"/>
      <c r="E1414" s="38"/>
      <c r="F1414" s="38"/>
      <c r="G1414" s="38"/>
      <c r="H1414" s="90"/>
      <c r="I1414" s="90"/>
      <c r="J1414" s="95"/>
      <c r="K1414" s="90"/>
      <c r="L1414" s="95"/>
      <c r="M1414" s="38"/>
      <c r="N1414" s="38"/>
      <c r="O1414" s="38"/>
      <c r="P1414" s="38"/>
      <c r="X1414" s="103"/>
      <c r="Y1414" s="103"/>
      <c r="Z1414" s="103"/>
      <c r="AA1414" s="104"/>
      <c r="AB1414" s="104"/>
      <c r="AC1414" s="104"/>
      <c r="AD1414" s="102"/>
      <c r="AE1414" s="102"/>
      <c r="AF1414" s="102"/>
    </row>
    <row r="1415" spans="1:32" x14ac:dyDescent="0.45">
      <c r="A1415" s="38"/>
      <c r="B1415" s="38"/>
      <c r="C1415" s="38"/>
      <c r="D1415" s="38"/>
      <c r="E1415" s="38"/>
      <c r="F1415" s="38"/>
      <c r="G1415" s="38"/>
      <c r="H1415" s="90"/>
      <c r="I1415" s="90"/>
      <c r="J1415" s="95"/>
      <c r="K1415" s="90"/>
      <c r="L1415" s="95"/>
      <c r="M1415" s="38"/>
      <c r="N1415" s="38"/>
      <c r="O1415" s="38"/>
      <c r="P1415" s="38"/>
      <c r="X1415" s="103"/>
      <c r="Y1415" s="103"/>
      <c r="Z1415" s="103"/>
      <c r="AA1415" s="104"/>
      <c r="AB1415" s="104"/>
      <c r="AC1415" s="104"/>
      <c r="AD1415" s="102"/>
      <c r="AE1415" s="102"/>
      <c r="AF1415" s="102"/>
    </row>
    <row r="1416" spans="1:32" x14ac:dyDescent="0.45">
      <c r="A1416" s="38"/>
      <c r="B1416" s="38"/>
      <c r="C1416" s="38"/>
      <c r="D1416" s="38"/>
      <c r="E1416" s="38"/>
      <c r="F1416" s="38"/>
      <c r="G1416" s="38"/>
      <c r="H1416" s="90"/>
      <c r="I1416" s="90"/>
      <c r="J1416" s="95"/>
      <c r="K1416" s="90"/>
      <c r="L1416" s="95"/>
      <c r="M1416" s="38"/>
      <c r="N1416" s="38"/>
      <c r="O1416" s="38"/>
      <c r="P1416" s="38"/>
      <c r="X1416" s="103"/>
      <c r="Y1416" s="103"/>
      <c r="Z1416" s="103"/>
      <c r="AA1416" s="104"/>
      <c r="AB1416" s="104"/>
      <c r="AC1416" s="104"/>
      <c r="AD1416" s="102"/>
      <c r="AE1416" s="102"/>
      <c r="AF1416" s="102"/>
    </row>
    <row r="1417" spans="1:32" x14ac:dyDescent="0.45">
      <c r="A1417" s="38"/>
      <c r="B1417" s="38"/>
      <c r="C1417" s="38"/>
      <c r="D1417" s="38"/>
      <c r="E1417" s="38"/>
      <c r="F1417" s="38"/>
      <c r="G1417" s="38"/>
      <c r="H1417" s="90"/>
      <c r="I1417" s="90"/>
      <c r="J1417" s="95"/>
      <c r="K1417" s="90"/>
      <c r="L1417" s="95"/>
      <c r="M1417" s="38"/>
      <c r="N1417" s="38"/>
      <c r="O1417" s="38"/>
      <c r="P1417" s="38"/>
      <c r="X1417" s="103"/>
      <c r="Y1417" s="103"/>
      <c r="Z1417" s="103"/>
      <c r="AA1417" s="104"/>
      <c r="AB1417" s="104"/>
      <c r="AC1417" s="104"/>
      <c r="AD1417" s="102"/>
      <c r="AE1417" s="102"/>
      <c r="AF1417" s="102"/>
    </row>
    <row r="1418" spans="1:32" x14ac:dyDescent="0.45">
      <c r="A1418" s="38"/>
      <c r="B1418" s="38"/>
      <c r="C1418" s="38"/>
      <c r="D1418" s="38"/>
      <c r="E1418" s="38"/>
      <c r="F1418" s="38"/>
      <c r="G1418" s="38"/>
      <c r="H1418" s="90"/>
      <c r="I1418" s="90"/>
      <c r="J1418" s="95"/>
      <c r="K1418" s="90"/>
      <c r="L1418" s="95"/>
      <c r="M1418" s="38"/>
      <c r="N1418" s="38"/>
      <c r="O1418" s="38"/>
      <c r="P1418" s="38"/>
      <c r="X1418" s="103"/>
      <c r="Y1418" s="103"/>
      <c r="Z1418" s="103"/>
      <c r="AA1418" s="104"/>
      <c r="AB1418" s="104"/>
      <c r="AC1418" s="104"/>
      <c r="AD1418" s="102"/>
      <c r="AE1418" s="102"/>
      <c r="AF1418" s="102"/>
    </row>
    <row r="1419" spans="1:32" x14ac:dyDescent="0.45">
      <c r="A1419" s="38"/>
      <c r="B1419" s="38"/>
      <c r="C1419" s="38"/>
      <c r="D1419" s="38"/>
      <c r="E1419" s="38"/>
      <c r="F1419" s="38"/>
      <c r="G1419" s="38"/>
      <c r="H1419" s="90"/>
      <c r="I1419" s="90"/>
      <c r="J1419" s="95"/>
      <c r="K1419" s="90"/>
      <c r="L1419" s="95"/>
      <c r="M1419" s="38"/>
      <c r="N1419" s="38"/>
      <c r="O1419" s="38"/>
      <c r="P1419" s="38"/>
      <c r="X1419" s="103"/>
      <c r="Y1419" s="103"/>
      <c r="Z1419" s="103"/>
      <c r="AA1419" s="104"/>
      <c r="AB1419" s="104"/>
      <c r="AC1419" s="104"/>
      <c r="AD1419" s="102"/>
      <c r="AE1419" s="102"/>
      <c r="AF1419" s="102"/>
    </row>
    <row r="1420" spans="1:32" x14ac:dyDescent="0.45">
      <c r="A1420" s="38"/>
      <c r="B1420" s="38"/>
      <c r="C1420" s="38"/>
      <c r="D1420" s="38"/>
      <c r="E1420" s="38"/>
      <c r="F1420" s="38"/>
      <c r="G1420" s="38"/>
      <c r="H1420" s="90"/>
      <c r="I1420" s="90"/>
      <c r="J1420" s="95"/>
      <c r="K1420" s="90"/>
      <c r="L1420" s="95"/>
      <c r="M1420" s="38"/>
      <c r="N1420" s="38"/>
      <c r="O1420" s="38"/>
      <c r="P1420" s="38"/>
      <c r="X1420" s="103"/>
      <c r="Y1420" s="103"/>
      <c r="Z1420" s="103"/>
      <c r="AA1420" s="104"/>
      <c r="AB1420" s="104"/>
      <c r="AC1420" s="104"/>
      <c r="AD1420" s="102"/>
      <c r="AE1420" s="102"/>
      <c r="AF1420" s="102"/>
    </row>
    <row r="1421" spans="1:32" x14ac:dyDescent="0.45">
      <c r="A1421" s="38"/>
      <c r="B1421" s="38"/>
      <c r="C1421" s="38"/>
      <c r="D1421" s="38"/>
      <c r="E1421" s="38"/>
      <c r="F1421" s="38"/>
      <c r="G1421" s="38"/>
      <c r="H1421" s="90"/>
      <c r="I1421" s="90"/>
      <c r="J1421" s="95"/>
      <c r="K1421" s="90"/>
      <c r="L1421" s="95"/>
      <c r="M1421" s="38"/>
      <c r="N1421" s="38"/>
      <c r="O1421" s="38"/>
      <c r="P1421" s="38"/>
      <c r="X1421" s="103"/>
      <c r="Y1421" s="103"/>
      <c r="Z1421" s="103"/>
      <c r="AA1421" s="104"/>
      <c r="AB1421" s="104"/>
      <c r="AC1421" s="104"/>
      <c r="AD1421" s="102"/>
      <c r="AE1421" s="102"/>
      <c r="AF1421" s="102"/>
    </row>
    <row r="1422" spans="1:32" x14ac:dyDescent="0.45">
      <c r="A1422" s="38"/>
      <c r="B1422" s="38"/>
      <c r="C1422" s="38"/>
      <c r="D1422" s="38"/>
      <c r="E1422" s="38"/>
      <c r="F1422" s="38"/>
      <c r="G1422" s="38"/>
      <c r="H1422" s="90"/>
      <c r="I1422" s="90"/>
      <c r="J1422" s="95"/>
      <c r="K1422" s="90"/>
      <c r="L1422" s="95"/>
      <c r="M1422" s="38"/>
      <c r="N1422" s="38"/>
      <c r="O1422" s="38"/>
      <c r="P1422" s="38"/>
      <c r="X1422" s="103"/>
      <c r="Y1422" s="103"/>
      <c r="Z1422" s="103"/>
      <c r="AA1422" s="104"/>
      <c r="AB1422" s="104"/>
      <c r="AC1422" s="104"/>
      <c r="AD1422" s="102"/>
      <c r="AE1422" s="102"/>
      <c r="AF1422" s="102"/>
    </row>
    <row r="1423" spans="1:32" x14ac:dyDescent="0.45">
      <c r="A1423" s="38"/>
      <c r="B1423" s="38"/>
      <c r="C1423" s="38"/>
      <c r="D1423" s="38"/>
      <c r="E1423" s="38"/>
      <c r="F1423" s="38"/>
      <c r="G1423" s="38"/>
      <c r="H1423" s="90"/>
      <c r="I1423" s="90"/>
      <c r="J1423" s="95"/>
      <c r="K1423" s="90"/>
      <c r="L1423" s="95"/>
      <c r="M1423" s="38"/>
      <c r="N1423" s="38"/>
      <c r="O1423" s="38"/>
      <c r="P1423" s="38"/>
      <c r="X1423" s="103"/>
      <c r="Y1423" s="103"/>
      <c r="Z1423" s="103"/>
      <c r="AA1423" s="104"/>
      <c r="AB1423" s="104"/>
      <c r="AC1423" s="104"/>
      <c r="AD1423" s="102"/>
      <c r="AE1423" s="102"/>
      <c r="AF1423" s="102"/>
    </row>
    <row r="1424" spans="1:32" x14ac:dyDescent="0.45">
      <c r="A1424" s="38"/>
      <c r="B1424" s="38"/>
      <c r="C1424" s="38"/>
      <c r="D1424" s="38"/>
      <c r="E1424" s="38"/>
      <c r="F1424" s="38"/>
      <c r="G1424" s="38"/>
      <c r="H1424" s="90"/>
      <c r="I1424" s="90"/>
      <c r="J1424" s="95"/>
      <c r="K1424" s="90"/>
      <c r="L1424" s="95"/>
      <c r="M1424" s="38"/>
      <c r="N1424" s="38"/>
      <c r="O1424" s="38"/>
      <c r="P1424" s="38"/>
      <c r="X1424" s="103"/>
      <c r="Y1424" s="103"/>
      <c r="Z1424" s="103"/>
      <c r="AA1424" s="104"/>
      <c r="AB1424" s="104"/>
      <c r="AC1424" s="104"/>
      <c r="AD1424" s="102"/>
      <c r="AE1424" s="102"/>
      <c r="AF1424" s="102"/>
    </row>
    <row r="1425" spans="1:32" x14ac:dyDescent="0.45">
      <c r="A1425" s="38"/>
      <c r="B1425" s="38"/>
      <c r="C1425" s="38"/>
      <c r="D1425" s="38"/>
      <c r="E1425" s="38"/>
      <c r="F1425" s="38"/>
      <c r="G1425" s="38"/>
      <c r="H1425" s="90"/>
      <c r="I1425" s="90"/>
      <c r="J1425" s="95"/>
      <c r="K1425" s="90"/>
      <c r="L1425" s="95"/>
      <c r="M1425" s="38"/>
      <c r="N1425" s="38"/>
      <c r="O1425" s="38"/>
      <c r="P1425" s="38"/>
      <c r="X1425" s="103"/>
      <c r="Y1425" s="103"/>
      <c r="Z1425" s="103"/>
      <c r="AA1425" s="104"/>
      <c r="AB1425" s="104"/>
      <c r="AC1425" s="104"/>
      <c r="AD1425" s="102"/>
      <c r="AE1425" s="102"/>
      <c r="AF1425" s="102"/>
    </row>
    <row r="1426" spans="1:32" x14ac:dyDescent="0.45">
      <c r="A1426" s="38"/>
      <c r="B1426" s="38"/>
      <c r="C1426" s="38"/>
      <c r="D1426" s="38"/>
      <c r="E1426" s="38"/>
      <c r="F1426" s="38"/>
      <c r="G1426" s="38"/>
      <c r="H1426" s="90"/>
      <c r="I1426" s="90"/>
      <c r="J1426" s="95"/>
      <c r="K1426" s="90"/>
      <c r="L1426" s="95"/>
      <c r="M1426" s="38"/>
      <c r="N1426" s="38"/>
      <c r="O1426" s="38"/>
      <c r="P1426" s="38"/>
      <c r="X1426" s="103"/>
      <c r="Y1426" s="103"/>
      <c r="Z1426" s="103"/>
      <c r="AA1426" s="104"/>
      <c r="AB1426" s="104"/>
      <c r="AC1426" s="104"/>
      <c r="AD1426" s="102"/>
      <c r="AE1426" s="102"/>
      <c r="AF1426" s="102"/>
    </row>
    <row r="1427" spans="1:32" x14ac:dyDescent="0.45">
      <c r="A1427" s="38"/>
      <c r="B1427" s="38"/>
      <c r="C1427" s="38"/>
      <c r="D1427" s="38"/>
      <c r="E1427" s="38"/>
      <c r="F1427" s="38"/>
      <c r="G1427" s="38"/>
      <c r="H1427" s="90"/>
      <c r="I1427" s="90"/>
      <c r="J1427" s="95"/>
      <c r="K1427" s="90"/>
      <c r="L1427" s="95"/>
      <c r="M1427" s="38"/>
      <c r="N1427" s="38"/>
      <c r="O1427" s="38"/>
      <c r="P1427" s="38"/>
      <c r="X1427" s="103"/>
      <c r="Y1427" s="103"/>
      <c r="Z1427" s="103"/>
      <c r="AA1427" s="104"/>
      <c r="AB1427" s="104"/>
      <c r="AC1427" s="104"/>
      <c r="AD1427" s="102"/>
      <c r="AE1427" s="102"/>
      <c r="AF1427" s="102"/>
    </row>
    <row r="1428" spans="1:32" x14ac:dyDescent="0.45">
      <c r="A1428" s="38"/>
      <c r="B1428" s="38"/>
      <c r="C1428" s="38"/>
      <c r="D1428" s="38"/>
      <c r="E1428" s="38"/>
      <c r="F1428" s="38"/>
      <c r="G1428" s="38"/>
      <c r="H1428" s="90"/>
      <c r="I1428" s="90"/>
      <c r="J1428" s="95"/>
      <c r="K1428" s="90"/>
      <c r="L1428" s="95"/>
      <c r="M1428" s="38"/>
      <c r="N1428" s="38"/>
      <c r="O1428" s="38"/>
      <c r="P1428" s="38"/>
      <c r="X1428" s="103"/>
      <c r="Y1428" s="103"/>
      <c r="Z1428" s="103"/>
      <c r="AA1428" s="104"/>
      <c r="AB1428" s="104"/>
      <c r="AC1428" s="104"/>
      <c r="AD1428" s="102"/>
      <c r="AE1428" s="102"/>
      <c r="AF1428" s="102"/>
    </row>
    <row r="1429" spans="1:32" x14ac:dyDescent="0.45">
      <c r="A1429" s="38"/>
      <c r="B1429" s="38"/>
      <c r="C1429" s="38"/>
      <c r="D1429" s="38"/>
      <c r="E1429" s="38"/>
      <c r="F1429" s="38"/>
      <c r="G1429" s="38"/>
      <c r="H1429" s="90"/>
      <c r="I1429" s="90"/>
      <c r="J1429" s="95"/>
      <c r="K1429" s="90"/>
      <c r="L1429" s="95"/>
      <c r="M1429" s="38"/>
      <c r="N1429" s="38"/>
      <c r="O1429" s="38"/>
      <c r="P1429" s="38"/>
      <c r="X1429" s="103"/>
      <c r="Y1429" s="103"/>
      <c r="Z1429" s="103"/>
      <c r="AA1429" s="104"/>
      <c r="AB1429" s="104"/>
      <c r="AC1429" s="104"/>
      <c r="AD1429" s="102"/>
      <c r="AE1429" s="102"/>
      <c r="AF1429" s="102"/>
    </row>
    <row r="1430" spans="1:32" x14ac:dyDescent="0.45">
      <c r="A1430" s="38"/>
      <c r="B1430" s="38"/>
      <c r="C1430" s="38"/>
      <c r="D1430" s="38"/>
      <c r="E1430" s="38"/>
      <c r="F1430" s="38"/>
      <c r="G1430" s="38"/>
      <c r="H1430" s="90"/>
      <c r="I1430" s="90"/>
      <c r="J1430" s="95"/>
      <c r="K1430" s="90"/>
      <c r="L1430" s="95"/>
      <c r="M1430" s="38"/>
      <c r="N1430" s="38"/>
      <c r="O1430" s="38"/>
      <c r="P1430" s="38"/>
      <c r="X1430" s="103"/>
      <c r="Y1430" s="103"/>
      <c r="Z1430" s="103"/>
      <c r="AA1430" s="104"/>
      <c r="AB1430" s="104"/>
      <c r="AC1430" s="104"/>
      <c r="AD1430" s="102"/>
      <c r="AE1430" s="102"/>
      <c r="AF1430" s="102"/>
    </row>
    <row r="1431" spans="1:32" x14ac:dyDescent="0.45">
      <c r="A1431" s="38"/>
      <c r="B1431" s="38"/>
      <c r="C1431" s="38"/>
      <c r="D1431" s="38"/>
      <c r="E1431" s="38"/>
      <c r="F1431" s="38"/>
      <c r="G1431" s="38"/>
      <c r="H1431" s="90"/>
      <c r="I1431" s="90"/>
      <c r="J1431" s="95"/>
      <c r="K1431" s="90"/>
      <c r="L1431" s="95"/>
      <c r="M1431" s="38"/>
      <c r="N1431" s="38"/>
      <c r="O1431" s="38"/>
      <c r="P1431" s="38"/>
      <c r="X1431" s="103"/>
      <c r="Y1431" s="103"/>
      <c r="Z1431" s="103"/>
      <c r="AA1431" s="104"/>
      <c r="AB1431" s="104"/>
      <c r="AC1431" s="104"/>
      <c r="AD1431" s="102"/>
      <c r="AE1431" s="102"/>
      <c r="AF1431" s="102"/>
    </row>
    <row r="1432" spans="1:32" x14ac:dyDescent="0.45">
      <c r="A1432" s="38"/>
      <c r="B1432" s="38"/>
      <c r="C1432" s="38"/>
      <c r="D1432" s="38"/>
      <c r="E1432" s="38"/>
      <c r="F1432" s="38"/>
      <c r="G1432" s="38"/>
      <c r="H1432" s="90"/>
      <c r="I1432" s="90"/>
      <c r="J1432" s="95"/>
      <c r="K1432" s="90"/>
      <c r="L1432" s="95"/>
      <c r="M1432" s="38"/>
      <c r="N1432" s="38"/>
      <c r="O1432" s="38"/>
      <c r="P1432" s="38"/>
      <c r="X1432" s="103"/>
      <c r="Y1432" s="103"/>
      <c r="Z1432" s="103"/>
      <c r="AA1432" s="104"/>
      <c r="AB1432" s="104"/>
      <c r="AC1432" s="104"/>
      <c r="AD1432" s="102"/>
      <c r="AE1432" s="102"/>
      <c r="AF1432" s="102"/>
    </row>
    <row r="1433" spans="1:32" x14ac:dyDescent="0.45">
      <c r="A1433" s="38"/>
      <c r="B1433" s="38"/>
      <c r="C1433" s="38"/>
      <c r="D1433" s="38"/>
      <c r="E1433" s="38"/>
      <c r="F1433" s="38"/>
      <c r="G1433" s="38"/>
      <c r="H1433" s="90"/>
      <c r="I1433" s="90"/>
      <c r="J1433" s="95"/>
      <c r="K1433" s="90"/>
      <c r="L1433" s="95"/>
      <c r="M1433" s="38"/>
      <c r="N1433" s="38"/>
      <c r="O1433" s="38"/>
      <c r="P1433" s="38"/>
      <c r="X1433" s="103"/>
      <c r="Y1433" s="103"/>
      <c r="Z1433" s="103"/>
      <c r="AA1433" s="104"/>
      <c r="AB1433" s="104"/>
      <c r="AC1433" s="104"/>
      <c r="AD1433" s="102"/>
      <c r="AE1433" s="102"/>
      <c r="AF1433" s="102"/>
    </row>
    <row r="1434" spans="1:32" x14ac:dyDescent="0.45">
      <c r="A1434" s="38"/>
      <c r="B1434" s="38"/>
      <c r="C1434" s="38"/>
      <c r="D1434" s="38"/>
      <c r="E1434" s="38"/>
      <c r="F1434" s="38"/>
      <c r="G1434" s="38"/>
      <c r="H1434" s="90"/>
      <c r="I1434" s="90"/>
      <c r="J1434" s="95"/>
      <c r="K1434" s="90"/>
      <c r="L1434" s="95"/>
      <c r="M1434" s="38"/>
      <c r="N1434" s="38"/>
      <c r="O1434" s="38"/>
      <c r="P1434" s="38"/>
      <c r="X1434" s="103"/>
      <c r="Y1434" s="103"/>
      <c r="Z1434" s="103"/>
      <c r="AA1434" s="104"/>
      <c r="AB1434" s="104"/>
      <c r="AC1434" s="104"/>
      <c r="AD1434" s="102"/>
      <c r="AE1434" s="102"/>
      <c r="AF1434" s="102"/>
    </row>
    <row r="1435" spans="1:32" x14ac:dyDescent="0.45">
      <c r="A1435" s="38"/>
      <c r="B1435" s="38"/>
      <c r="C1435" s="38"/>
      <c r="D1435" s="38"/>
      <c r="E1435" s="38"/>
      <c r="F1435" s="38"/>
      <c r="G1435" s="38"/>
      <c r="H1435" s="90"/>
      <c r="I1435" s="90"/>
      <c r="J1435" s="95"/>
      <c r="K1435" s="90"/>
      <c r="L1435" s="95"/>
      <c r="M1435" s="38"/>
      <c r="N1435" s="38"/>
      <c r="O1435" s="38"/>
      <c r="P1435" s="38"/>
      <c r="X1435" s="103"/>
      <c r="Y1435" s="103"/>
      <c r="Z1435" s="103"/>
      <c r="AA1435" s="104"/>
      <c r="AB1435" s="104"/>
      <c r="AC1435" s="104"/>
      <c r="AD1435" s="102"/>
      <c r="AE1435" s="102"/>
      <c r="AF1435" s="102"/>
    </row>
    <row r="1436" spans="1:32" x14ac:dyDescent="0.45">
      <c r="A1436" s="38"/>
      <c r="B1436" s="38"/>
      <c r="C1436" s="38"/>
      <c r="D1436" s="38"/>
      <c r="E1436" s="38"/>
      <c r="F1436" s="38"/>
      <c r="G1436" s="38"/>
      <c r="H1436" s="90"/>
      <c r="I1436" s="90"/>
      <c r="J1436" s="95"/>
      <c r="K1436" s="90"/>
      <c r="L1436" s="95"/>
      <c r="M1436" s="38"/>
      <c r="N1436" s="38"/>
      <c r="O1436" s="38"/>
      <c r="P1436" s="38"/>
      <c r="X1436" s="103"/>
      <c r="Y1436" s="103"/>
      <c r="Z1436" s="103"/>
      <c r="AA1436" s="104"/>
      <c r="AB1436" s="104"/>
      <c r="AC1436" s="104"/>
      <c r="AD1436" s="102"/>
      <c r="AE1436" s="102"/>
      <c r="AF1436" s="102"/>
    </row>
    <row r="1437" spans="1:32" x14ac:dyDescent="0.45">
      <c r="A1437" s="38"/>
      <c r="B1437" s="38"/>
      <c r="C1437" s="38"/>
      <c r="D1437" s="38"/>
      <c r="E1437" s="38"/>
      <c r="F1437" s="38"/>
      <c r="G1437" s="38"/>
      <c r="H1437" s="90"/>
      <c r="I1437" s="90"/>
      <c r="J1437" s="95"/>
      <c r="K1437" s="90"/>
      <c r="L1437" s="95"/>
      <c r="M1437" s="38"/>
      <c r="N1437" s="38"/>
      <c r="O1437" s="38"/>
      <c r="P1437" s="38"/>
      <c r="X1437" s="103"/>
      <c r="Y1437" s="103"/>
      <c r="Z1437" s="103"/>
      <c r="AA1437" s="104"/>
      <c r="AB1437" s="104"/>
      <c r="AC1437" s="104"/>
      <c r="AD1437" s="102"/>
      <c r="AE1437" s="102"/>
      <c r="AF1437" s="102"/>
    </row>
    <row r="1438" spans="1:32" x14ac:dyDescent="0.45">
      <c r="A1438" s="38"/>
      <c r="B1438" s="38"/>
      <c r="C1438" s="38"/>
      <c r="D1438" s="38"/>
      <c r="E1438" s="38"/>
      <c r="F1438" s="38"/>
      <c r="G1438" s="38"/>
      <c r="H1438" s="90"/>
      <c r="I1438" s="90"/>
      <c r="J1438" s="95"/>
      <c r="K1438" s="90"/>
      <c r="L1438" s="95"/>
      <c r="M1438" s="38"/>
      <c r="N1438" s="38"/>
      <c r="O1438" s="38"/>
      <c r="P1438" s="38"/>
      <c r="X1438" s="103"/>
      <c r="Y1438" s="103"/>
      <c r="Z1438" s="103"/>
      <c r="AA1438" s="104"/>
      <c r="AB1438" s="104"/>
      <c r="AC1438" s="104"/>
      <c r="AD1438" s="102"/>
      <c r="AE1438" s="102"/>
      <c r="AF1438" s="102"/>
    </row>
    <row r="1439" spans="1:32" x14ac:dyDescent="0.45">
      <c r="A1439" s="38"/>
      <c r="B1439" s="38"/>
      <c r="C1439" s="38"/>
      <c r="D1439" s="38"/>
      <c r="E1439" s="38"/>
      <c r="F1439" s="38"/>
      <c r="G1439" s="38"/>
      <c r="H1439" s="90"/>
      <c r="I1439" s="90"/>
      <c r="J1439" s="95"/>
      <c r="K1439" s="90"/>
      <c r="L1439" s="95"/>
      <c r="M1439" s="38"/>
      <c r="N1439" s="38"/>
      <c r="O1439" s="38"/>
      <c r="P1439" s="38"/>
      <c r="X1439" s="103"/>
      <c r="Y1439" s="103"/>
      <c r="Z1439" s="103"/>
      <c r="AA1439" s="104"/>
      <c r="AB1439" s="104"/>
      <c r="AC1439" s="104"/>
      <c r="AD1439" s="102"/>
      <c r="AE1439" s="102"/>
      <c r="AF1439" s="102"/>
    </row>
    <row r="1440" spans="1:32" x14ac:dyDescent="0.45">
      <c r="A1440" s="38"/>
      <c r="B1440" s="38"/>
      <c r="C1440" s="38"/>
      <c r="D1440" s="38"/>
      <c r="E1440" s="38"/>
      <c r="F1440" s="38"/>
      <c r="G1440" s="38"/>
      <c r="H1440" s="90"/>
      <c r="I1440" s="90"/>
      <c r="J1440" s="95"/>
      <c r="K1440" s="90"/>
      <c r="L1440" s="95"/>
      <c r="M1440" s="38"/>
      <c r="N1440" s="38"/>
      <c r="O1440" s="38"/>
      <c r="P1440" s="38"/>
      <c r="X1440" s="103"/>
      <c r="Y1440" s="103"/>
      <c r="Z1440" s="103"/>
      <c r="AA1440" s="104"/>
      <c r="AB1440" s="104"/>
      <c r="AC1440" s="104"/>
      <c r="AD1440" s="102"/>
      <c r="AE1440" s="102"/>
      <c r="AF1440" s="102"/>
    </row>
    <row r="1441" spans="1:32" x14ac:dyDescent="0.45">
      <c r="A1441" s="38"/>
      <c r="B1441" s="38"/>
      <c r="C1441" s="38"/>
      <c r="D1441" s="38"/>
      <c r="E1441" s="38"/>
      <c r="F1441" s="38"/>
      <c r="G1441" s="38"/>
      <c r="H1441" s="90"/>
      <c r="I1441" s="90"/>
      <c r="J1441" s="95"/>
      <c r="K1441" s="90"/>
      <c r="L1441" s="95"/>
      <c r="M1441" s="38"/>
      <c r="N1441" s="38"/>
      <c r="O1441" s="38"/>
      <c r="P1441" s="38"/>
      <c r="X1441" s="103"/>
      <c r="Y1441" s="103"/>
      <c r="Z1441" s="103"/>
      <c r="AA1441" s="104"/>
      <c r="AB1441" s="104"/>
      <c r="AC1441" s="104"/>
      <c r="AD1441" s="102"/>
      <c r="AE1441" s="102"/>
      <c r="AF1441" s="102"/>
    </row>
    <row r="1442" spans="1:32" x14ac:dyDescent="0.45">
      <c r="A1442" s="38"/>
      <c r="B1442" s="38"/>
      <c r="C1442" s="38"/>
      <c r="D1442" s="38"/>
      <c r="E1442" s="38"/>
      <c r="F1442" s="38"/>
      <c r="G1442" s="38"/>
      <c r="H1442" s="90"/>
      <c r="I1442" s="90"/>
      <c r="J1442" s="95"/>
      <c r="K1442" s="90"/>
      <c r="L1442" s="95"/>
      <c r="M1442" s="38"/>
      <c r="N1442" s="38"/>
      <c r="O1442" s="38"/>
      <c r="P1442" s="38"/>
      <c r="X1442" s="103"/>
      <c r="Y1442" s="103"/>
      <c r="Z1442" s="103"/>
      <c r="AA1442" s="104"/>
      <c r="AB1442" s="104"/>
      <c r="AC1442" s="104"/>
      <c r="AD1442" s="102"/>
      <c r="AE1442" s="102"/>
      <c r="AF1442" s="102"/>
    </row>
    <row r="1443" spans="1:32" x14ac:dyDescent="0.45">
      <c r="A1443" s="38"/>
      <c r="B1443" s="38"/>
      <c r="C1443" s="38"/>
      <c r="D1443" s="38"/>
      <c r="E1443" s="38"/>
      <c r="F1443" s="38"/>
      <c r="G1443" s="38"/>
      <c r="H1443" s="90"/>
      <c r="I1443" s="90"/>
      <c r="J1443" s="95"/>
      <c r="K1443" s="90"/>
      <c r="L1443" s="95"/>
      <c r="M1443" s="38"/>
      <c r="N1443" s="38"/>
      <c r="O1443" s="38"/>
      <c r="P1443" s="38"/>
      <c r="X1443" s="103"/>
      <c r="Y1443" s="103"/>
      <c r="Z1443" s="103"/>
      <c r="AA1443" s="104"/>
      <c r="AB1443" s="104"/>
      <c r="AC1443" s="104"/>
      <c r="AD1443" s="102"/>
      <c r="AE1443" s="102"/>
      <c r="AF1443" s="102"/>
    </row>
    <row r="1444" spans="1:32" x14ac:dyDescent="0.45">
      <c r="A1444" s="38"/>
      <c r="B1444" s="38"/>
      <c r="C1444" s="38"/>
      <c r="D1444" s="38"/>
      <c r="E1444" s="38"/>
      <c r="F1444" s="38"/>
      <c r="G1444" s="38"/>
      <c r="H1444" s="90"/>
      <c r="I1444" s="90"/>
      <c r="J1444" s="95"/>
      <c r="K1444" s="90"/>
      <c r="L1444" s="95"/>
      <c r="M1444" s="38"/>
      <c r="N1444" s="38"/>
      <c r="O1444" s="38"/>
      <c r="P1444" s="38"/>
      <c r="X1444" s="103"/>
      <c r="Y1444" s="103"/>
      <c r="Z1444" s="103"/>
      <c r="AA1444" s="104"/>
      <c r="AB1444" s="104"/>
      <c r="AC1444" s="104"/>
      <c r="AD1444" s="102"/>
      <c r="AE1444" s="102"/>
      <c r="AF1444" s="102"/>
    </row>
    <row r="1445" spans="1:32" x14ac:dyDescent="0.45">
      <c r="A1445" s="38"/>
      <c r="B1445" s="38"/>
      <c r="C1445" s="38"/>
      <c r="D1445" s="38"/>
      <c r="E1445" s="38"/>
      <c r="F1445" s="38"/>
      <c r="G1445" s="38"/>
      <c r="H1445" s="90"/>
      <c r="I1445" s="90"/>
      <c r="J1445" s="95"/>
      <c r="K1445" s="90"/>
      <c r="L1445" s="95"/>
      <c r="M1445" s="38"/>
      <c r="N1445" s="38"/>
      <c r="O1445" s="38"/>
      <c r="P1445" s="38"/>
      <c r="X1445" s="103"/>
      <c r="Y1445" s="103"/>
      <c r="Z1445" s="103"/>
      <c r="AA1445" s="104"/>
      <c r="AB1445" s="104"/>
      <c r="AC1445" s="104"/>
      <c r="AD1445" s="102"/>
      <c r="AE1445" s="102"/>
      <c r="AF1445" s="102"/>
    </row>
    <row r="1446" spans="1:32" x14ac:dyDescent="0.45">
      <c r="A1446" s="38"/>
      <c r="B1446" s="38"/>
      <c r="C1446" s="38"/>
      <c r="D1446" s="38"/>
      <c r="E1446" s="38"/>
      <c r="F1446" s="38"/>
      <c r="G1446" s="38"/>
      <c r="H1446" s="90"/>
      <c r="I1446" s="90"/>
      <c r="J1446" s="95"/>
      <c r="K1446" s="90"/>
      <c r="L1446" s="95"/>
      <c r="M1446" s="38"/>
      <c r="N1446" s="38"/>
      <c r="O1446" s="38"/>
      <c r="P1446" s="38"/>
      <c r="X1446" s="103"/>
      <c r="Y1446" s="103"/>
      <c r="Z1446" s="103"/>
      <c r="AA1446" s="104"/>
      <c r="AB1446" s="104"/>
      <c r="AC1446" s="104"/>
      <c r="AD1446" s="102"/>
      <c r="AE1446" s="102"/>
      <c r="AF1446" s="102"/>
    </row>
    <row r="1447" spans="1:32" x14ac:dyDescent="0.45">
      <c r="A1447" s="38"/>
      <c r="B1447" s="38"/>
      <c r="C1447" s="38"/>
      <c r="D1447" s="38"/>
      <c r="E1447" s="38"/>
      <c r="F1447" s="38"/>
      <c r="G1447" s="38"/>
      <c r="H1447" s="90"/>
      <c r="I1447" s="90"/>
      <c r="J1447" s="95"/>
      <c r="K1447" s="90"/>
      <c r="L1447" s="95"/>
      <c r="M1447" s="38"/>
      <c r="N1447" s="38"/>
      <c r="O1447" s="38"/>
      <c r="P1447" s="38"/>
      <c r="X1447" s="103"/>
      <c r="Y1447" s="103"/>
      <c r="Z1447" s="103"/>
      <c r="AA1447" s="104"/>
      <c r="AB1447" s="104"/>
      <c r="AC1447" s="104"/>
      <c r="AD1447" s="102"/>
      <c r="AE1447" s="102"/>
      <c r="AF1447" s="102"/>
    </row>
    <row r="1448" spans="1:32" x14ac:dyDescent="0.45">
      <c r="A1448" s="38"/>
      <c r="B1448" s="38"/>
      <c r="C1448" s="38"/>
      <c r="D1448" s="38"/>
      <c r="E1448" s="38"/>
      <c r="F1448" s="38"/>
      <c r="G1448" s="38"/>
      <c r="H1448" s="90"/>
      <c r="I1448" s="90"/>
      <c r="J1448" s="95"/>
      <c r="K1448" s="90"/>
      <c r="L1448" s="95"/>
      <c r="M1448" s="38"/>
      <c r="N1448" s="38"/>
      <c r="O1448" s="38"/>
      <c r="P1448" s="38"/>
      <c r="X1448" s="103"/>
      <c r="Y1448" s="103"/>
      <c r="Z1448" s="103"/>
      <c r="AA1448" s="104"/>
      <c r="AB1448" s="104"/>
      <c r="AC1448" s="104"/>
      <c r="AD1448" s="102"/>
      <c r="AE1448" s="102"/>
      <c r="AF1448" s="102"/>
    </row>
    <row r="1449" spans="1:32" x14ac:dyDescent="0.45">
      <c r="A1449" s="38"/>
      <c r="B1449" s="38"/>
      <c r="C1449" s="38"/>
      <c r="D1449" s="38"/>
      <c r="E1449" s="38"/>
      <c r="F1449" s="38"/>
      <c r="G1449" s="38"/>
      <c r="H1449" s="90"/>
      <c r="I1449" s="90"/>
      <c r="J1449" s="95"/>
      <c r="K1449" s="90"/>
      <c r="L1449" s="95"/>
      <c r="M1449" s="38"/>
      <c r="N1449" s="38"/>
      <c r="O1449" s="38"/>
      <c r="P1449" s="38"/>
      <c r="X1449" s="103"/>
      <c r="Y1449" s="103"/>
      <c r="Z1449" s="103"/>
      <c r="AA1449" s="104"/>
      <c r="AB1449" s="104"/>
      <c r="AC1449" s="104"/>
      <c r="AD1449" s="102"/>
      <c r="AE1449" s="102"/>
      <c r="AF1449" s="102"/>
    </row>
    <row r="1450" spans="1:32" x14ac:dyDescent="0.45">
      <c r="A1450" s="38"/>
      <c r="B1450" s="38"/>
      <c r="C1450" s="38"/>
      <c r="D1450" s="38"/>
      <c r="E1450" s="38"/>
      <c r="F1450" s="38"/>
      <c r="G1450" s="38"/>
      <c r="H1450" s="90"/>
      <c r="I1450" s="90"/>
      <c r="J1450" s="95"/>
      <c r="K1450" s="90"/>
      <c r="L1450" s="95"/>
      <c r="M1450" s="38"/>
      <c r="N1450" s="38"/>
      <c r="O1450" s="38"/>
      <c r="P1450" s="38"/>
      <c r="X1450" s="103"/>
      <c r="Y1450" s="103"/>
      <c r="Z1450" s="103"/>
      <c r="AA1450" s="104"/>
      <c r="AB1450" s="104"/>
      <c r="AC1450" s="104"/>
      <c r="AD1450" s="102"/>
      <c r="AE1450" s="102"/>
      <c r="AF1450" s="102"/>
    </row>
    <row r="1451" spans="1:32" x14ac:dyDescent="0.45">
      <c r="A1451" s="38"/>
      <c r="B1451" s="38"/>
      <c r="C1451" s="38"/>
      <c r="D1451" s="38"/>
      <c r="E1451" s="38"/>
      <c r="F1451" s="38"/>
      <c r="G1451" s="38"/>
      <c r="H1451" s="90"/>
      <c r="I1451" s="90"/>
      <c r="J1451" s="95"/>
      <c r="K1451" s="90"/>
      <c r="L1451" s="95"/>
      <c r="M1451" s="38"/>
      <c r="N1451" s="38"/>
      <c r="O1451" s="38"/>
      <c r="P1451" s="38"/>
      <c r="X1451" s="103"/>
      <c r="Y1451" s="103"/>
      <c r="Z1451" s="103"/>
      <c r="AA1451" s="104"/>
      <c r="AB1451" s="104"/>
      <c r="AC1451" s="104"/>
      <c r="AD1451" s="102"/>
      <c r="AE1451" s="102"/>
      <c r="AF1451" s="102"/>
    </row>
    <row r="1452" spans="1:32" x14ac:dyDescent="0.45">
      <c r="A1452" s="38"/>
      <c r="B1452" s="38"/>
      <c r="C1452" s="38"/>
      <c r="D1452" s="38"/>
      <c r="E1452" s="38"/>
      <c r="F1452" s="38"/>
      <c r="G1452" s="38"/>
      <c r="H1452" s="90"/>
      <c r="I1452" s="90"/>
      <c r="J1452" s="95"/>
      <c r="K1452" s="90"/>
      <c r="L1452" s="95"/>
      <c r="M1452" s="38"/>
      <c r="N1452" s="38"/>
      <c r="O1452" s="38"/>
      <c r="P1452" s="38"/>
      <c r="X1452" s="103"/>
      <c r="Y1452" s="103"/>
      <c r="Z1452" s="103"/>
      <c r="AA1452" s="104"/>
      <c r="AB1452" s="104"/>
      <c r="AC1452" s="104"/>
      <c r="AD1452" s="102"/>
      <c r="AE1452" s="102"/>
      <c r="AF1452" s="102"/>
    </row>
    <row r="1453" spans="1:32" x14ac:dyDescent="0.45">
      <c r="A1453" s="38"/>
      <c r="B1453" s="38"/>
      <c r="C1453" s="38"/>
      <c r="D1453" s="38"/>
      <c r="E1453" s="38"/>
      <c r="F1453" s="38"/>
      <c r="G1453" s="38"/>
      <c r="H1453" s="90"/>
      <c r="I1453" s="90"/>
      <c r="J1453" s="95"/>
      <c r="K1453" s="90"/>
      <c r="L1453" s="95"/>
      <c r="M1453" s="38"/>
      <c r="N1453" s="38"/>
      <c r="O1453" s="38"/>
      <c r="P1453" s="38"/>
      <c r="X1453" s="103"/>
      <c r="Y1453" s="103"/>
      <c r="Z1453" s="103"/>
      <c r="AA1453" s="104"/>
      <c r="AB1453" s="104"/>
      <c r="AC1453" s="104"/>
      <c r="AD1453" s="102"/>
      <c r="AE1453" s="102"/>
      <c r="AF1453" s="102"/>
    </row>
    <row r="1454" spans="1:32" x14ac:dyDescent="0.45">
      <c r="A1454" s="38"/>
      <c r="B1454" s="38"/>
      <c r="C1454" s="38"/>
      <c r="D1454" s="38"/>
      <c r="E1454" s="38"/>
      <c r="F1454" s="38"/>
      <c r="G1454" s="38"/>
      <c r="H1454" s="90"/>
      <c r="I1454" s="90"/>
      <c r="J1454" s="95"/>
      <c r="K1454" s="90"/>
      <c r="L1454" s="95"/>
      <c r="M1454" s="38"/>
      <c r="N1454" s="38"/>
      <c r="O1454" s="38"/>
      <c r="P1454" s="38"/>
      <c r="X1454" s="103"/>
      <c r="Y1454" s="103"/>
      <c r="Z1454" s="103"/>
      <c r="AA1454" s="104"/>
      <c r="AB1454" s="104"/>
      <c r="AC1454" s="104"/>
      <c r="AD1454" s="102"/>
      <c r="AE1454" s="102"/>
      <c r="AF1454" s="102"/>
    </row>
    <row r="1455" spans="1:32" x14ac:dyDescent="0.45">
      <c r="A1455" s="38"/>
      <c r="B1455" s="38"/>
      <c r="C1455" s="38"/>
      <c r="D1455" s="38"/>
      <c r="E1455" s="38"/>
      <c r="F1455" s="38"/>
      <c r="G1455" s="38"/>
      <c r="H1455" s="90"/>
      <c r="I1455" s="90"/>
      <c r="J1455" s="95"/>
      <c r="K1455" s="90"/>
      <c r="L1455" s="95"/>
      <c r="M1455" s="38"/>
      <c r="N1455" s="38"/>
      <c r="O1455" s="38"/>
      <c r="P1455" s="38"/>
      <c r="X1455" s="103"/>
      <c r="Y1455" s="103"/>
      <c r="Z1455" s="103"/>
      <c r="AA1455" s="104"/>
      <c r="AB1455" s="104"/>
      <c r="AC1455" s="104"/>
      <c r="AD1455" s="102"/>
      <c r="AE1455" s="102"/>
      <c r="AF1455" s="102"/>
    </row>
    <row r="1456" spans="1:32" x14ac:dyDescent="0.45">
      <c r="A1456" s="38"/>
      <c r="B1456" s="38"/>
      <c r="C1456" s="38"/>
      <c r="D1456" s="38"/>
      <c r="E1456" s="38"/>
      <c r="F1456" s="38"/>
      <c r="G1456" s="38"/>
      <c r="H1456" s="90"/>
      <c r="I1456" s="90"/>
      <c r="J1456" s="95"/>
      <c r="K1456" s="90"/>
      <c r="L1456" s="95"/>
      <c r="M1456" s="38"/>
      <c r="N1456" s="38"/>
      <c r="O1456" s="38"/>
      <c r="P1456" s="38"/>
      <c r="X1456" s="103"/>
      <c r="Y1456" s="103"/>
      <c r="Z1456" s="103"/>
      <c r="AA1456" s="104"/>
      <c r="AB1456" s="104"/>
      <c r="AC1456" s="104"/>
      <c r="AD1456" s="102"/>
      <c r="AE1456" s="102"/>
      <c r="AF1456" s="102"/>
    </row>
    <row r="1457" spans="1:32" x14ac:dyDescent="0.45">
      <c r="A1457" s="38"/>
      <c r="B1457" s="38"/>
      <c r="C1457" s="38"/>
      <c r="D1457" s="38"/>
      <c r="E1457" s="38"/>
      <c r="F1457" s="38"/>
      <c r="G1457" s="38"/>
      <c r="H1457" s="90"/>
      <c r="I1457" s="90"/>
      <c r="J1457" s="95"/>
      <c r="K1457" s="90"/>
      <c r="L1457" s="95"/>
      <c r="M1457" s="38"/>
      <c r="N1457" s="38"/>
      <c r="O1457" s="38"/>
      <c r="P1457" s="38"/>
      <c r="X1457" s="103"/>
      <c r="Y1457" s="103"/>
      <c r="Z1457" s="103"/>
      <c r="AA1457" s="104"/>
      <c r="AB1457" s="104"/>
      <c r="AC1457" s="104"/>
      <c r="AD1457" s="102"/>
      <c r="AE1457" s="102"/>
      <c r="AF1457" s="102"/>
    </row>
    <row r="1458" spans="1:32" x14ac:dyDescent="0.45">
      <c r="A1458" s="38"/>
      <c r="B1458" s="38"/>
      <c r="C1458" s="38"/>
      <c r="D1458" s="38"/>
      <c r="E1458" s="38"/>
      <c r="F1458" s="38"/>
      <c r="G1458" s="38"/>
      <c r="H1458" s="90"/>
      <c r="I1458" s="90"/>
      <c r="J1458" s="95"/>
      <c r="K1458" s="90"/>
      <c r="L1458" s="95"/>
      <c r="M1458" s="38"/>
      <c r="N1458" s="38"/>
      <c r="O1458" s="38"/>
      <c r="P1458" s="38"/>
      <c r="X1458" s="103"/>
      <c r="Y1458" s="103"/>
      <c r="Z1458" s="103"/>
      <c r="AA1458" s="104"/>
      <c r="AB1458" s="104"/>
      <c r="AC1458" s="104"/>
      <c r="AD1458" s="102"/>
      <c r="AE1458" s="102"/>
      <c r="AF1458" s="102"/>
    </row>
    <row r="1459" spans="1:32" x14ac:dyDescent="0.45">
      <c r="A1459" s="38"/>
      <c r="B1459" s="38"/>
      <c r="C1459" s="38"/>
      <c r="D1459" s="38"/>
      <c r="E1459" s="38"/>
      <c r="F1459" s="38"/>
      <c r="G1459" s="38"/>
      <c r="H1459" s="90"/>
      <c r="I1459" s="90"/>
      <c r="J1459" s="95"/>
      <c r="K1459" s="90"/>
      <c r="L1459" s="95"/>
      <c r="M1459" s="38"/>
      <c r="N1459" s="38"/>
      <c r="O1459" s="38"/>
      <c r="P1459" s="38"/>
      <c r="X1459" s="103"/>
      <c r="Y1459" s="103"/>
      <c r="Z1459" s="103"/>
      <c r="AA1459" s="104"/>
      <c r="AB1459" s="104"/>
      <c r="AC1459" s="104"/>
      <c r="AD1459" s="102"/>
      <c r="AE1459" s="102"/>
      <c r="AF1459" s="102"/>
    </row>
    <row r="1460" spans="1:32" x14ac:dyDescent="0.45">
      <c r="A1460" s="38"/>
      <c r="B1460" s="38"/>
      <c r="C1460" s="38"/>
      <c r="D1460" s="38"/>
      <c r="E1460" s="38"/>
      <c r="F1460" s="38"/>
      <c r="G1460" s="38"/>
      <c r="H1460" s="90"/>
      <c r="I1460" s="90"/>
      <c r="J1460" s="95"/>
      <c r="K1460" s="90"/>
      <c r="L1460" s="95"/>
      <c r="M1460" s="38"/>
      <c r="N1460" s="38"/>
      <c r="O1460" s="38"/>
      <c r="P1460" s="38"/>
      <c r="X1460" s="103"/>
      <c r="Y1460" s="103"/>
      <c r="Z1460" s="103"/>
      <c r="AA1460" s="104"/>
      <c r="AB1460" s="104"/>
      <c r="AC1460" s="104"/>
      <c r="AD1460" s="102"/>
      <c r="AE1460" s="102"/>
      <c r="AF1460" s="102"/>
    </row>
    <row r="1461" spans="1:32" x14ac:dyDescent="0.45">
      <c r="A1461" s="38"/>
      <c r="B1461" s="38"/>
      <c r="C1461" s="38"/>
      <c r="D1461" s="38"/>
      <c r="E1461" s="38"/>
      <c r="F1461" s="38"/>
      <c r="G1461" s="38"/>
      <c r="H1461" s="90"/>
      <c r="I1461" s="90"/>
      <c r="J1461" s="95"/>
      <c r="K1461" s="90"/>
      <c r="L1461" s="95"/>
      <c r="M1461" s="38"/>
      <c r="N1461" s="38"/>
      <c r="O1461" s="38"/>
      <c r="P1461" s="38"/>
      <c r="X1461" s="103"/>
      <c r="Y1461" s="103"/>
      <c r="Z1461" s="103"/>
      <c r="AA1461" s="104"/>
      <c r="AB1461" s="104"/>
      <c r="AC1461" s="104"/>
      <c r="AD1461" s="102"/>
      <c r="AE1461" s="102"/>
      <c r="AF1461" s="102"/>
    </row>
    <row r="1462" spans="1:32" x14ac:dyDescent="0.45">
      <c r="A1462" s="38"/>
      <c r="B1462" s="38"/>
      <c r="C1462" s="38"/>
      <c r="D1462" s="38"/>
      <c r="E1462" s="38"/>
      <c r="F1462" s="38"/>
      <c r="G1462" s="38"/>
      <c r="H1462" s="90"/>
      <c r="I1462" s="90"/>
      <c r="J1462" s="95"/>
      <c r="K1462" s="90"/>
      <c r="L1462" s="95"/>
      <c r="M1462" s="38"/>
      <c r="N1462" s="38"/>
      <c r="O1462" s="38"/>
      <c r="P1462" s="38"/>
      <c r="X1462" s="103"/>
      <c r="Y1462" s="103"/>
      <c r="Z1462" s="103"/>
      <c r="AA1462" s="104"/>
      <c r="AB1462" s="104"/>
      <c r="AC1462" s="104"/>
      <c r="AD1462" s="102"/>
      <c r="AE1462" s="102"/>
      <c r="AF1462" s="102"/>
    </row>
    <row r="1463" spans="1:32" x14ac:dyDescent="0.45">
      <c r="A1463" s="38"/>
      <c r="B1463" s="38"/>
      <c r="C1463" s="38"/>
      <c r="D1463" s="38"/>
      <c r="E1463" s="38"/>
      <c r="F1463" s="38"/>
      <c r="G1463" s="38"/>
      <c r="H1463" s="90"/>
      <c r="I1463" s="90"/>
      <c r="J1463" s="95"/>
      <c r="K1463" s="90"/>
      <c r="L1463" s="95"/>
      <c r="M1463" s="38"/>
      <c r="N1463" s="38"/>
      <c r="O1463" s="38"/>
      <c r="P1463" s="38"/>
      <c r="X1463" s="103"/>
      <c r="Y1463" s="103"/>
      <c r="Z1463" s="103"/>
      <c r="AA1463" s="104"/>
      <c r="AB1463" s="104"/>
      <c r="AC1463" s="104"/>
      <c r="AD1463" s="102"/>
      <c r="AE1463" s="102"/>
      <c r="AF1463" s="102"/>
    </row>
    <row r="1464" spans="1:32" x14ac:dyDescent="0.45">
      <c r="A1464" s="38"/>
      <c r="B1464" s="38"/>
      <c r="C1464" s="38"/>
      <c r="D1464" s="38"/>
      <c r="E1464" s="38"/>
      <c r="F1464" s="38"/>
      <c r="G1464" s="38"/>
      <c r="H1464" s="90"/>
      <c r="I1464" s="90"/>
      <c r="J1464" s="95"/>
      <c r="K1464" s="90"/>
      <c r="L1464" s="95"/>
      <c r="M1464" s="38"/>
      <c r="N1464" s="38"/>
      <c r="O1464" s="38"/>
      <c r="P1464" s="38"/>
      <c r="X1464" s="103"/>
      <c r="Y1464" s="103"/>
      <c r="Z1464" s="103"/>
      <c r="AA1464" s="104"/>
      <c r="AB1464" s="104"/>
      <c r="AC1464" s="104"/>
      <c r="AD1464" s="102"/>
      <c r="AE1464" s="102"/>
      <c r="AF1464" s="102"/>
    </row>
    <row r="1465" spans="1:32" x14ac:dyDescent="0.45">
      <c r="A1465" s="38"/>
      <c r="B1465" s="38"/>
      <c r="C1465" s="38"/>
      <c r="D1465" s="38"/>
      <c r="E1465" s="38"/>
      <c r="F1465" s="38"/>
      <c r="G1465" s="38"/>
      <c r="H1465" s="90"/>
      <c r="I1465" s="90"/>
      <c r="J1465" s="95"/>
      <c r="K1465" s="90"/>
      <c r="L1465" s="95"/>
      <c r="M1465" s="38"/>
      <c r="N1465" s="38"/>
      <c r="O1465" s="38"/>
      <c r="P1465" s="38"/>
      <c r="X1465" s="103"/>
      <c r="Y1465" s="103"/>
      <c r="Z1465" s="103"/>
      <c r="AA1465" s="104"/>
      <c r="AB1465" s="104"/>
      <c r="AC1465" s="104"/>
      <c r="AD1465" s="102"/>
      <c r="AE1465" s="102"/>
      <c r="AF1465" s="102"/>
    </row>
    <row r="1466" spans="1:32" x14ac:dyDescent="0.45">
      <c r="A1466" s="38"/>
      <c r="B1466" s="38"/>
      <c r="C1466" s="38"/>
      <c r="D1466" s="38"/>
      <c r="E1466" s="38"/>
      <c r="F1466" s="38"/>
      <c r="G1466" s="38"/>
      <c r="H1466" s="90"/>
      <c r="I1466" s="90"/>
      <c r="J1466" s="95"/>
      <c r="K1466" s="90"/>
      <c r="L1466" s="95"/>
      <c r="M1466" s="38"/>
      <c r="N1466" s="38"/>
      <c r="O1466" s="38"/>
      <c r="P1466" s="38"/>
      <c r="X1466" s="103"/>
      <c r="Y1466" s="103"/>
      <c r="Z1466" s="103"/>
      <c r="AA1466" s="104"/>
      <c r="AB1466" s="104"/>
      <c r="AC1466" s="104"/>
      <c r="AD1466" s="102"/>
      <c r="AE1466" s="102"/>
      <c r="AF1466" s="102"/>
    </row>
    <row r="1467" spans="1:32" x14ac:dyDescent="0.45">
      <c r="A1467" s="38"/>
      <c r="B1467" s="38"/>
      <c r="C1467" s="38"/>
      <c r="D1467" s="38"/>
      <c r="E1467" s="38"/>
      <c r="F1467" s="38"/>
      <c r="G1467" s="38"/>
      <c r="H1467" s="90"/>
      <c r="I1467" s="90"/>
      <c r="J1467" s="95"/>
      <c r="K1467" s="90"/>
      <c r="L1467" s="95"/>
      <c r="M1467" s="38"/>
      <c r="N1467" s="38"/>
      <c r="O1467" s="38"/>
      <c r="P1467" s="38"/>
      <c r="X1467" s="103"/>
      <c r="Y1467" s="103"/>
      <c r="Z1467" s="103"/>
      <c r="AA1467" s="104"/>
      <c r="AB1467" s="104"/>
      <c r="AC1467" s="104"/>
      <c r="AD1467" s="102"/>
      <c r="AE1467" s="102"/>
      <c r="AF1467" s="102"/>
    </row>
    <row r="1468" spans="1:32" x14ac:dyDescent="0.45">
      <c r="A1468" s="38"/>
      <c r="B1468" s="38"/>
      <c r="C1468" s="38"/>
      <c r="D1468" s="38"/>
      <c r="E1468" s="38"/>
      <c r="F1468" s="38"/>
      <c r="G1468" s="38"/>
      <c r="H1468" s="90"/>
      <c r="I1468" s="90"/>
      <c r="J1468" s="95"/>
      <c r="K1468" s="90"/>
      <c r="L1468" s="95"/>
      <c r="M1468" s="38"/>
      <c r="N1468" s="38"/>
      <c r="O1468" s="38"/>
      <c r="P1468" s="38"/>
      <c r="X1468" s="103"/>
      <c r="Y1468" s="103"/>
      <c r="Z1468" s="103"/>
      <c r="AA1468" s="104"/>
      <c r="AB1468" s="104"/>
      <c r="AC1468" s="104"/>
      <c r="AD1468" s="102"/>
      <c r="AE1468" s="102"/>
      <c r="AF1468" s="102"/>
    </row>
    <row r="1469" spans="1:32" x14ac:dyDescent="0.45">
      <c r="A1469" s="38"/>
      <c r="B1469" s="38"/>
      <c r="C1469" s="38"/>
      <c r="D1469" s="38"/>
      <c r="E1469" s="38"/>
      <c r="F1469" s="38"/>
      <c r="G1469" s="38"/>
      <c r="H1469" s="90"/>
      <c r="I1469" s="90"/>
      <c r="J1469" s="95"/>
      <c r="K1469" s="90"/>
      <c r="L1469" s="95"/>
      <c r="M1469" s="38"/>
      <c r="N1469" s="38"/>
      <c r="O1469" s="38"/>
      <c r="P1469" s="38"/>
      <c r="X1469" s="103"/>
      <c r="Y1469" s="103"/>
      <c r="Z1469" s="103"/>
      <c r="AA1469" s="104"/>
      <c r="AB1469" s="104"/>
      <c r="AC1469" s="104"/>
      <c r="AD1469" s="102"/>
      <c r="AE1469" s="102"/>
      <c r="AF1469" s="102"/>
    </row>
    <row r="1470" spans="1:32" x14ac:dyDescent="0.45">
      <c r="A1470" s="38"/>
      <c r="B1470" s="38"/>
      <c r="C1470" s="38"/>
      <c r="D1470" s="38"/>
      <c r="E1470" s="38"/>
      <c r="F1470" s="38"/>
      <c r="G1470" s="38"/>
      <c r="H1470" s="90"/>
      <c r="I1470" s="90"/>
      <c r="J1470" s="95"/>
      <c r="K1470" s="90"/>
      <c r="L1470" s="95"/>
      <c r="M1470" s="38"/>
      <c r="N1470" s="38"/>
      <c r="O1470" s="38"/>
      <c r="P1470" s="38"/>
      <c r="X1470" s="103"/>
      <c r="Y1470" s="103"/>
      <c r="Z1470" s="103"/>
      <c r="AA1470" s="104"/>
      <c r="AB1470" s="104"/>
      <c r="AC1470" s="104"/>
      <c r="AD1470" s="102"/>
      <c r="AE1470" s="102"/>
      <c r="AF1470" s="102"/>
    </row>
    <row r="1471" spans="1:32" x14ac:dyDescent="0.45">
      <c r="A1471" s="38"/>
      <c r="B1471" s="38"/>
      <c r="C1471" s="38"/>
      <c r="D1471" s="38"/>
      <c r="E1471" s="38"/>
      <c r="F1471" s="38"/>
      <c r="G1471" s="38"/>
      <c r="H1471" s="90"/>
      <c r="I1471" s="90"/>
      <c r="J1471" s="95"/>
      <c r="K1471" s="90"/>
      <c r="L1471" s="95"/>
      <c r="M1471" s="38"/>
      <c r="N1471" s="38"/>
      <c r="O1471" s="38"/>
      <c r="P1471" s="38"/>
      <c r="X1471" s="103"/>
      <c r="Y1471" s="103"/>
      <c r="Z1471" s="103"/>
      <c r="AA1471" s="104"/>
      <c r="AB1471" s="104"/>
      <c r="AC1471" s="104"/>
      <c r="AD1471" s="102"/>
      <c r="AE1471" s="102"/>
      <c r="AF1471" s="102"/>
    </row>
    <row r="1472" spans="1:32" x14ac:dyDescent="0.45">
      <c r="A1472" s="38"/>
      <c r="B1472" s="38"/>
      <c r="C1472" s="38"/>
      <c r="D1472" s="38"/>
      <c r="E1472" s="38"/>
      <c r="F1472" s="38"/>
      <c r="G1472" s="38"/>
      <c r="H1472" s="90"/>
      <c r="I1472" s="90"/>
      <c r="J1472" s="95"/>
      <c r="K1472" s="90"/>
      <c r="L1472" s="95"/>
      <c r="M1472" s="38"/>
      <c r="N1472" s="38"/>
      <c r="O1472" s="38"/>
      <c r="P1472" s="38"/>
      <c r="X1472" s="103"/>
      <c r="Y1472" s="103"/>
      <c r="Z1472" s="103"/>
      <c r="AA1472" s="104"/>
      <c r="AB1472" s="104"/>
      <c r="AC1472" s="104"/>
      <c r="AD1472" s="102"/>
      <c r="AE1472" s="102"/>
      <c r="AF1472" s="102"/>
    </row>
    <row r="1473" spans="1:32" x14ac:dyDescent="0.45">
      <c r="A1473" s="38"/>
      <c r="B1473" s="38"/>
      <c r="C1473" s="38"/>
      <c r="D1473" s="38"/>
      <c r="E1473" s="38"/>
      <c r="F1473" s="38"/>
      <c r="G1473" s="38"/>
      <c r="H1473" s="90"/>
      <c r="I1473" s="90"/>
      <c r="J1473" s="95"/>
      <c r="K1473" s="90"/>
      <c r="L1473" s="95"/>
      <c r="M1473" s="38"/>
      <c r="N1473" s="38"/>
      <c r="O1473" s="38"/>
      <c r="P1473" s="38"/>
      <c r="X1473" s="103"/>
      <c r="Y1473" s="103"/>
      <c r="Z1473" s="103"/>
      <c r="AA1473" s="104"/>
      <c r="AB1473" s="104"/>
      <c r="AC1473" s="104"/>
      <c r="AD1473" s="102"/>
      <c r="AE1473" s="102"/>
      <c r="AF1473" s="102"/>
    </row>
    <row r="1474" spans="1:32" x14ac:dyDescent="0.45">
      <c r="A1474" s="38"/>
      <c r="B1474" s="38"/>
      <c r="C1474" s="38"/>
      <c r="D1474" s="38"/>
      <c r="E1474" s="38"/>
      <c r="F1474" s="38"/>
      <c r="G1474" s="38"/>
      <c r="H1474" s="90"/>
      <c r="I1474" s="90"/>
      <c r="J1474" s="95"/>
      <c r="K1474" s="90"/>
      <c r="L1474" s="95"/>
      <c r="M1474" s="38"/>
      <c r="N1474" s="38"/>
      <c r="O1474" s="38"/>
      <c r="P1474" s="38"/>
      <c r="X1474" s="103"/>
      <c r="Y1474" s="103"/>
      <c r="Z1474" s="103"/>
      <c r="AA1474" s="104"/>
      <c r="AB1474" s="104"/>
      <c r="AC1474" s="104"/>
      <c r="AD1474" s="102"/>
      <c r="AE1474" s="102"/>
      <c r="AF1474" s="102"/>
    </row>
    <row r="1475" spans="1:32" x14ac:dyDescent="0.45">
      <c r="A1475" s="38"/>
      <c r="B1475" s="38"/>
      <c r="C1475" s="38"/>
      <c r="D1475" s="38"/>
      <c r="E1475" s="38"/>
      <c r="F1475" s="38"/>
      <c r="G1475" s="38"/>
      <c r="H1475" s="90"/>
      <c r="I1475" s="90"/>
      <c r="J1475" s="95"/>
      <c r="K1475" s="90"/>
      <c r="L1475" s="95"/>
      <c r="M1475" s="38"/>
      <c r="N1475" s="38"/>
      <c r="O1475" s="38"/>
      <c r="P1475" s="38"/>
      <c r="X1475" s="103"/>
      <c r="Y1475" s="103"/>
      <c r="Z1475" s="103"/>
      <c r="AA1475" s="104"/>
      <c r="AB1475" s="104"/>
      <c r="AC1475" s="104"/>
      <c r="AD1475" s="102"/>
      <c r="AE1475" s="102"/>
      <c r="AF1475" s="102"/>
    </row>
    <row r="1476" spans="1:32" x14ac:dyDescent="0.45">
      <c r="A1476" s="38"/>
      <c r="B1476" s="38"/>
      <c r="C1476" s="38"/>
      <c r="D1476" s="38"/>
      <c r="E1476" s="38"/>
      <c r="F1476" s="38"/>
      <c r="G1476" s="38"/>
      <c r="H1476" s="90"/>
      <c r="I1476" s="90"/>
      <c r="J1476" s="95"/>
      <c r="K1476" s="90"/>
      <c r="L1476" s="95"/>
      <c r="M1476" s="38"/>
      <c r="N1476" s="38"/>
      <c r="O1476" s="38"/>
      <c r="P1476" s="38"/>
      <c r="X1476" s="103"/>
      <c r="Y1476" s="103"/>
      <c r="Z1476" s="103"/>
      <c r="AA1476" s="104"/>
      <c r="AB1476" s="104"/>
      <c r="AC1476" s="104"/>
      <c r="AD1476" s="102"/>
      <c r="AE1476" s="102"/>
      <c r="AF1476" s="102"/>
    </row>
    <row r="1477" spans="1:32" x14ac:dyDescent="0.45">
      <c r="A1477" s="38"/>
      <c r="B1477" s="38"/>
      <c r="C1477" s="38"/>
      <c r="D1477" s="38"/>
      <c r="E1477" s="38"/>
      <c r="F1477" s="38"/>
      <c r="G1477" s="38"/>
      <c r="H1477" s="90"/>
      <c r="I1477" s="90"/>
      <c r="J1477" s="95"/>
      <c r="K1477" s="90"/>
      <c r="L1477" s="95"/>
      <c r="M1477" s="38"/>
      <c r="N1477" s="38"/>
      <c r="O1477" s="38"/>
      <c r="P1477" s="38"/>
      <c r="X1477" s="103"/>
      <c r="Y1477" s="103"/>
      <c r="Z1477" s="103"/>
      <c r="AA1477" s="104"/>
      <c r="AB1477" s="104"/>
      <c r="AC1477" s="104"/>
      <c r="AD1477" s="102"/>
      <c r="AE1477" s="102"/>
      <c r="AF1477" s="102"/>
    </row>
    <row r="1478" spans="1:32" x14ac:dyDescent="0.45">
      <c r="A1478" s="38"/>
      <c r="B1478" s="38"/>
      <c r="C1478" s="38"/>
      <c r="D1478" s="38"/>
      <c r="E1478" s="38"/>
      <c r="F1478" s="38"/>
      <c r="G1478" s="38"/>
      <c r="H1478" s="90"/>
      <c r="I1478" s="90"/>
      <c r="J1478" s="95"/>
      <c r="K1478" s="90"/>
      <c r="L1478" s="95"/>
      <c r="M1478" s="38"/>
      <c r="N1478" s="38"/>
      <c r="O1478" s="38"/>
      <c r="P1478" s="38"/>
      <c r="X1478" s="103"/>
      <c r="Y1478" s="103"/>
      <c r="Z1478" s="103"/>
      <c r="AA1478" s="104"/>
      <c r="AB1478" s="104"/>
      <c r="AC1478" s="104"/>
      <c r="AD1478" s="102"/>
      <c r="AE1478" s="102"/>
      <c r="AF1478" s="102"/>
    </row>
    <row r="1479" spans="1:32" x14ac:dyDescent="0.45">
      <c r="A1479" s="38"/>
      <c r="B1479" s="38"/>
      <c r="C1479" s="38"/>
      <c r="D1479" s="38"/>
      <c r="E1479" s="38"/>
      <c r="F1479" s="38"/>
      <c r="G1479" s="38"/>
      <c r="H1479" s="90"/>
      <c r="I1479" s="90"/>
      <c r="J1479" s="95"/>
      <c r="K1479" s="90"/>
      <c r="L1479" s="95"/>
      <c r="M1479" s="38"/>
      <c r="N1479" s="38"/>
      <c r="O1479" s="38"/>
      <c r="P1479" s="38"/>
      <c r="X1479" s="103"/>
      <c r="Y1479" s="103"/>
      <c r="Z1479" s="103"/>
      <c r="AA1479" s="104"/>
      <c r="AB1479" s="104"/>
      <c r="AC1479" s="104"/>
      <c r="AD1479" s="102"/>
      <c r="AE1479" s="102"/>
      <c r="AF1479" s="102"/>
    </row>
    <row r="1480" spans="1:32" x14ac:dyDescent="0.45">
      <c r="A1480" s="38"/>
      <c r="B1480" s="38"/>
      <c r="C1480" s="38"/>
      <c r="D1480" s="38"/>
      <c r="E1480" s="38"/>
      <c r="F1480" s="38"/>
      <c r="G1480" s="38"/>
      <c r="H1480" s="90"/>
      <c r="I1480" s="90"/>
      <c r="J1480" s="95"/>
      <c r="K1480" s="90"/>
      <c r="L1480" s="95"/>
      <c r="M1480" s="38"/>
      <c r="N1480" s="38"/>
      <c r="O1480" s="38"/>
      <c r="P1480" s="38"/>
      <c r="X1480" s="103"/>
      <c r="Y1480" s="103"/>
      <c r="Z1480" s="103"/>
      <c r="AA1480" s="104"/>
      <c r="AB1480" s="104"/>
      <c r="AC1480" s="104"/>
      <c r="AD1480" s="102"/>
      <c r="AE1480" s="102"/>
      <c r="AF1480" s="102"/>
    </row>
    <row r="1481" spans="1:32" x14ac:dyDescent="0.45">
      <c r="A1481" s="38"/>
      <c r="B1481" s="38"/>
      <c r="C1481" s="38"/>
      <c r="D1481" s="38"/>
      <c r="E1481" s="38"/>
      <c r="F1481" s="38"/>
      <c r="G1481" s="38"/>
      <c r="H1481" s="90"/>
      <c r="I1481" s="90"/>
      <c r="J1481" s="95"/>
      <c r="K1481" s="90"/>
      <c r="L1481" s="95"/>
      <c r="M1481" s="38"/>
      <c r="N1481" s="38"/>
      <c r="O1481" s="38"/>
      <c r="P1481" s="38"/>
      <c r="X1481" s="103"/>
      <c r="Y1481" s="103"/>
      <c r="Z1481" s="103"/>
      <c r="AA1481" s="104"/>
      <c r="AB1481" s="104"/>
      <c r="AC1481" s="104"/>
      <c r="AD1481" s="102"/>
      <c r="AE1481" s="102"/>
      <c r="AF1481" s="102"/>
    </row>
    <row r="1482" spans="1:32" x14ac:dyDescent="0.45">
      <c r="A1482" s="38"/>
      <c r="B1482" s="38"/>
      <c r="C1482" s="38"/>
      <c r="D1482" s="38"/>
      <c r="E1482" s="38"/>
      <c r="F1482" s="38"/>
      <c r="G1482" s="38"/>
      <c r="H1482" s="90"/>
      <c r="I1482" s="90"/>
      <c r="J1482" s="95"/>
      <c r="K1482" s="90"/>
      <c r="L1482" s="95"/>
      <c r="M1482" s="38"/>
      <c r="N1482" s="38"/>
      <c r="O1482" s="38"/>
      <c r="P1482" s="38"/>
      <c r="X1482" s="103"/>
      <c r="Y1482" s="103"/>
      <c r="Z1482" s="103"/>
      <c r="AA1482" s="104"/>
      <c r="AB1482" s="104"/>
      <c r="AC1482" s="104"/>
      <c r="AD1482" s="102"/>
      <c r="AE1482" s="102"/>
      <c r="AF1482" s="102"/>
    </row>
    <row r="1483" spans="1:32" x14ac:dyDescent="0.45">
      <c r="A1483" s="38"/>
      <c r="B1483" s="38"/>
      <c r="C1483" s="38"/>
      <c r="D1483" s="38"/>
      <c r="E1483" s="38"/>
      <c r="F1483" s="38"/>
      <c r="G1483" s="38"/>
      <c r="H1483" s="90"/>
      <c r="I1483" s="90"/>
      <c r="J1483" s="95"/>
      <c r="K1483" s="90"/>
      <c r="L1483" s="95"/>
      <c r="M1483" s="38"/>
      <c r="N1483" s="38"/>
      <c r="O1483" s="38"/>
      <c r="P1483" s="38"/>
      <c r="X1483" s="103"/>
      <c r="Y1483" s="103"/>
      <c r="Z1483" s="103"/>
      <c r="AA1483" s="104"/>
      <c r="AB1483" s="104"/>
      <c r="AC1483" s="104"/>
      <c r="AD1483" s="102"/>
      <c r="AE1483" s="102"/>
      <c r="AF1483" s="102"/>
    </row>
    <row r="1484" spans="1:32" x14ac:dyDescent="0.45">
      <c r="A1484" s="38"/>
      <c r="B1484" s="38"/>
      <c r="C1484" s="38"/>
      <c r="D1484" s="38"/>
      <c r="E1484" s="38"/>
      <c r="F1484" s="38"/>
      <c r="G1484" s="38"/>
      <c r="H1484" s="90"/>
      <c r="I1484" s="90"/>
      <c r="J1484" s="95"/>
      <c r="K1484" s="90"/>
      <c r="L1484" s="95"/>
      <c r="M1484" s="38"/>
      <c r="N1484" s="38"/>
      <c r="O1484" s="38"/>
      <c r="P1484" s="38"/>
      <c r="X1484" s="103"/>
      <c r="Y1484" s="103"/>
      <c r="Z1484" s="103"/>
      <c r="AA1484" s="104"/>
      <c r="AB1484" s="104"/>
      <c r="AC1484" s="104"/>
      <c r="AD1484" s="102"/>
      <c r="AE1484" s="102"/>
      <c r="AF1484" s="102"/>
    </row>
    <row r="1485" spans="1:32" x14ac:dyDescent="0.45">
      <c r="A1485" s="38"/>
      <c r="B1485" s="38"/>
      <c r="C1485" s="38"/>
      <c r="D1485" s="38"/>
      <c r="E1485" s="38"/>
      <c r="F1485" s="38"/>
      <c r="G1485" s="38"/>
      <c r="H1485" s="90"/>
      <c r="I1485" s="90"/>
      <c r="J1485" s="95"/>
      <c r="K1485" s="90"/>
      <c r="L1485" s="95"/>
      <c r="M1485" s="38"/>
      <c r="N1485" s="38"/>
      <c r="O1485" s="38"/>
      <c r="P1485" s="38"/>
      <c r="X1485" s="103"/>
      <c r="Y1485" s="103"/>
      <c r="Z1485" s="103"/>
      <c r="AA1485" s="104"/>
      <c r="AB1485" s="104"/>
      <c r="AC1485" s="104"/>
      <c r="AD1485" s="102"/>
      <c r="AE1485" s="102"/>
      <c r="AF1485" s="102"/>
    </row>
    <row r="1486" spans="1:32" x14ac:dyDescent="0.45">
      <c r="A1486" s="38"/>
      <c r="B1486" s="38"/>
      <c r="C1486" s="38"/>
      <c r="D1486" s="38"/>
      <c r="E1486" s="38"/>
      <c r="F1486" s="38"/>
      <c r="G1486" s="38"/>
      <c r="H1486" s="90"/>
      <c r="I1486" s="90"/>
      <c r="J1486" s="95"/>
      <c r="K1486" s="90"/>
      <c r="L1486" s="95"/>
      <c r="M1486" s="38"/>
      <c r="N1486" s="38"/>
      <c r="O1486" s="38"/>
      <c r="P1486" s="38"/>
      <c r="X1486" s="103"/>
      <c r="Y1486" s="103"/>
      <c r="Z1486" s="103"/>
      <c r="AA1486" s="104"/>
      <c r="AB1486" s="104"/>
      <c r="AC1486" s="104"/>
      <c r="AD1486" s="102"/>
      <c r="AE1486" s="102"/>
      <c r="AF1486" s="102"/>
    </row>
    <row r="1487" spans="1:32" x14ac:dyDescent="0.45">
      <c r="A1487" s="38"/>
      <c r="B1487" s="38"/>
      <c r="C1487" s="38"/>
      <c r="D1487" s="38"/>
      <c r="E1487" s="38"/>
      <c r="F1487" s="38"/>
      <c r="G1487" s="38"/>
      <c r="H1487" s="90"/>
      <c r="I1487" s="90"/>
      <c r="J1487" s="95"/>
      <c r="K1487" s="90"/>
      <c r="L1487" s="95"/>
      <c r="M1487" s="38"/>
      <c r="N1487" s="38"/>
      <c r="O1487" s="38"/>
      <c r="P1487" s="38"/>
      <c r="X1487" s="103"/>
      <c r="Y1487" s="103"/>
      <c r="Z1487" s="103"/>
      <c r="AA1487" s="104"/>
      <c r="AB1487" s="104"/>
      <c r="AC1487" s="104"/>
      <c r="AD1487" s="102"/>
      <c r="AE1487" s="102"/>
      <c r="AF1487" s="102"/>
    </row>
    <row r="1488" spans="1:32" x14ac:dyDescent="0.45">
      <c r="A1488" s="38"/>
      <c r="B1488" s="38"/>
      <c r="C1488" s="38"/>
      <c r="D1488" s="38"/>
      <c r="E1488" s="38"/>
      <c r="F1488" s="38"/>
      <c r="G1488" s="38"/>
      <c r="H1488" s="90"/>
      <c r="I1488" s="90"/>
      <c r="J1488" s="95"/>
      <c r="K1488" s="90"/>
      <c r="L1488" s="95"/>
      <c r="M1488" s="38"/>
      <c r="N1488" s="38"/>
      <c r="O1488" s="38"/>
      <c r="P1488" s="38"/>
      <c r="X1488" s="103"/>
      <c r="Y1488" s="103"/>
      <c r="Z1488" s="103"/>
      <c r="AA1488" s="104"/>
      <c r="AB1488" s="104"/>
      <c r="AC1488" s="104"/>
      <c r="AD1488" s="102"/>
      <c r="AE1488" s="102"/>
      <c r="AF1488" s="102"/>
    </row>
    <row r="1489" spans="1:32" x14ac:dyDescent="0.45">
      <c r="A1489" s="38"/>
      <c r="B1489" s="38"/>
      <c r="C1489" s="38"/>
      <c r="D1489" s="38"/>
      <c r="E1489" s="38"/>
      <c r="F1489" s="38"/>
      <c r="G1489" s="38"/>
      <c r="H1489" s="90"/>
      <c r="I1489" s="90"/>
      <c r="J1489" s="95"/>
      <c r="K1489" s="90"/>
      <c r="L1489" s="95"/>
      <c r="M1489" s="38"/>
      <c r="N1489" s="38"/>
      <c r="O1489" s="38"/>
      <c r="P1489" s="38"/>
      <c r="X1489" s="103"/>
      <c r="Y1489" s="103"/>
      <c r="Z1489" s="103"/>
      <c r="AA1489" s="104"/>
      <c r="AB1489" s="104"/>
      <c r="AC1489" s="104"/>
      <c r="AD1489" s="102"/>
      <c r="AE1489" s="102"/>
      <c r="AF1489" s="102"/>
    </row>
    <row r="1490" spans="1:32" x14ac:dyDescent="0.45">
      <c r="A1490" s="38"/>
      <c r="B1490" s="38"/>
      <c r="C1490" s="38"/>
      <c r="D1490" s="38"/>
      <c r="E1490" s="38"/>
      <c r="F1490" s="38"/>
      <c r="G1490" s="38"/>
      <c r="H1490" s="90"/>
      <c r="I1490" s="90"/>
      <c r="J1490" s="95"/>
      <c r="K1490" s="90"/>
      <c r="L1490" s="95"/>
      <c r="M1490" s="38"/>
      <c r="N1490" s="38"/>
      <c r="O1490" s="38"/>
      <c r="P1490" s="38"/>
      <c r="X1490" s="103"/>
      <c r="Y1490" s="103"/>
      <c r="Z1490" s="103"/>
      <c r="AA1490" s="104"/>
      <c r="AB1490" s="104"/>
      <c r="AC1490" s="104"/>
      <c r="AD1490" s="102"/>
      <c r="AE1490" s="102"/>
      <c r="AF1490" s="102"/>
    </row>
    <row r="1491" spans="1:32" x14ac:dyDescent="0.45">
      <c r="A1491" s="38"/>
      <c r="B1491" s="38"/>
      <c r="C1491" s="38"/>
      <c r="D1491" s="38"/>
      <c r="E1491" s="38"/>
      <c r="F1491" s="38"/>
      <c r="G1491" s="38"/>
      <c r="H1491" s="90"/>
      <c r="I1491" s="90"/>
      <c r="J1491" s="95"/>
      <c r="K1491" s="90"/>
      <c r="L1491" s="95"/>
      <c r="M1491" s="38"/>
      <c r="N1491" s="38"/>
      <c r="O1491" s="38"/>
      <c r="P1491" s="38"/>
      <c r="X1491" s="103"/>
      <c r="Y1491" s="103"/>
      <c r="Z1491" s="103"/>
      <c r="AA1491" s="104"/>
      <c r="AB1491" s="104"/>
      <c r="AC1491" s="104"/>
      <c r="AD1491" s="102"/>
      <c r="AE1491" s="102"/>
      <c r="AF1491" s="102"/>
    </row>
    <row r="1492" spans="1:32" x14ac:dyDescent="0.45">
      <c r="A1492" s="38"/>
      <c r="B1492" s="38"/>
      <c r="C1492" s="38"/>
      <c r="D1492" s="38"/>
      <c r="E1492" s="38"/>
      <c r="F1492" s="38"/>
      <c r="G1492" s="38"/>
      <c r="H1492" s="90"/>
      <c r="I1492" s="90"/>
      <c r="J1492" s="95"/>
      <c r="K1492" s="90"/>
      <c r="L1492" s="95"/>
      <c r="M1492" s="38"/>
      <c r="N1492" s="38"/>
      <c r="O1492" s="38"/>
      <c r="P1492" s="38"/>
      <c r="X1492" s="103"/>
      <c r="Y1492" s="103"/>
      <c r="Z1492" s="103"/>
      <c r="AA1492" s="104"/>
      <c r="AB1492" s="104"/>
      <c r="AC1492" s="104"/>
      <c r="AD1492" s="102"/>
      <c r="AE1492" s="102"/>
      <c r="AF1492" s="102"/>
    </row>
    <row r="1493" spans="1:32" x14ac:dyDescent="0.45">
      <c r="A1493" s="38"/>
      <c r="B1493" s="38"/>
      <c r="C1493" s="38"/>
      <c r="D1493" s="38"/>
      <c r="E1493" s="38"/>
      <c r="F1493" s="38"/>
      <c r="G1493" s="38"/>
      <c r="H1493" s="90"/>
      <c r="I1493" s="90"/>
      <c r="J1493" s="95"/>
      <c r="K1493" s="90"/>
      <c r="L1493" s="95"/>
      <c r="M1493" s="38"/>
      <c r="N1493" s="38"/>
      <c r="O1493" s="38"/>
      <c r="P1493" s="38"/>
      <c r="X1493" s="103"/>
      <c r="Y1493" s="103"/>
      <c r="Z1493" s="103"/>
      <c r="AA1493" s="104"/>
      <c r="AB1493" s="104"/>
      <c r="AC1493" s="104"/>
      <c r="AD1493" s="102"/>
      <c r="AE1493" s="102"/>
      <c r="AF1493" s="102"/>
    </row>
    <row r="1494" spans="1:32" x14ac:dyDescent="0.45">
      <c r="A1494" s="38"/>
      <c r="B1494" s="38"/>
      <c r="C1494" s="38"/>
      <c r="D1494" s="38"/>
      <c r="E1494" s="38"/>
      <c r="F1494" s="38"/>
      <c r="G1494" s="38"/>
      <c r="H1494" s="90"/>
      <c r="I1494" s="90"/>
      <c r="J1494" s="95"/>
      <c r="K1494" s="90"/>
      <c r="L1494" s="95"/>
      <c r="M1494" s="38"/>
      <c r="N1494" s="38"/>
      <c r="O1494" s="38"/>
      <c r="P1494" s="38"/>
      <c r="X1494" s="103"/>
      <c r="Y1494" s="103"/>
      <c r="Z1494" s="103"/>
      <c r="AA1494" s="104"/>
      <c r="AB1494" s="104"/>
      <c r="AC1494" s="104"/>
      <c r="AD1494" s="102"/>
      <c r="AE1494" s="102"/>
      <c r="AF1494" s="102"/>
    </row>
    <row r="1495" spans="1:32" x14ac:dyDescent="0.45">
      <c r="A1495" s="38"/>
      <c r="B1495" s="38"/>
      <c r="C1495" s="38"/>
      <c r="D1495" s="38"/>
      <c r="E1495" s="38"/>
      <c r="F1495" s="38"/>
      <c r="G1495" s="38"/>
      <c r="H1495" s="90"/>
      <c r="I1495" s="90"/>
      <c r="J1495" s="95"/>
      <c r="K1495" s="90"/>
      <c r="L1495" s="95"/>
      <c r="M1495" s="38"/>
      <c r="N1495" s="38"/>
      <c r="O1495" s="38"/>
      <c r="P1495" s="38"/>
      <c r="X1495" s="103"/>
      <c r="Y1495" s="103"/>
      <c r="Z1495" s="103"/>
      <c r="AA1495" s="104"/>
      <c r="AB1495" s="104"/>
      <c r="AC1495" s="104"/>
      <c r="AD1495" s="102"/>
      <c r="AE1495" s="102"/>
      <c r="AF1495" s="102"/>
    </row>
    <row r="1496" spans="1:32" x14ac:dyDescent="0.45">
      <c r="A1496" s="38"/>
      <c r="B1496" s="38"/>
      <c r="C1496" s="38"/>
      <c r="D1496" s="38"/>
      <c r="E1496" s="38"/>
      <c r="F1496" s="38"/>
      <c r="G1496" s="38"/>
      <c r="H1496" s="90"/>
      <c r="I1496" s="90"/>
      <c r="J1496" s="95"/>
      <c r="K1496" s="90"/>
      <c r="L1496" s="95"/>
      <c r="M1496" s="38"/>
      <c r="N1496" s="38"/>
      <c r="O1496" s="38"/>
      <c r="P1496" s="38"/>
      <c r="X1496" s="103"/>
      <c r="Y1496" s="103"/>
      <c r="Z1496" s="103"/>
      <c r="AA1496" s="104"/>
      <c r="AB1496" s="104"/>
      <c r="AC1496" s="104"/>
      <c r="AD1496" s="102"/>
      <c r="AE1496" s="102"/>
      <c r="AF1496" s="102"/>
    </row>
    <row r="1497" spans="1:32" x14ac:dyDescent="0.45">
      <c r="A1497" s="38"/>
      <c r="B1497" s="38"/>
      <c r="C1497" s="38"/>
      <c r="D1497" s="38"/>
      <c r="E1497" s="38"/>
      <c r="F1497" s="38"/>
      <c r="G1497" s="38"/>
      <c r="H1497" s="90"/>
      <c r="I1497" s="90"/>
      <c r="J1497" s="95"/>
      <c r="K1497" s="90"/>
      <c r="L1497" s="95"/>
      <c r="M1497" s="38"/>
      <c r="N1497" s="38"/>
      <c r="O1497" s="38"/>
      <c r="P1497" s="38"/>
      <c r="X1497" s="103"/>
      <c r="Y1497" s="103"/>
      <c r="Z1497" s="103"/>
      <c r="AA1497" s="104"/>
      <c r="AB1497" s="104"/>
      <c r="AC1497" s="104"/>
      <c r="AD1497" s="102"/>
      <c r="AE1497" s="102"/>
      <c r="AF1497" s="102"/>
    </row>
    <row r="1498" spans="1:32" x14ac:dyDescent="0.45">
      <c r="A1498" s="38"/>
      <c r="B1498" s="38"/>
      <c r="C1498" s="38"/>
      <c r="D1498" s="38"/>
      <c r="E1498" s="38"/>
      <c r="F1498" s="38"/>
      <c r="G1498" s="38"/>
      <c r="H1498" s="90"/>
      <c r="I1498" s="90"/>
      <c r="J1498" s="95"/>
      <c r="K1498" s="90"/>
      <c r="L1498" s="95"/>
      <c r="M1498" s="38"/>
      <c r="N1498" s="38"/>
      <c r="O1498" s="38"/>
      <c r="P1498" s="38"/>
      <c r="X1498" s="103"/>
      <c r="Y1498" s="103"/>
      <c r="Z1498" s="103"/>
      <c r="AA1498" s="104"/>
      <c r="AB1498" s="104"/>
      <c r="AC1498" s="104"/>
      <c r="AD1498" s="102"/>
      <c r="AE1498" s="102"/>
      <c r="AF1498" s="102"/>
    </row>
    <row r="1499" spans="1:32" x14ac:dyDescent="0.45">
      <c r="A1499" s="38"/>
      <c r="B1499" s="38"/>
      <c r="C1499" s="38"/>
      <c r="D1499" s="38"/>
      <c r="E1499" s="38"/>
      <c r="F1499" s="38"/>
      <c r="G1499" s="38"/>
      <c r="H1499" s="90"/>
      <c r="I1499" s="90"/>
      <c r="J1499" s="95"/>
      <c r="K1499" s="90"/>
      <c r="L1499" s="95"/>
      <c r="M1499" s="38"/>
      <c r="N1499" s="38"/>
      <c r="O1499" s="38"/>
      <c r="P1499" s="38"/>
      <c r="X1499" s="103"/>
      <c r="Y1499" s="103"/>
      <c r="Z1499" s="103"/>
      <c r="AA1499" s="104"/>
      <c r="AB1499" s="104"/>
      <c r="AC1499" s="104"/>
      <c r="AD1499" s="102"/>
      <c r="AE1499" s="102"/>
      <c r="AF1499" s="102"/>
    </row>
    <row r="1500" spans="1:32" x14ac:dyDescent="0.45">
      <c r="A1500" s="38"/>
      <c r="B1500" s="38"/>
      <c r="C1500" s="38"/>
      <c r="D1500" s="38"/>
      <c r="E1500" s="38"/>
      <c r="F1500" s="38"/>
      <c r="G1500" s="38"/>
      <c r="H1500" s="90"/>
      <c r="I1500" s="90"/>
      <c r="J1500" s="95"/>
      <c r="K1500" s="90"/>
      <c r="L1500" s="95"/>
      <c r="M1500" s="38"/>
      <c r="N1500" s="38"/>
      <c r="O1500" s="38"/>
      <c r="P1500" s="38"/>
      <c r="X1500" s="103"/>
      <c r="Y1500" s="103"/>
      <c r="Z1500" s="103"/>
      <c r="AA1500" s="104"/>
      <c r="AB1500" s="104"/>
      <c r="AC1500" s="104"/>
      <c r="AD1500" s="102"/>
      <c r="AE1500" s="102"/>
      <c r="AF1500" s="102"/>
    </row>
    <row r="1501" spans="1:32" x14ac:dyDescent="0.45">
      <c r="A1501" s="38"/>
      <c r="B1501" s="38"/>
      <c r="C1501" s="38"/>
      <c r="D1501" s="38"/>
      <c r="E1501" s="38"/>
      <c r="F1501" s="38"/>
      <c r="G1501" s="38"/>
      <c r="H1501" s="90"/>
      <c r="I1501" s="90"/>
      <c r="J1501" s="95"/>
      <c r="K1501" s="90"/>
      <c r="L1501" s="95"/>
      <c r="M1501" s="38"/>
      <c r="N1501" s="38"/>
      <c r="O1501" s="38"/>
      <c r="P1501" s="38"/>
      <c r="X1501" s="103"/>
      <c r="Y1501" s="103"/>
      <c r="Z1501" s="103"/>
      <c r="AA1501" s="104"/>
      <c r="AB1501" s="104"/>
      <c r="AC1501" s="104"/>
      <c r="AD1501" s="102"/>
      <c r="AE1501" s="102"/>
      <c r="AF1501" s="102"/>
    </row>
    <row r="1502" spans="1:32" x14ac:dyDescent="0.45">
      <c r="A1502" s="38"/>
      <c r="B1502" s="38"/>
      <c r="C1502" s="38"/>
      <c r="D1502" s="38"/>
      <c r="E1502" s="38"/>
      <c r="F1502" s="38"/>
      <c r="G1502" s="38"/>
      <c r="H1502" s="90"/>
      <c r="I1502" s="90"/>
      <c r="J1502" s="95"/>
      <c r="K1502" s="90"/>
      <c r="L1502" s="95"/>
      <c r="M1502" s="38"/>
      <c r="N1502" s="38"/>
      <c r="O1502" s="38"/>
      <c r="P1502" s="38"/>
      <c r="X1502" s="103"/>
      <c r="Y1502" s="103"/>
      <c r="Z1502" s="103"/>
      <c r="AA1502" s="104"/>
      <c r="AB1502" s="104"/>
      <c r="AC1502" s="104"/>
      <c r="AD1502" s="102"/>
      <c r="AE1502" s="102"/>
      <c r="AF1502" s="102"/>
    </row>
    <row r="1503" spans="1:32" x14ac:dyDescent="0.45">
      <c r="A1503" s="38"/>
      <c r="B1503" s="38"/>
      <c r="C1503" s="38"/>
      <c r="D1503" s="38"/>
      <c r="E1503" s="38"/>
      <c r="F1503" s="38"/>
      <c r="G1503" s="38"/>
      <c r="H1503" s="90"/>
      <c r="I1503" s="90"/>
      <c r="J1503" s="95"/>
      <c r="K1503" s="90"/>
      <c r="L1503" s="95"/>
      <c r="M1503" s="38"/>
      <c r="N1503" s="38"/>
      <c r="O1503" s="38"/>
      <c r="P1503" s="38"/>
      <c r="X1503" s="103"/>
      <c r="Y1503" s="103"/>
      <c r="Z1503" s="103"/>
      <c r="AA1503" s="104"/>
      <c r="AB1503" s="104"/>
      <c r="AC1503" s="104"/>
      <c r="AD1503" s="102"/>
      <c r="AE1503" s="102"/>
      <c r="AF1503" s="102"/>
    </row>
    <row r="1504" spans="1:32" x14ac:dyDescent="0.45">
      <c r="A1504" s="38"/>
      <c r="B1504" s="38"/>
      <c r="C1504" s="38"/>
      <c r="D1504" s="38"/>
      <c r="E1504" s="38"/>
      <c r="F1504" s="38"/>
      <c r="G1504" s="38"/>
      <c r="H1504" s="90"/>
      <c r="I1504" s="90"/>
      <c r="J1504" s="95"/>
      <c r="K1504" s="90"/>
      <c r="L1504" s="95"/>
      <c r="M1504" s="38"/>
      <c r="N1504" s="38"/>
      <c r="O1504" s="38"/>
      <c r="P1504" s="38"/>
      <c r="X1504" s="103"/>
      <c r="Y1504" s="103"/>
      <c r="Z1504" s="103"/>
      <c r="AA1504" s="104"/>
      <c r="AB1504" s="104"/>
      <c r="AC1504" s="104"/>
      <c r="AD1504" s="102"/>
      <c r="AE1504" s="102"/>
      <c r="AF1504" s="102"/>
    </row>
    <row r="1505" spans="1:32" x14ac:dyDescent="0.45">
      <c r="A1505" s="38"/>
      <c r="B1505" s="38"/>
      <c r="C1505" s="38"/>
      <c r="D1505" s="38"/>
      <c r="E1505" s="38"/>
      <c r="F1505" s="38"/>
      <c r="G1505" s="38"/>
      <c r="H1505" s="90"/>
      <c r="I1505" s="90"/>
      <c r="J1505" s="95"/>
      <c r="K1505" s="90"/>
      <c r="L1505" s="95"/>
      <c r="M1505" s="38"/>
      <c r="N1505" s="38"/>
      <c r="O1505" s="38"/>
      <c r="P1505" s="38"/>
      <c r="X1505" s="103"/>
      <c r="Y1505" s="103"/>
      <c r="Z1505" s="103"/>
      <c r="AA1505" s="104"/>
      <c r="AB1505" s="104"/>
      <c r="AC1505" s="104"/>
      <c r="AD1505" s="102"/>
      <c r="AE1505" s="102"/>
      <c r="AF1505" s="102"/>
    </row>
    <row r="1506" spans="1:32" x14ac:dyDescent="0.45">
      <c r="A1506" s="38"/>
      <c r="B1506" s="38"/>
      <c r="C1506" s="38"/>
      <c r="D1506" s="38"/>
      <c r="E1506" s="38"/>
      <c r="F1506" s="38"/>
      <c r="G1506" s="38"/>
      <c r="H1506" s="90"/>
      <c r="I1506" s="90"/>
      <c r="J1506" s="95"/>
      <c r="K1506" s="90"/>
      <c r="L1506" s="95"/>
      <c r="M1506" s="38"/>
      <c r="N1506" s="38"/>
      <c r="O1506" s="38"/>
      <c r="P1506" s="38"/>
      <c r="X1506" s="103"/>
      <c r="Y1506" s="103"/>
      <c r="Z1506" s="103"/>
      <c r="AA1506" s="104"/>
      <c r="AB1506" s="104"/>
      <c r="AC1506" s="104"/>
      <c r="AD1506" s="102"/>
      <c r="AE1506" s="102"/>
      <c r="AF1506" s="102"/>
    </row>
    <row r="1507" spans="1:32" x14ac:dyDescent="0.45">
      <c r="A1507" s="38"/>
      <c r="B1507" s="38"/>
      <c r="C1507" s="38"/>
      <c r="D1507" s="38"/>
      <c r="E1507" s="38"/>
      <c r="F1507" s="38"/>
      <c r="G1507" s="38"/>
      <c r="H1507" s="90"/>
      <c r="I1507" s="90"/>
      <c r="J1507" s="95"/>
      <c r="K1507" s="90"/>
      <c r="L1507" s="95"/>
      <c r="M1507" s="38"/>
      <c r="N1507" s="38"/>
      <c r="O1507" s="38"/>
      <c r="P1507" s="38"/>
      <c r="X1507" s="103"/>
      <c r="Y1507" s="103"/>
      <c r="Z1507" s="103"/>
      <c r="AA1507" s="104"/>
      <c r="AB1507" s="104"/>
      <c r="AC1507" s="104"/>
      <c r="AD1507" s="102"/>
      <c r="AE1507" s="102"/>
      <c r="AF1507" s="102"/>
    </row>
    <row r="1508" spans="1:32" x14ac:dyDescent="0.45">
      <c r="A1508" s="38"/>
      <c r="B1508" s="38"/>
      <c r="C1508" s="38"/>
      <c r="D1508" s="38"/>
      <c r="E1508" s="38"/>
      <c r="F1508" s="38"/>
      <c r="G1508" s="38"/>
      <c r="H1508" s="90"/>
      <c r="I1508" s="90"/>
      <c r="J1508" s="95"/>
      <c r="K1508" s="90"/>
      <c r="L1508" s="95"/>
      <c r="M1508" s="38"/>
      <c r="N1508" s="38"/>
      <c r="O1508" s="38"/>
      <c r="P1508" s="38"/>
      <c r="X1508" s="103"/>
      <c r="Y1508" s="103"/>
      <c r="Z1508" s="103"/>
      <c r="AA1508" s="104"/>
      <c r="AB1508" s="104"/>
      <c r="AC1508" s="104"/>
      <c r="AD1508" s="102"/>
      <c r="AE1508" s="102"/>
      <c r="AF1508" s="102"/>
    </row>
    <row r="1509" spans="1:32" x14ac:dyDescent="0.45">
      <c r="A1509" s="38"/>
      <c r="B1509" s="38"/>
      <c r="C1509" s="38"/>
      <c r="D1509" s="38"/>
      <c r="E1509" s="38"/>
      <c r="F1509" s="38"/>
      <c r="G1509" s="38"/>
      <c r="H1509" s="90"/>
      <c r="I1509" s="90"/>
      <c r="J1509" s="95"/>
      <c r="K1509" s="90"/>
      <c r="L1509" s="95"/>
      <c r="M1509" s="38"/>
      <c r="N1509" s="38"/>
      <c r="O1509" s="38"/>
      <c r="P1509" s="38"/>
      <c r="X1509" s="103"/>
      <c r="Y1509" s="103"/>
      <c r="Z1509" s="103"/>
      <c r="AA1509" s="104"/>
      <c r="AB1509" s="104"/>
      <c r="AC1509" s="104"/>
      <c r="AD1509" s="102"/>
      <c r="AE1509" s="102"/>
      <c r="AF1509" s="102"/>
    </row>
    <row r="1510" spans="1:32" x14ac:dyDescent="0.45">
      <c r="A1510" s="38"/>
      <c r="B1510" s="38"/>
      <c r="C1510" s="38"/>
      <c r="D1510" s="38"/>
      <c r="E1510" s="38"/>
      <c r="F1510" s="38"/>
      <c r="G1510" s="38"/>
      <c r="H1510" s="90"/>
      <c r="I1510" s="90"/>
      <c r="J1510" s="95"/>
      <c r="K1510" s="90"/>
      <c r="L1510" s="95"/>
      <c r="M1510" s="38"/>
      <c r="N1510" s="38"/>
      <c r="O1510" s="38"/>
      <c r="P1510" s="38"/>
      <c r="X1510" s="103"/>
      <c r="Y1510" s="103"/>
      <c r="Z1510" s="103"/>
      <c r="AA1510" s="104"/>
      <c r="AB1510" s="104"/>
      <c r="AC1510" s="104"/>
      <c r="AD1510" s="102"/>
      <c r="AE1510" s="102"/>
      <c r="AF1510" s="102"/>
    </row>
    <row r="1511" spans="1:32" x14ac:dyDescent="0.45">
      <c r="A1511" s="38"/>
      <c r="B1511" s="38"/>
      <c r="C1511" s="38"/>
      <c r="D1511" s="38"/>
      <c r="E1511" s="38"/>
      <c r="F1511" s="38"/>
      <c r="G1511" s="38"/>
      <c r="H1511" s="90"/>
      <c r="I1511" s="90"/>
      <c r="J1511" s="95"/>
      <c r="K1511" s="90"/>
      <c r="L1511" s="95"/>
      <c r="M1511" s="38"/>
      <c r="N1511" s="38"/>
      <c r="O1511" s="38"/>
      <c r="P1511" s="38"/>
      <c r="X1511" s="103"/>
      <c r="Y1511" s="103"/>
      <c r="Z1511" s="103"/>
      <c r="AA1511" s="104"/>
      <c r="AB1511" s="104"/>
      <c r="AC1511" s="104"/>
      <c r="AD1511" s="102"/>
      <c r="AE1511" s="102"/>
      <c r="AF1511" s="102"/>
    </row>
    <row r="1512" spans="1:32" x14ac:dyDescent="0.45">
      <c r="A1512" s="38"/>
      <c r="B1512" s="38"/>
      <c r="C1512" s="38"/>
      <c r="D1512" s="38"/>
      <c r="E1512" s="38"/>
      <c r="F1512" s="38"/>
      <c r="G1512" s="38"/>
      <c r="H1512" s="90"/>
      <c r="I1512" s="90"/>
      <c r="J1512" s="95"/>
      <c r="K1512" s="90"/>
      <c r="L1512" s="95"/>
      <c r="M1512" s="38"/>
      <c r="N1512" s="38"/>
      <c r="O1512" s="38"/>
      <c r="P1512" s="38"/>
      <c r="X1512" s="103"/>
      <c r="Y1512" s="103"/>
      <c r="Z1512" s="103"/>
      <c r="AA1512" s="104"/>
      <c r="AB1512" s="104"/>
      <c r="AC1512" s="104"/>
      <c r="AD1512" s="102"/>
      <c r="AE1512" s="102"/>
      <c r="AF1512" s="102"/>
    </row>
    <row r="1513" spans="1:32" x14ac:dyDescent="0.45">
      <c r="A1513" s="38"/>
      <c r="B1513" s="38"/>
      <c r="C1513" s="38"/>
      <c r="D1513" s="38"/>
      <c r="E1513" s="38"/>
      <c r="F1513" s="38"/>
      <c r="G1513" s="38"/>
      <c r="H1513" s="90"/>
      <c r="I1513" s="90"/>
      <c r="J1513" s="95"/>
      <c r="K1513" s="90"/>
      <c r="L1513" s="95"/>
      <c r="M1513" s="38"/>
      <c r="N1513" s="38"/>
      <c r="O1513" s="38"/>
      <c r="P1513" s="38"/>
      <c r="X1513" s="103"/>
      <c r="Y1513" s="103"/>
      <c r="Z1513" s="103"/>
      <c r="AA1513" s="104"/>
      <c r="AB1513" s="104"/>
      <c r="AC1513" s="104"/>
      <c r="AD1513" s="102"/>
      <c r="AE1513" s="102"/>
      <c r="AF1513" s="102"/>
    </row>
    <row r="1514" spans="1:32" x14ac:dyDescent="0.45">
      <c r="A1514" s="38"/>
      <c r="B1514" s="38"/>
      <c r="C1514" s="38"/>
      <c r="D1514" s="38"/>
      <c r="E1514" s="38"/>
      <c r="F1514" s="38"/>
      <c r="G1514" s="38"/>
      <c r="H1514" s="90"/>
      <c r="I1514" s="90"/>
      <c r="J1514" s="95"/>
      <c r="K1514" s="90"/>
      <c r="L1514" s="95"/>
      <c r="M1514" s="38"/>
      <c r="N1514" s="38"/>
      <c r="O1514" s="38"/>
      <c r="P1514" s="38"/>
      <c r="X1514" s="103"/>
      <c r="Y1514" s="103"/>
      <c r="Z1514" s="103"/>
      <c r="AA1514" s="104"/>
      <c r="AB1514" s="104"/>
      <c r="AC1514" s="104"/>
      <c r="AD1514" s="102"/>
      <c r="AE1514" s="102"/>
      <c r="AF1514" s="102"/>
    </row>
    <row r="1515" spans="1:32" x14ac:dyDescent="0.45">
      <c r="A1515" s="38"/>
      <c r="B1515" s="38"/>
      <c r="C1515" s="38"/>
      <c r="D1515" s="38"/>
      <c r="E1515" s="38"/>
      <c r="F1515" s="38"/>
      <c r="G1515" s="38"/>
      <c r="H1515" s="90"/>
      <c r="I1515" s="90"/>
      <c r="J1515" s="95"/>
      <c r="K1515" s="90"/>
      <c r="L1515" s="95"/>
      <c r="M1515" s="38"/>
      <c r="N1515" s="38"/>
      <c r="O1515" s="38"/>
      <c r="P1515" s="38"/>
      <c r="X1515" s="103"/>
      <c r="Y1515" s="103"/>
      <c r="Z1515" s="103"/>
      <c r="AA1515" s="104"/>
      <c r="AB1515" s="104"/>
      <c r="AC1515" s="104"/>
      <c r="AD1515" s="102"/>
      <c r="AE1515" s="102"/>
      <c r="AF1515" s="102"/>
    </row>
    <row r="1516" spans="1:32" x14ac:dyDescent="0.45">
      <c r="A1516" s="38"/>
      <c r="B1516" s="38"/>
      <c r="C1516" s="38"/>
      <c r="D1516" s="38"/>
      <c r="E1516" s="38"/>
      <c r="F1516" s="38"/>
      <c r="G1516" s="38"/>
      <c r="H1516" s="90"/>
      <c r="I1516" s="90"/>
      <c r="J1516" s="95"/>
      <c r="K1516" s="90"/>
      <c r="L1516" s="95"/>
      <c r="M1516" s="38"/>
      <c r="N1516" s="38"/>
      <c r="O1516" s="38"/>
      <c r="P1516" s="38"/>
      <c r="X1516" s="103"/>
      <c r="Y1516" s="103"/>
      <c r="Z1516" s="103"/>
      <c r="AA1516" s="104"/>
      <c r="AB1516" s="104"/>
      <c r="AC1516" s="104"/>
      <c r="AD1516" s="102"/>
      <c r="AE1516" s="102"/>
      <c r="AF1516" s="102"/>
    </row>
    <row r="1517" spans="1:32" x14ac:dyDescent="0.45">
      <c r="A1517" s="38"/>
      <c r="B1517" s="38"/>
      <c r="C1517" s="38"/>
      <c r="D1517" s="38"/>
      <c r="E1517" s="38"/>
      <c r="F1517" s="38"/>
      <c r="G1517" s="38"/>
      <c r="H1517" s="90"/>
      <c r="I1517" s="90"/>
      <c r="J1517" s="95"/>
      <c r="K1517" s="90"/>
      <c r="L1517" s="95"/>
      <c r="M1517" s="38"/>
      <c r="N1517" s="38"/>
      <c r="O1517" s="38"/>
      <c r="P1517" s="38"/>
      <c r="X1517" s="103"/>
      <c r="Y1517" s="103"/>
      <c r="Z1517" s="103"/>
      <c r="AA1517" s="104"/>
      <c r="AB1517" s="104"/>
      <c r="AC1517" s="104"/>
      <c r="AD1517" s="102"/>
      <c r="AE1517" s="102"/>
      <c r="AF1517" s="102"/>
    </row>
    <row r="1518" spans="1:32" x14ac:dyDescent="0.45">
      <c r="A1518" s="38"/>
      <c r="B1518" s="38"/>
      <c r="C1518" s="38"/>
      <c r="D1518" s="38"/>
      <c r="E1518" s="38"/>
      <c r="F1518" s="38"/>
      <c r="G1518" s="38"/>
      <c r="H1518" s="90"/>
      <c r="I1518" s="90"/>
      <c r="J1518" s="95"/>
      <c r="K1518" s="90"/>
      <c r="L1518" s="95"/>
      <c r="M1518" s="38"/>
      <c r="N1518" s="38"/>
      <c r="O1518" s="38"/>
      <c r="P1518" s="38"/>
      <c r="X1518" s="103"/>
      <c r="Y1518" s="103"/>
      <c r="Z1518" s="103"/>
      <c r="AA1518" s="104"/>
      <c r="AB1518" s="104"/>
      <c r="AC1518" s="104"/>
      <c r="AD1518" s="102"/>
      <c r="AE1518" s="102"/>
      <c r="AF1518" s="102"/>
    </row>
    <row r="1519" spans="1:32" x14ac:dyDescent="0.45">
      <c r="A1519" s="38"/>
      <c r="B1519" s="38"/>
      <c r="C1519" s="38"/>
      <c r="D1519" s="38"/>
      <c r="E1519" s="38"/>
      <c r="F1519" s="38"/>
      <c r="G1519" s="38"/>
      <c r="H1519" s="90"/>
      <c r="I1519" s="90"/>
      <c r="J1519" s="95"/>
      <c r="K1519" s="90"/>
      <c r="L1519" s="95"/>
      <c r="M1519" s="38"/>
      <c r="N1519" s="38"/>
      <c r="O1519" s="38"/>
      <c r="P1519" s="38"/>
      <c r="X1519" s="103"/>
      <c r="Y1519" s="103"/>
      <c r="Z1519" s="103"/>
      <c r="AA1519" s="104"/>
      <c r="AB1519" s="104"/>
      <c r="AC1519" s="104"/>
      <c r="AD1519" s="102"/>
      <c r="AE1519" s="102"/>
      <c r="AF1519" s="102"/>
    </row>
    <row r="1520" spans="1:32" x14ac:dyDescent="0.45">
      <c r="A1520" s="38"/>
      <c r="B1520" s="38"/>
      <c r="C1520" s="38"/>
      <c r="D1520" s="38"/>
      <c r="E1520" s="38"/>
      <c r="F1520" s="38"/>
      <c r="G1520" s="38"/>
      <c r="H1520" s="90"/>
      <c r="I1520" s="90"/>
      <c r="J1520" s="95"/>
      <c r="K1520" s="90"/>
      <c r="L1520" s="95"/>
      <c r="M1520" s="38"/>
      <c r="N1520" s="38"/>
      <c r="O1520" s="38"/>
      <c r="P1520" s="38"/>
      <c r="X1520" s="103"/>
      <c r="Y1520" s="103"/>
      <c r="Z1520" s="103"/>
      <c r="AA1520" s="104"/>
      <c r="AB1520" s="104"/>
      <c r="AC1520" s="104"/>
      <c r="AD1520" s="102"/>
      <c r="AE1520" s="102"/>
      <c r="AF1520" s="102"/>
    </row>
    <row r="1521" spans="1:32" x14ac:dyDescent="0.45">
      <c r="A1521" s="38"/>
      <c r="B1521" s="38"/>
      <c r="C1521" s="38"/>
      <c r="D1521" s="38"/>
      <c r="E1521" s="38"/>
      <c r="F1521" s="38"/>
      <c r="G1521" s="38"/>
      <c r="H1521" s="90"/>
      <c r="I1521" s="90"/>
      <c r="J1521" s="95"/>
      <c r="K1521" s="90"/>
      <c r="L1521" s="95"/>
      <c r="M1521" s="38"/>
      <c r="N1521" s="38"/>
      <c r="O1521" s="38"/>
      <c r="P1521" s="38"/>
      <c r="X1521" s="103"/>
      <c r="Y1521" s="103"/>
      <c r="Z1521" s="103"/>
      <c r="AA1521" s="104"/>
      <c r="AB1521" s="104"/>
      <c r="AC1521" s="104"/>
      <c r="AD1521" s="102"/>
      <c r="AE1521" s="102"/>
      <c r="AF1521" s="102"/>
    </row>
    <row r="1522" spans="1:32" x14ac:dyDescent="0.45">
      <c r="A1522" s="38"/>
      <c r="B1522" s="38"/>
      <c r="C1522" s="38"/>
      <c r="D1522" s="38"/>
      <c r="E1522" s="38"/>
      <c r="F1522" s="38"/>
      <c r="G1522" s="38"/>
      <c r="H1522" s="90"/>
      <c r="I1522" s="90"/>
      <c r="J1522" s="95"/>
      <c r="K1522" s="90"/>
      <c r="L1522" s="95"/>
      <c r="M1522" s="38"/>
      <c r="N1522" s="38"/>
      <c r="O1522" s="38"/>
      <c r="P1522" s="38"/>
      <c r="X1522" s="103"/>
      <c r="Y1522" s="103"/>
      <c r="Z1522" s="103"/>
      <c r="AA1522" s="104"/>
      <c r="AB1522" s="104"/>
      <c r="AC1522" s="104"/>
      <c r="AD1522" s="102"/>
      <c r="AE1522" s="102"/>
      <c r="AF1522" s="102"/>
    </row>
    <row r="1523" spans="1:32" x14ac:dyDescent="0.45">
      <c r="A1523" s="38"/>
      <c r="B1523" s="38"/>
      <c r="C1523" s="38"/>
      <c r="D1523" s="38"/>
      <c r="E1523" s="38"/>
      <c r="F1523" s="38"/>
      <c r="G1523" s="38"/>
      <c r="H1523" s="90"/>
      <c r="I1523" s="90"/>
      <c r="J1523" s="95"/>
      <c r="K1523" s="90"/>
      <c r="L1523" s="95"/>
      <c r="M1523" s="38"/>
      <c r="N1523" s="38"/>
      <c r="O1523" s="38"/>
      <c r="P1523" s="38"/>
      <c r="X1523" s="103"/>
      <c r="Y1523" s="103"/>
      <c r="Z1523" s="103"/>
      <c r="AA1523" s="104"/>
      <c r="AB1523" s="104"/>
      <c r="AC1523" s="104"/>
      <c r="AD1523" s="102"/>
      <c r="AE1523" s="102"/>
      <c r="AF1523" s="102"/>
    </row>
    <row r="1524" spans="1:32" x14ac:dyDescent="0.45">
      <c r="A1524" s="38"/>
      <c r="B1524" s="38"/>
      <c r="C1524" s="38"/>
      <c r="D1524" s="38"/>
      <c r="E1524" s="38"/>
      <c r="F1524" s="38"/>
      <c r="G1524" s="38"/>
      <c r="H1524" s="90"/>
      <c r="I1524" s="90"/>
      <c r="J1524" s="95"/>
      <c r="K1524" s="90"/>
      <c r="L1524" s="95"/>
      <c r="M1524" s="38"/>
      <c r="N1524" s="38"/>
      <c r="O1524" s="38"/>
      <c r="P1524" s="38"/>
      <c r="X1524" s="103"/>
      <c r="Y1524" s="103"/>
      <c r="Z1524" s="103"/>
      <c r="AA1524" s="104"/>
      <c r="AB1524" s="104"/>
      <c r="AC1524" s="104"/>
      <c r="AD1524" s="102"/>
      <c r="AE1524" s="102"/>
      <c r="AF1524" s="102"/>
    </row>
    <row r="1525" spans="1:32" x14ac:dyDescent="0.45">
      <c r="A1525" s="38"/>
      <c r="B1525" s="38"/>
      <c r="C1525" s="38"/>
      <c r="D1525" s="38"/>
      <c r="E1525" s="38"/>
      <c r="F1525" s="38"/>
      <c r="G1525" s="38"/>
      <c r="H1525" s="90"/>
      <c r="I1525" s="90"/>
      <c r="J1525" s="95"/>
      <c r="K1525" s="90"/>
      <c r="L1525" s="95"/>
      <c r="M1525" s="38"/>
      <c r="N1525" s="38"/>
      <c r="O1525" s="38"/>
      <c r="P1525" s="38"/>
      <c r="X1525" s="103"/>
      <c r="Y1525" s="103"/>
      <c r="Z1525" s="103"/>
      <c r="AA1525" s="104"/>
      <c r="AB1525" s="104"/>
      <c r="AC1525" s="104"/>
      <c r="AD1525" s="102"/>
      <c r="AE1525" s="102"/>
      <c r="AF1525" s="102"/>
    </row>
    <row r="1526" spans="1:32" x14ac:dyDescent="0.45">
      <c r="A1526" s="38"/>
      <c r="B1526" s="38"/>
      <c r="C1526" s="38"/>
      <c r="D1526" s="38"/>
      <c r="E1526" s="38"/>
      <c r="F1526" s="38"/>
      <c r="G1526" s="38"/>
      <c r="H1526" s="90"/>
      <c r="I1526" s="90"/>
      <c r="J1526" s="95"/>
      <c r="K1526" s="90"/>
      <c r="L1526" s="95"/>
      <c r="M1526" s="38"/>
      <c r="N1526" s="38"/>
      <c r="O1526" s="38"/>
      <c r="P1526" s="38"/>
      <c r="X1526" s="103"/>
      <c r="Y1526" s="103"/>
      <c r="Z1526" s="103"/>
      <c r="AA1526" s="104"/>
      <c r="AB1526" s="104"/>
      <c r="AC1526" s="104"/>
      <c r="AD1526" s="102"/>
      <c r="AE1526" s="102"/>
      <c r="AF1526" s="102"/>
    </row>
    <row r="1527" spans="1:32" x14ac:dyDescent="0.45">
      <c r="A1527" s="38"/>
      <c r="B1527" s="38"/>
      <c r="C1527" s="38"/>
      <c r="D1527" s="38"/>
      <c r="E1527" s="38"/>
      <c r="F1527" s="38"/>
      <c r="G1527" s="38"/>
      <c r="H1527" s="90"/>
      <c r="I1527" s="90"/>
      <c r="J1527" s="95"/>
      <c r="K1527" s="90"/>
      <c r="L1527" s="95"/>
      <c r="M1527" s="38"/>
      <c r="N1527" s="38"/>
      <c r="O1527" s="38"/>
      <c r="P1527" s="38"/>
      <c r="X1527" s="103"/>
      <c r="Y1527" s="103"/>
      <c r="Z1527" s="103"/>
      <c r="AA1527" s="104"/>
      <c r="AB1527" s="104"/>
      <c r="AC1527" s="104"/>
      <c r="AD1527" s="102"/>
      <c r="AE1527" s="102"/>
      <c r="AF1527" s="102"/>
    </row>
    <row r="1528" spans="1:32" x14ac:dyDescent="0.45">
      <c r="A1528" s="38"/>
      <c r="B1528" s="38"/>
      <c r="C1528" s="38"/>
      <c r="D1528" s="38"/>
      <c r="E1528" s="38"/>
      <c r="F1528" s="38"/>
      <c r="G1528" s="38"/>
      <c r="H1528" s="90"/>
      <c r="I1528" s="90"/>
      <c r="J1528" s="95"/>
      <c r="K1528" s="90"/>
      <c r="L1528" s="95"/>
      <c r="M1528" s="38"/>
      <c r="N1528" s="38"/>
      <c r="O1528" s="38"/>
      <c r="P1528" s="38"/>
      <c r="X1528" s="103"/>
      <c r="Y1528" s="103"/>
      <c r="Z1528" s="103"/>
      <c r="AA1528" s="104"/>
      <c r="AB1528" s="104"/>
      <c r="AC1528" s="104"/>
      <c r="AD1528" s="102"/>
      <c r="AE1528" s="102"/>
      <c r="AF1528" s="102"/>
    </row>
    <row r="1529" spans="1:32" x14ac:dyDescent="0.45">
      <c r="A1529" s="38"/>
      <c r="B1529" s="38"/>
      <c r="C1529" s="38"/>
      <c r="D1529" s="38"/>
      <c r="E1529" s="38"/>
      <c r="F1529" s="38"/>
      <c r="G1529" s="38"/>
      <c r="H1529" s="90"/>
      <c r="I1529" s="90"/>
      <c r="J1529" s="95"/>
      <c r="K1529" s="90"/>
      <c r="L1529" s="95"/>
      <c r="M1529" s="38"/>
      <c r="N1529" s="38"/>
      <c r="O1529" s="38"/>
      <c r="P1529" s="38"/>
      <c r="X1529" s="103"/>
      <c r="Y1529" s="103"/>
      <c r="Z1529" s="103"/>
      <c r="AA1529" s="104"/>
      <c r="AB1529" s="104"/>
      <c r="AC1529" s="104"/>
      <c r="AD1529" s="102"/>
      <c r="AE1529" s="102"/>
      <c r="AF1529" s="102"/>
    </row>
    <row r="1530" spans="1:32" x14ac:dyDescent="0.45">
      <c r="A1530" s="38"/>
      <c r="B1530" s="38"/>
      <c r="C1530" s="38"/>
      <c r="D1530" s="38"/>
      <c r="E1530" s="38"/>
      <c r="F1530" s="38"/>
      <c r="G1530" s="38"/>
      <c r="H1530" s="90"/>
      <c r="I1530" s="90"/>
      <c r="J1530" s="95"/>
      <c r="K1530" s="90"/>
      <c r="L1530" s="95"/>
      <c r="M1530" s="38"/>
      <c r="N1530" s="38"/>
      <c r="O1530" s="38"/>
      <c r="P1530" s="38"/>
      <c r="X1530" s="103"/>
      <c r="Y1530" s="103"/>
      <c r="Z1530" s="103"/>
      <c r="AA1530" s="104"/>
      <c r="AB1530" s="104"/>
      <c r="AC1530" s="104"/>
      <c r="AD1530" s="102"/>
      <c r="AE1530" s="102"/>
      <c r="AF1530" s="102"/>
    </row>
    <row r="1531" spans="1:32" x14ac:dyDescent="0.45">
      <c r="A1531" s="38"/>
      <c r="B1531" s="38"/>
      <c r="C1531" s="38"/>
      <c r="D1531" s="38"/>
      <c r="E1531" s="38"/>
      <c r="F1531" s="38"/>
      <c r="G1531" s="38"/>
      <c r="H1531" s="90"/>
      <c r="I1531" s="90"/>
      <c r="J1531" s="95"/>
      <c r="K1531" s="90"/>
      <c r="L1531" s="95"/>
      <c r="M1531" s="38"/>
      <c r="N1531" s="38"/>
      <c r="O1531" s="38"/>
      <c r="P1531" s="38"/>
      <c r="X1531" s="103"/>
      <c r="Y1531" s="103"/>
      <c r="Z1531" s="103"/>
      <c r="AA1531" s="104"/>
      <c r="AB1531" s="104"/>
      <c r="AC1531" s="104"/>
      <c r="AD1531" s="102"/>
      <c r="AE1531" s="102"/>
      <c r="AF1531" s="102"/>
    </row>
    <row r="1532" spans="1:32" x14ac:dyDescent="0.45">
      <c r="A1532" s="38"/>
      <c r="B1532" s="38"/>
      <c r="C1532" s="38"/>
      <c r="D1532" s="38"/>
      <c r="E1532" s="38"/>
      <c r="F1532" s="38"/>
      <c r="G1532" s="38"/>
      <c r="H1532" s="90"/>
      <c r="I1532" s="90"/>
      <c r="J1532" s="95"/>
      <c r="K1532" s="90"/>
      <c r="L1532" s="95"/>
      <c r="M1532" s="38"/>
      <c r="N1532" s="38"/>
      <c r="O1532" s="38"/>
      <c r="P1532" s="38"/>
      <c r="X1532" s="103"/>
      <c r="Y1532" s="103"/>
      <c r="Z1532" s="103"/>
      <c r="AA1532" s="104"/>
      <c r="AB1532" s="104"/>
      <c r="AC1532" s="104"/>
      <c r="AD1532" s="102"/>
      <c r="AE1532" s="102"/>
      <c r="AF1532" s="102"/>
    </row>
    <row r="1533" spans="1:32" x14ac:dyDescent="0.45">
      <c r="A1533" s="38"/>
      <c r="B1533" s="38"/>
      <c r="C1533" s="38"/>
      <c r="D1533" s="38"/>
      <c r="E1533" s="38"/>
      <c r="F1533" s="38"/>
      <c r="G1533" s="38"/>
      <c r="H1533" s="90"/>
      <c r="I1533" s="90"/>
      <c r="J1533" s="95"/>
      <c r="K1533" s="90"/>
      <c r="L1533" s="95"/>
      <c r="M1533" s="38"/>
      <c r="N1533" s="38"/>
      <c r="O1533" s="38"/>
      <c r="P1533" s="38"/>
      <c r="X1533" s="103"/>
      <c r="Y1533" s="103"/>
      <c r="Z1533" s="103"/>
      <c r="AA1533" s="104"/>
      <c r="AB1533" s="104"/>
      <c r="AC1533" s="104"/>
      <c r="AD1533" s="102"/>
      <c r="AE1533" s="102"/>
      <c r="AF1533" s="102"/>
    </row>
    <row r="1534" spans="1:32" x14ac:dyDescent="0.45">
      <c r="A1534" s="38"/>
      <c r="B1534" s="38"/>
      <c r="C1534" s="38"/>
      <c r="D1534" s="38"/>
      <c r="E1534" s="38"/>
      <c r="F1534" s="38"/>
      <c r="G1534" s="38"/>
      <c r="H1534" s="90"/>
      <c r="I1534" s="90"/>
      <c r="J1534" s="95"/>
      <c r="K1534" s="90"/>
      <c r="L1534" s="95"/>
      <c r="M1534" s="38"/>
      <c r="N1534" s="38"/>
      <c r="O1534" s="38"/>
      <c r="P1534" s="38"/>
      <c r="X1534" s="103"/>
      <c r="Y1534" s="103"/>
      <c r="Z1534" s="103"/>
      <c r="AA1534" s="104"/>
      <c r="AB1534" s="104"/>
      <c r="AC1534" s="104"/>
      <c r="AD1534" s="102"/>
      <c r="AE1534" s="102"/>
      <c r="AF1534" s="102"/>
    </row>
    <row r="1535" spans="1:32" x14ac:dyDescent="0.45">
      <c r="A1535" s="38"/>
      <c r="B1535" s="38"/>
      <c r="C1535" s="38"/>
      <c r="D1535" s="38"/>
      <c r="E1535" s="38"/>
      <c r="F1535" s="38"/>
      <c r="G1535" s="38"/>
      <c r="H1535" s="90"/>
      <c r="I1535" s="90"/>
      <c r="J1535" s="95"/>
      <c r="K1535" s="90"/>
      <c r="L1535" s="95"/>
      <c r="M1535" s="38"/>
      <c r="N1535" s="38"/>
      <c r="O1535" s="38"/>
      <c r="P1535" s="38"/>
      <c r="X1535" s="103"/>
      <c r="Y1535" s="103"/>
      <c r="Z1535" s="103"/>
      <c r="AA1535" s="104"/>
      <c r="AB1535" s="104"/>
      <c r="AC1535" s="104"/>
      <c r="AD1535" s="102"/>
      <c r="AE1535" s="102"/>
      <c r="AF1535" s="102"/>
    </row>
    <row r="1536" spans="1:32" x14ac:dyDescent="0.45">
      <c r="A1536" s="38"/>
      <c r="B1536" s="38"/>
      <c r="C1536" s="38"/>
      <c r="D1536" s="38"/>
      <c r="E1536" s="38"/>
      <c r="F1536" s="38"/>
      <c r="G1536" s="38"/>
      <c r="H1536" s="90"/>
      <c r="I1536" s="90"/>
      <c r="J1536" s="95"/>
      <c r="K1536" s="90"/>
      <c r="L1536" s="95"/>
      <c r="M1536" s="38"/>
      <c r="N1536" s="38"/>
      <c r="O1536" s="38"/>
      <c r="P1536" s="38"/>
      <c r="X1536" s="103"/>
      <c r="Y1536" s="103"/>
      <c r="Z1536" s="103"/>
      <c r="AA1536" s="104"/>
      <c r="AB1536" s="104"/>
      <c r="AC1536" s="104"/>
      <c r="AD1536" s="102"/>
      <c r="AE1536" s="102"/>
      <c r="AF1536" s="102"/>
    </row>
    <row r="1537" spans="1:32" x14ac:dyDescent="0.45">
      <c r="A1537" s="38"/>
      <c r="B1537" s="38"/>
      <c r="C1537" s="38"/>
      <c r="D1537" s="38"/>
      <c r="E1537" s="38"/>
      <c r="F1537" s="38"/>
      <c r="G1537" s="38"/>
      <c r="H1537" s="90"/>
      <c r="I1537" s="90"/>
      <c r="J1537" s="95"/>
      <c r="K1537" s="90"/>
      <c r="L1537" s="95"/>
      <c r="M1537" s="38"/>
      <c r="N1537" s="38"/>
      <c r="O1537" s="38"/>
      <c r="P1537" s="38"/>
      <c r="X1537" s="103"/>
      <c r="Y1537" s="103"/>
      <c r="Z1537" s="103"/>
      <c r="AA1537" s="104"/>
      <c r="AB1537" s="104"/>
      <c r="AC1537" s="104"/>
      <c r="AD1537" s="102"/>
      <c r="AE1537" s="102"/>
      <c r="AF1537" s="102"/>
    </row>
    <row r="1538" spans="1:32" x14ac:dyDescent="0.45">
      <c r="A1538" s="38"/>
      <c r="B1538" s="38"/>
      <c r="C1538" s="38"/>
      <c r="D1538" s="38"/>
      <c r="E1538" s="38"/>
      <c r="F1538" s="38"/>
      <c r="G1538" s="38"/>
      <c r="H1538" s="90"/>
      <c r="I1538" s="90"/>
      <c r="J1538" s="95"/>
      <c r="K1538" s="90"/>
      <c r="L1538" s="95"/>
      <c r="M1538" s="38"/>
      <c r="N1538" s="38"/>
      <c r="O1538" s="38"/>
      <c r="P1538" s="38"/>
      <c r="X1538" s="103"/>
      <c r="Y1538" s="103"/>
      <c r="Z1538" s="103"/>
      <c r="AA1538" s="104"/>
      <c r="AB1538" s="104"/>
      <c r="AC1538" s="104"/>
      <c r="AD1538" s="102"/>
      <c r="AE1538" s="102"/>
      <c r="AF1538" s="102"/>
    </row>
    <row r="1539" spans="1:32" x14ac:dyDescent="0.45">
      <c r="A1539" s="38"/>
      <c r="B1539" s="38"/>
      <c r="C1539" s="38"/>
      <c r="D1539" s="38"/>
      <c r="E1539" s="38"/>
      <c r="F1539" s="38"/>
      <c r="G1539" s="38"/>
      <c r="H1539" s="90"/>
      <c r="I1539" s="90"/>
      <c r="J1539" s="95"/>
      <c r="K1539" s="90"/>
      <c r="L1539" s="95"/>
      <c r="M1539" s="38"/>
      <c r="N1539" s="38"/>
      <c r="O1539" s="38"/>
      <c r="P1539" s="38"/>
      <c r="X1539" s="103"/>
      <c r="Y1539" s="103"/>
      <c r="Z1539" s="103"/>
      <c r="AA1539" s="104"/>
      <c r="AB1539" s="104"/>
      <c r="AC1539" s="104"/>
      <c r="AD1539" s="102"/>
      <c r="AE1539" s="102"/>
      <c r="AF1539" s="102"/>
    </row>
    <row r="1540" spans="1:32" x14ac:dyDescent="0.45">
      <c r="A1540" s="38"/>
      <c r="B1540" s="38"/>
      <c r="C1540" s="38"/>
      <c r="D1540" s="38"/>
      <c r="E1540" s="38"/>
      <c r="F1540" s="38"/>
      <c r="G1540" s="38"/>
      <c r="H1540" s="90"/>
      <c r="I1540" s="90"/>
      <c r="J1540" s="95"/>
      <c r="K1540" s="90"/>
      <c r="L1540" s="95"/>
      <c r="M1540" s="38"/>
      <c r="N1540" s="38"/>
      <c r="O1540" s="38"/>
      <c r="P1540" s="38"/>
      <c r="X1540" s="103"/>
      <c r="Y1540" s="103"/>
      <c r="Z1540" s="103"/>
      <c r="AA1540" s="104"/>
      <c r="AB1540" s="104"/>
      <c r="AC1540" s="104"/>
      <c r="AD1540" s="102"/>
      <c r="AE1540" s="102"/>
      <c r="AF1540" s="102"/>
    </row>
    <row r="1541" spans="1:32" x14ac:dyDescent="0.45">
      <c r="A1541" s="38"/>
      <c r="B1541" s="38"/>
      <c r="C1541" s="38"/>
      <c r="D1541" s="38"/>
      <c r="E1541" s="38"/>
      <c r="F1541" s="38"/>
      <c r="G1541" s="38"/>
      <c r="H1541" s="90"/>
      <c r="I1541" s="90"/>
      <c r="J1541" s="95"/>
      <c r="K1541" s="90"/>
      <c r="L1541" s="95"/>
      <c r="M1541" s="38"/>
      <c r="N1541" s="38"/>
      <c r="O1541" s="38"/>
      <c r="P1541" s="38"/>
      <c r="X1541" s="103"/>
      <c r="Y1541" s="103"/>
      <c r="Z1541" s="103"/>
      <c r="AA1541" s="104"/>
      <c r="AB1541" s="104"/>
      <c r="AC1541" s="104"/>
      <c r="AD1541" s="102"/>
      <c r="AE1541" s="102"/>
      <c r="AF1541" s="102"/>
    </row>
    <row r="1542" spans="1:32" x14ac:dyDescent="0.45">
      <c r="A1542" s="38"/>
      <c r="B1542" s="38"/>
      <c r="C1542" s="38"/>
      <c r="D1542" s="38"/>
      <c r="E1542" s="38"/>
      <c r="F1542" s="38"/>
      <c r="G1542" s="38"/>
      <c r="H1542" s="90"/>
      <c r="I1542" s="90"/>
      <c r="J1542" s="95"/>
      <c r="K1542" s="90"/>
      <c r="L1542" s="95"/>
      <c r="M1542" s="38"/>
      <c r="N1542" s="38"/>
      <c r="O1542" s="38"/>
      <c r="P1542" s="38"/>
      <c r="X1542" s="103"/>
      <c r="Y1542" s="103"/>
      <c r="Z1542" s="103"/>
      <c r="AA1542" s="104"/>
      <c r="AB1542" s="104"/>
      <c r="AC1542" s="104"/>
      <c r="AD1542" s="102"/>
      <c r="AE1542" s="102"/>
      <c r="AF1542" s="102"/>
    </row>
    <row r="1543" spans="1:32" x14ac:dyDescent="0.45">
      <c r="A1543" s="38"/>
      <c r="B1543" s="38"/>
      <c r="C1543" s="38"/>
      <c r="D1543" s="38"/>
      <c r="E1543" s="38"/>
      <c r="F1543" s="38"/>
      <c r="G1543" s="38"/>
      <c r="H1543" s="90"/>
      <c r="I1543" s="90"/>
      <c r="J1543" s="95"/>
      <c r="K1543" s="90"/>
      <c r="L1543" s="95"/>
      <c r="M1543" s="38"/>
      <c r="N1543" s="38"/>
      <c r="O1543" s="38"/>
      <c r="P1543" s="38"/>
      <c r="X1543" s="103"/>
      <c r="Y1543" s="103"/>
      <c r="Z1543" s="103"/>
      <c r="AA1543" s="104"/>
      <c r="AB1543" s="104"/>
      <c r="AC1543" s="104"/>
      <c r="AD1543" s="102"/>
      <c r="AE1543" s="102"/>
      <c r="AF1543" s="102"/>
    </row>
    <row r="1544" spans="1:32" x14ac:dyDescent="0.45">
      <c r="A1544" s="38"/>
      <c r="B1544" s="38"/>
      <c r="C1544" s="38"/>
      <c r="D1544" s="38"/>
      <c r="E1544" s="38"/>
      <c r="F1544" s="38"/>
      <c r="G1544" s="38"/>
      <c r="H1544" s="90"/>
      <c r="I1544" s="90"/>
      <c r="J1544" s="95"/>
      <c r="K1544" s="90"/>
      <c r="L1544" s="95"/>
      <c r="M1544" s="38"/>
      <c r="N1544" s="38"/>
      <c r="O1544" s="38"/>
      <c r="P1544" s="38"/>
      <c r="X1544" s="103"/>
      <c r="Y1544" s="103"/>
      <c r="Z1544" s="103"/>
      <c r="AA1544" s="104"/>
      <c r="AB1544" s="104"/>
      <c r="AC1544" s="104"/>
      <c r="AD1544" s="102"/>
      <c r="AE1544" s="102"/>
      <c r="AF1544" s="102"/>
    </row>
    <row r="1545" spans="1:32" x14ac:dyDescent="0.45">
      <c r="A1545" s="38"/>
      <c r="B1545" s="38"/>
      <c r="C1545" s="38"/>
      <c r="D1545" s="38"/>
      <c r="E1545" s="38"/>
      <c r="F1545" s="38"/>
      <c r="G1545" s="38"/>
      <c r="H1545" s="90"/>
      <c r="I1545" s="90"/>
      <c r="J1545" s="95"/>
      <c r="K1545" s="90"/>
      <c r="L1545" s="95"/>
      <c r="M1545" s="38"/>
      <c r="N1545" s="38"/>
      <c r="O1545" s="38"/>
      <c r="P1545" s="38"/>
      <c r="X1545" s="103"/>
      <c r="Y1545" s="103"/>
      <c r="Z1545" s="103"/>
      <c r="AA1545" s="104"/>
      <c r="AB1545" s="104"/>
      <c r="AC1545" s="104"/>
      <c r="AD1545" s="102"/>
      <c r="AE1545" s="102"/>
      <c r="AF1545" s="102"/>
    </row>
    <row r="1546" spans="1:32" x14ac:dyDescent="0.45">
      <c r="A1546" s="38"/>
      <c r="B1546" s="38"/>
      <c r="C1546" s="38"/>
      <c r="D1546" s="38"/>
      <c r="E1546" s="38"/>
      <c r="F1546" s="38"/>
      <c r="G1546" s="38"/>
      <c r="H1546" s="90"/>
      <c r="I1546" s="90"/>
      <c r="J1546" s="95"/>
      <c r="K1546" s="90"/>
      <c r="L1546" s="95"/>
      <c r="M1546" s="38"/>
      <c r="N1546" s="38"/>
      <c r="O1546" s="38"/>
      <c r="P1546" s="38"/>
      <c r="X1546" s="103"/>
      <c r="Y1546" s="103"/>
      <c r="Z1546" s="103"/>
      <c r="AA1546" s="104"/>
      <c r="AB1546" s="104"/>
      <c r="AC1546" s="104"/>
      <c r="AD1546" s="102"/>
      <c r="AE1546" s="102"/>
      <c r="AF1546" s="102"/>
    </row>
    <row r="1547" spans="1:32" x14ac:dyDescent="0.45">
      <c r="A1547" s="38"/>
      <c r="B1547" s="38"/>
      <c r="C1547" s="38"/>
      <c r="D1547" s="38"/>
      <c r="E1547" s="38"/>
      <c r="F1547" s="38"/>
      <c r="G1547" s="38"/>
      <c r="H1547" s="90"/>
      <c r="I1547" s="90"/>
      <c r="J1547" s="95"/>
      <c r="K1547" s="90"/>
      <c r="L1547" s="95"/>
      <c r="M1547" s="38"/>
      <c r="N1547" s="38"/>
      <c r="O1547" s="38"/>
      <c r="P1547" s="38"/>
      <c r="X1547" s="103"/>
      <c r="Y1547" s="103"/>
      <c r="Z1547" s="103"/>
      <c r="AA1547" s="104"/>
      <c r="AB1547" s="104"/>
      <c r="AC1547" s="104"/>
      <c r="AD1547" s="102"/>
      <c r="AE1547" s="102"/>
      <c r="AF1547" s="102"/>
    </row>
    <row r="1548" spans="1:32" x14ac:dyDescent="0.45">
      <c r="A1548" s="38"/>
      <c r="B1548" s="38"/>
      <c r="C1548" s="38"/>
      <c r="D1548" s="38"/>
      <c r="E1548" s="38"/>
      <c r="F1548" s="38"/>
      <c r="G1548" s="38"/>
      <c r="H1548" s="90"/>
      <c r="I1548" s="90"/>
      <c r="J1548" s="95"/>
      <c r="K1548" s="90"/>
      <c r="L1548" s="95"/>
      <c r="M1548" s="38"/>
      <c r="N1548" s="38"/>
      <c r="O1548" s="38"/>
      <c r="P1548" s="38"/>
      <c r="X1548" s="103"/>
      <c r="Y1548" s="103"/>
      <c r="Z1548" s="103"/>
      <c r="AA1548" s="104"/>
      <c r="AB1548" s="104"/>
      <c r="AC1548" s="104"/>
      <c r="AD1548" s="102"/>
      <c r="AE1548" s="102"/>
      <c r="AF1548" s="102"/>
    </row>
    <row r="1549" spans="1:32" x14ac:dyDescent="0.45">
      <c r="A1549" s="38"/>
      <c r="B1549" s="38"/>
      <c r="C1549" s="38"/>
      <c r="D1549" s="38"/>
      <c r="E1549" s="38"/>
      <c r="F1549" s="38"/>
      <c r="G1549" s="38"/>
      <c r="H1549" s="90"/>
      <c r="I1549" s="90"/>
      <c r="J1549" s="95"/>
      <c r="K1549" s="90"/>
      <c r="L1549" s="95"/>
      <c r="M1549" s="38"/>
      <c r="N1549" s="38"/>
      <c r="O1549" s="38"/>
      <c r="P1549" s="38"/>
      <c r="X1549" s="103"/>
      <c r="Y1549" s="103"/>
      <c r="Z1549" s="103"/>
      <c r="AA1549" s="104"/>
      <c r="AB1549" s="104"/>
      <c r="AC1549" s="104"/>
      <c r="AD1549" s="102"/>
      <c r="AE1549" s="102"/>
      <c r="AF1549" s="102"/>
    </row>
    <row r="1550" spans="1:32" x14ac:dyDescent="0.45">
      <c r="A1550" s="38"/>
      <c r="B1550" s="38"/>
      <c r="C1550" s="38"/>
      <c r="D1550" s="38"/>
      <c r="E1550" s="38"/>
      <c r="F1550" s="38"/>
      <c r="G1550" s="38"/>
      <c r="H1550" s="90"/>
      <c r="I1550" s="90"/>
      <c r="J1550" s="95"/>
      <c r="K1550" s="90"/>
      <c r="L1550" s="95"/>
      <c r="M1550" s="38"/>
      <c r="N1550" s="38"/>
      <c r="O1550" s="38"/>
      <c r="P1550" s="38"/>
      <c r="X1550" s="103"/>
      <c r="Y1550" s="103"/>
      <c r="Z1550" s="103"/>
      <c r="AA1550" s="104"/>
      <c r="AB1550" s="104"/>
      <c r="AC1550" s="104"/>
      <c r="AD1550" s="102"/>
      <c r="AE1550" s="102"/>
      <c r="AF1550" s="102"/>
    </row>
    <row r="1551" spans="1:32" x14ac:dyDescent="0.45">
      <c r="A1551" s="38"/>
      <c r="B1551" s="38"/>
      <c r="C1551" s="38"/>
      <c r="D1551" s="38"/>
      <c r="E1551" s="38"/>
      <c r="F1551" s="38"/>
      <c r="G1551" s="38"/>
      <c r="H1551" s="90"/>
      <c r="I1551" s="90"/>
      <c r="J1551" s="95"/>
      <c r="K1551" s="90"/>
      <c r="L1551" s="95"/>
      <c r="M1551" s="38"/>
      <c r="N1551" s="38"/>
      <c r="O1551" s="38"/>
      <c r="P1551" s="38"/>
      <c r="X1551" s="103"/>
      <c r="Y1551" s="103"/>
      <c r="Z1551" s="103"/>
      <c r="AA1551" s="104"/>
      <c r="AB1551" s="104"/>
      <c r="AC1551" s="104"/>
      <c r="AD1551" s="102"/>
      <c r="AE1551" s="102"/>
      <c r="AF1551" s="102"/>
    </row>
    <row r="1552" spans="1:32" x14ac:dyDescent="0.45">
      <c r="A1552" s="38"/>
      <c r="B1552" s="38"/>
      <c r="C1552" s="38"/>
      <c r="D1552" s="38"/>
      <c r="E1552" s="38"/>
      <c r="F1552" s="38"/>
      <c r="G1552" s="38"/>
      <c r="H1552" s="90"/>
      <c r="I1552" s="90"/>
      <c r="J1552" s="95"/>
      <c r="K1552" s="90"/>
      <c r="L1552" s="95"/>
      <c r="M1552" s="38"/>
      <c r="N1552" s="38"/>
      <c r="O1552" s="38"/>
      <c r="P1552" s="38"/>
      <c r="X1552" s="103"/>
      <c r="Y1552" s="103"/>
      <c r="Z1552" s="103"/>
      <c r="AA1552" s="104"/>
      <c r="AB1552" s="104"/>
      <c r="AC1552" s="104"/>
      <c r="AD1552" s="102"/>
      <c r="AE1552" s="102"/>
      <c r="AF1552" s="102"/>
    </row>
    <row r="1553" spans="1:32" x14ac:dyDescent="0.45">
      <c r="A1553" s="38"/>
      <c r="B1553" s="38"/>
      <c r="C1553" s="38"/>
      <c r="D1553" s="38"/>
      <c r="E1553" s="38"/>
      <c r="F1553" s="38"/>
      <c r="G1553" s="38"/>
      <c r="H1553" s="90"/>
      <c r="I1553" s="90"/>
      <c r="J1553" s="95"/>
      <c r="K1553" s="90"/>
      <c r="L1553" s="95"/>
      <c r="M1553" s="38"/>
      <c r="N1553" s="38"/>
      <c r="O1553" s="38"/>
      <c r="P1553" s="38"/>
      <c r="X1553" s="103"/>
      <c r="Y1553" s="103"/>
      <c r="Z1553" s="103"/>
      <c r="AA1553" s="104"/>
      <c r="AB1553" s="104"/>
      <c r="AC1553" s="104"/>
      <c r="AD1553" s="102"/>
      <c r="AE1553" s="102"/>
      <c r="AF1553" s="102"/>
    </row>
    <row r="1554" spans="1:32" x14ac:dyDescent="0.45">
      <c r="A1554" s="38"/>
      <c r="B1554" s="38"/>
      <c r="C1554" s="38"/>
      <c r="D1554" s="38"/>
      <c r="E1554" s="38"/>
      <c r="F1554" s="38"/>
      <c r="G1554" s="38"/>
      <c r="H1554" s="90"/>
      <c r="I1554" s="90"/>
      <c r="J1554" s="95"/>
      <c r="K1554" s="90"/>
      <c r="L1554" s="95"/>
      <c r="M1554" s="38"/>
      <c r="N1554" s="38"/>
      <c r="O1554" s="38"/>
      <c r="P1554" s="38"/>
      <c r="X1554" s="103"/>
      <c r="Y1554" s="103"/>
      <c r="Z1554" s="103"/>
      <c r="AA1554" s="104"/>
      <c r="AB1554" s="104"/>
      <c r="AC1554" s="104"/>
      <c r="AD1554" s="102"/>
      <c r="AE1554" s="102"/>
      <c r="AF1554" s="102"/>
    </row>
    <row r="1555" spans="1:32" x14ac:dyDescent="0.45">
      <c r="A1555" s="38"/>
      <c r="B1555" s="38"/>
      <c r="C1555" s="38"/>
      <c r="D1555" s="38"/>
      <c r="E1555" s="38"/>
      <c r="F1555" s="38"/>
      <c r="G1555" s="38"/>
      <c r="H1555" s="90"/>
      <c r="I1555" s="90"/>
      <c r="J1555" s="95"/>
      <c r="K1555" s="90"/>
      <c r="L1555" s="95"/>
      <c r="M1555" s="38"/>
      <c r="N1555" s="38"/>
      <c r="O1555" s="38"/>
      <c r="P1555" s="38"/>
      <c r="X1555" s="103"/>
      <c r="Y1555" s="103"/>
      <c r="Z1555" s="103"/>
      <c r="AA1555" s="104"/>
      <c r="AB1555" s="104"/>
      <c r="AC1555" s="104"/>
      <c r="AD1555" s="102"/>
      <c r="AE1555" s="102"/>
      <c r="AF1555" s="102"/>
    </row>
    <row r="1556" spans="1:32" x14ac:dyDescent="0.45">
      <c r="A1556" s="38"/>
      <c r="B1556" s="38"/>
      <c r="C1556" s="38"/>
      <c r="D1556" s="38"/>
      <c r="E1556" s="38"/>
      <c r="F1556" s="38"/>
      <c r="G1556" s="38"/>
      <c r="H1556" s="90"/>
      <c r="I1556" s="90"/>
      <c r="J1556" s="95"/>
      <c r="K1556" s="90"/>
      <c r="L1556" s="95"/>
      <c r="M1556" s="38"/>
      <c r="N1556" s="38"/>
      <c r="O1556" s="38"/>
      <c r="P1556" s="38"/>
      <c r="X1556" s="103"/>
      <c r="Y1556" s="103"/>
      <c r="Z1556" s="103"/>
      <c r="AA1556" s="104"/>
      <c r="AB1556" s="104"/>
      <c r="AC1556" s="104"/>
      <c r="AD1556" s="102"/>
      <c r="AE1556" s="102"/>
      <c r="AF1556" s="102"/>
    </row>
    <row r="1557" spans="1:32" x14ac:dyDescent="0.45">
      <c r="A1557" s="38"/>
      <c r="B1557" s="38"/>
      <c r="C1557" s="38"/>
      <c r="D1557" s="38"/>
      <c r="E1557" s="38"/>
      <c r="F1557" s="38"/>
      <c r="G1557" s="38"/>
      <c r="H1557" s="90"/>
      <c r="I1557" s="90"/>
      <c r="J1557" s="95"/>
      <c r="K1557" s="90"/>
      <c r="L1557" s="95"/>
      <c r="M1557" s="38"/>
      <c r="N1557" s="38"/>
      <c r="O1557" s="38"/>
      <c r="P1557" s="38"/>
      <c r="X1557" s="103"/>
      <c r="Y1557" s="103"/>
      <c r="Z1557" s="103"/>
      <c r="AA1557" s="104"/>
      <c r="AB1557" s="104"/>
      <c r="AC1557" s="104"/>
      <c r="AD1557" s="102"/>
      <c r="AE1557" s="102"/>
      <c r="AF1557" s="102"/>
    </row>
    <row r="1558" spans="1:32" x14ac:dyDescent="0.45">
      <c r="A1558" s="38"/>
      <c r="B1558" s="38"/>
      <c r="C1558" s="38"/>
      <c r="D1558" s="38"/>
      <c r="E1558" s="38"/>
      <c r="F1558" s="38"/>
      <c r="G1558" s="38"/>
      <c r="H1558" s="90"/>
      <c r="I1558" s="90"/>
      <c r="J1558" s="95"/>
      <c r="K1558" s="90"/>
      <c r="L1558" s="95"/>
      <c r="M1558" s="38"/>
      <c r="N1558" s="38"/>
      <c r="O1558" s="38"/>
      <c r="P1558" s="38"/>
      <c r="X1558" s="103"/>
      <c r="Y1558" s="103"/>
      <c r="Z1558" s="103"/>
      <c r="AA1558" s="104"/>
      <c r="AB1558" s="104"/>
      <c r="AC1558" s="104"/>
      <c r="AD1558" s="102"/>
      <c r="AE1558" s="102"/>
      <c r="AF1558" s="102"/>
    </row>
    <row r="1559" spans="1:32" x14ac:dyDescent="0.45">
      <c r="A1559" s="38"/>
      <c r="B1559" s="38"/>
      <c r="C1559" s="38"/>
      <c r="D1559" s="38"/>
      <c r="E1559" s="38"/>
      <c r="F1559" s="38"/>
      <c r="G1559" s="38"/>
      <c r="H1559" s="90"/>
      <c r="I1559" s="90"/>
      <c r="J1559" s="95"/>
      <c r="K1559" s="90"/>
      <c r="L1559" s="95"/>
      <c r="M1559" s="38"/>
      <c r="N1559" s="38"/>
      <c r="O1559" s="38"/>
      <c r="P1559" s="38"/>
      <c r="X1559" s="103"/>
      <c r="Y1559" s="103"/>
      <c r="Z1559" s="103"/>
      <c r="AA1559" s="104"/>
      <c r="AB1559" s="104"/>
      <c r="AC1559" s="104"/>
      <c r="AD1559" s="102"/>
      <c r="AE1559" s="102"/>
      <c r="AF1559" s="102"/>
    </row>
    <row r="1560" spans="1:32" x14ac:dyDescent="0.45">
      <c r="A1560" s="38"/>
      <c r="B1560" s="38"/>
      <c r="C1560" s="38"/>
      <c r="D1560" s="38"/>
      <c r="E1560" s="38"/>
      <c r="F1560" s="38"/>
      <c r="G1560" s="38"/>
      <c r="H1560" s="90"/>
      <c r="I1560" s="90"/>
      <c r="J1560" s="95"/>
      <c r="K1560" s="90"/>
      <c r="L1560" s="95"/>
      <c r="M1560" s="38"/>
      <c r="N1560" s="38"/>
      <c r="O1560" s="38"/>
      <c r="P1560" s="38"/>
      <c r="X1560" s="103"/>
      <c r="Y1560" s="103"/>
      <c r="Z1560" s="103"/>
      <c r="AA1560" s="104"/>
      <c r="AB1560" s="104"/>
      <c r="AC1560" s="104"/>
      <c r="AD1560" s="102"/>
      <c r="AE1560" s="102"/>
      <c r="AF1560" s="102"/>
    </row>
    <row r="1561" spans="1:32" x14ac:dyDescent="0.45">
      <c r="A1561" s="38"/>
      <c r="B1561" s="38"/>
      <c r="C1561" s="38"/>
      <c r="D1561" s="38"/>
      <c r="E1561" s="38"/>
      <c r="F1561" s="38"/>
      <c r="G1561" s="38"/>
      <c r="H1561" s="90"/>
      <c r="I1561" s="90"/>
      <c r="J1561" s="95"/>
      <c r="K1561" s="90"/>
      <c r="L1561" s="95"/>
      <c r="M1561" s="38"/>
      <c r="N1561" s="38"/>
      <c r="O1561" s="38"/>
      <c r="P1561" s="38"/>
      <c r="X1561" s="103"/>
      <c r="Y1561" s="103"/>
      <c r="Z1561" s="103"/>
      <c r="AA1561" s="104"/>
      <c r="AB1561" s="104"/>
      <c r="AC1561" s="104"/>
      <c r="AD1561" s="102"/>
      <c r="AE1561" s="102"/>
      <c r="AF1561" s="102"/>
    </row>
    <row r="1562" spans="1:32" x14ac:dyDescent="0.45">
      <c r="A1562" s="38"/>
      <c r="B1562" s="38"/>
      <c r="C1562" s="38"/>
      <c r="D1562" s="38"/>
      <c r="E1562" s="38"/>
      <c r="F1562" s="38"/>
      <c r="G1562" s="38"/>
      <c r="H1562" s="90"/>
      <c r="I1562" s="90"/>
      <c r="J1562" s="95"/>
      <c r="K1562" s="90"/>
      <c r="L1562" s="95"/>
      <c r="M1562" s="38"/>
      <c r="N1562" s="38"/>
      <c r="O1562" s="38"/>
      <c r="P1562" s="38"/>
      <c r="X1562" s="103"/>
      <c r="Y1562" s="103"/>
      <c r="Z1562" s="103"/>
      <c r="AA1562" s="104"/>
      <c r="AB1562" s="104"/>
      <c r="AC1562" s="104"/>
      <c r="AD1562" s="102"/>
      <c r="AE1562" s="102"/>
      <c r="AF1562" s="102"/>
    </row>
    <row r="1563" spans="1:32" x14ac:dyDescent="0.45">
      <c r="A1563" s="38"/>
      <c r="B1563" s="38"/>
      <c r="C1563" s="38"/>
      <c r="D1563" s="38"/>
      <c r="E1563" s="38"/>
      <c r="F1563" s="38"/>
      <c r="G1563" s="38"/>
      <c r="H1563" s="90"/>
      <c r="I1563" s="90"/>
      <c r="J1563" s="95"/>
      <c r="K1563" s="90"/>
      <c r="L1563" s="95"/>
      <c r="M1563" s="38"/>
      <c r="N1563" s="38"/>
      <c r="O1563" s="38"/>
      <c r="P1563" s="38"/>
      <c r="X1563" s="103"/>
      <c r="Y1563" s="103"/>
      <c r="Z1563" s="103"/>
      <c r="AA1563" s="104"/>
      <c r="AB1563" s="104"/>
      <c r="AC1563" s="104"/>
      <c r="AD1563" s="102"/>
      <c r="AE1563" s="102"/>
      <c r="AF1563" s="102"/>
    </row>
    <row r="1564" spans="1:32" x14ac:dyDescent="0.45">
      <c r="A1564" s="38"/>
      <c r="B1564" s="38"/>
      <c r="C1564" s="38"/>
      <c r="D1564" s="38"/>
      <c r="E1564" s="38"/>
      <c r="F1564" s="38"/>
      <c r="G1564" s="38"/>
      <c r="H1564" s="90"/>
      <c r="I1564" s="90"/>
      <c r="J1564" s="95"/>
      <c r="K1564" s="90"/>
      <c r="L1564" s="95"/>
      <c r="M1564" s="38"/>
      <c r="N1564" s="38"/>
      <c r="O1564" s="38"/>
      <c r="P1564" s="38"/>
      <c r="X1564" s="103"/>
      <c r="Y1564" s="103"/>
      <c r="Z1564" s="103"/>
      <c r="AA1564" s="104"/>
      <c r="AB1564" s="104"/>
      <c r="AC1564" s="104"/>
      <c r="AD1564" s="102"/>
      <c r="AE1564" s="102"/>
      <c r="AF1564" s="102"/>
    </row>
    <row r="1565" spans="1:32" x14ac:dyDescent="0.45">
      <c r="A1565" s="38"/>
      <c r="B1565" s="38"/>
      <c r="C1565" s="38"/>
      <c r="D1565" s="38"/>
      <c r="E1565" s="38"/>
      <c r="F1565" s="38"/>
      <c r="G1565" s="38"/>
      <c r="H1565" s="90"/>
      <c r="I1565" s="90"/>
      <c r="J1565" s="95"/>
      <c r="K1565" s="90"/>
      <c r="L1565" s="95"/>
      <c r="M1565" s="38"/>
      <c r="N1565" s="38"/>
      <c r="O1565" s="38"/>
      <c r="P1565" s="38"/>
      <c r="X1565" s="103"/>
      <c r="Y1565" s="103"/>
      <c r="Z1565" s="103"/>
      <c r="AA1565" s="104"/>
      <c r="AB1565" s="104"/>
      <c r="AC1565" s="104"/>
      <c r="AD1565" s="102"/>
      <c r="AE1565" s="102"/>
      <c r="AF1565" s="102"/>
    </row>
    <row r="1566" spans="1:32" x14ac:dyDescent="0.45">
      <c r="A1566" s="38"/>
      <c r="B1566" s="38"/>
      <c r="C1566" s="38"/>
      <c r="D1566" s="38"/>
      <c r="E1566" s="38"/>
      <c r="F1566" s="38"/>
      <c r="G1566" s="38"/>
      <c r="H1566" s="90"/>
      <c r="I1566" s="90"/>
      <c r="J1566" s="95"/>
      <c r="K1566" s="90"/>
      <c r="L1566" s="95"/>
      <c r="M1566" s="38"/>
      <c r="N1566" s="38"/>
      <c r="O1566" s="38"/>
      <c r="P1566" s="38"/>
      <c r="X1566" s="103"/>
      <c r="Y1566" s="103"/>
      <c r="Z1566" s="103"/>
      <c r="AA1566" s="104"/>
      <c r="AB1566" s="104"/>
      <c r="AC1566" s="104"/>
      <c r="AD1566" s="102"/>
      <c r="AE1566" s="102"/>
      <c r="AF1566" s="102"/>
    </row>
    <row r="1567" spans="1:32" x14ac:dyDescent="0.45">
      <c r="A1567" s="38"/>
      <c r="B1567" s="38"/>
      <c r="C1567" s="38"/>
      <c r="D1567" s="38"/>
      <c r="E1567" s="38"/>
      <c r="F1567" s="38"/>
      <c r="G1567" s="38"/>
      <c r="H1567" s="90"/>
      <c r="I1567" s="90"/>
      <c r="J1567" s="95"/>
      <c r="K1567" s="90"/>
      <c r="L1567" s="95"/>
      <c r="M1567" s="38"/>
      <c r="N1567" s="38"/>
      <c r="O1567" s="38"/>
      <c r="P1567" s="38"/>
      <c r="X1567" s="103"/>
      <c r="Y1567" s="103"/>
      <c r="Z1567" s="103"/>
      <c r="AA1567" s="104"/>
      <c r="AB1567" s="104"/>
      <c r="AC1567" s="104"/>
      <c r="AD1567" s="102"/>
      <c r="AE1567" s="102"/>
      <c r="AF1567" s="102"/>
    </row>
    <row r="1568" spans="1:32" x14ac:dyDescent="0.45">
      <c r="A1568" s="38"/>
      <c r="B1568" s="38"/>
      <c r="C1568" s="38"/>
      <c r="D1568" s="38"/>
      <c r="E1568" s="38"/>
      <c r="F1568" s="38"/>
      <c r="G1568" s="38"/>
      <c r="H1568" s="90"/>
      <c r="I1568" s="90"/>
      <c r="J1568" s="95"/>
      <c r="K1568" s="90"/>
      <c r="L1568" s="95"/>
      <c r="M1568" s="38"/>
      <c r="N1568" s="38"/>
      <c r="O1568" s="38"/>
      <c r="P1568" s="38"/>
      <c r="X1568" s="103"/>
      <c r="Y1568" s="103"/>
      <c r="Z1568" s="103"/>
      <c r="AA1568" s="104"/>
      <c r="AB1568" s="104"/>
      <c r="AC1568" s="104"/>
      <c r="AD1568" s="102"/>
      <c r="AE1568" s="102"/>
      <c r="AF1568" s="102"/>
    </row>
    <row r="1569" spans="1:32" x14ac:dyDescent="0.45">
      <c r="A1569" s="38"/>
      <c r="B1569" s="38"/>
      <c r="C1569" s="38"/>
      <c r="D1569" s="38"/>
      <c r="E1569" s="38"/>
      <c r="F1569" s="38"/>
      <c r="G1569" s="38"/>
      <c r="H1569" s="90"/>
      <c r="I1569" s="90"/>
      <c r="J1569" s="95"/>
      <c r="K1569" s="90"/>
      <c r="L1569" s="95"/>
      <c r="M1569" s="38"/>
      <c r="N1569" s="38"/>
      <c r="O1569" s="38"/>
      <c r="P1569" s="38"/>
      <c r="X1569" s="103"/>
      <c r="Y1569" s="103"/>
      <c r="Z1569" s="103"/>
      <c r="AA1569" s="104"/>
      <c r="AB1569" s="104"/>
      <c r="AC1569" s="104"/>
      <c r="AD1569" s="102"/>
      <c r="AE1569" s="102"/>
      <c r="AF1569" s="102"/>
    </row>
    <row r="1570" spans="1:32" x14ac:dyDescent="0.45">
      <c r="A1570" s="38"/>
      <c r="B1570" s="38"/>
      <c r="C1570" s="38"/>
      <c r="D1570" s="38"/>
      <c r="E1570" s="38"/>
      <c r="F1570" s="38"/>
      <c r="G1570" s="38"/>
      <c r="H1570" s="90"/>
      <c r="I1570" s="90"/>
      <c r="J1570" s="95"/>
      <c r="K1570" s="90"/>
      <c r="L1570" s="95"/>
      <c r="M1570" s="38"/>
      <c r="N1570" s="38"/>
      <c r="O1570" s="38"/>
      <c r="P1570" s="38"/>
      <c r="X1570" s="103"/>
      <c r="Y1570" s="103"/>
      <c r="Z1570" s="103"/>
      <c r="AA1570" s="104"/>
      <c r="AB1570" s="104"/>
      <c r="AC1570" s="104"/>
      <c r="AD1570" s="102"/>
      <c r="AE1570" s="102"/>
      <c r="AF1570" s="102"/>
    </row>
    <row r="1571" spans="1:32" x14ac:dyDescent="0.45">
      <c r="A1571" s="38"/>
      <c r="B1571" s="38"/>
      <c r="C1571" s="38"/>
      <c r="D1571" s="38"/>
      <c r="E1571" s="38"/>
      <c r="F1571" s="38"/>
      <c r="G1571" s="38"/>
      <c r="H1571" s="90"/>
      <c r="I1571" s="90"/>
      <c r="J1571" s="95"/>
      <c r="K1571" s="90"/>
      <c r="L1571" s="95"/>
      <c r="M1571" s="38"/>
      <c r="N1571" s="38"/>
      <c r="O1571" s="38"/>
      <c r="P1571" s="38"/>
      <c r="X1571" s="103"/>
      <c r="Y1571" s="103"/>
      <c r="Z1571" s="103"/>
      <c r="AA1571" s="104"/>
      <c r="AB1571" s="104"/>
      <c r="AC1571" s="104"/>
      <c r="AD1571" s="102"/>
      <c r="AE1571" s="102"/>
      <c r="AF1571" s="102"/>
    </row>
    <row r="1572" spans="1:32" x14ac:dyDescent="0.45">
      <c r="A1572" s="38"/>
      <c r="B1572" s="38"/>
      <c r="C1572" s="38"/>
      <c r="D1572" s="38"/>
      <c r="E1572" s="38"/>
      <c r="F1572" s="38"/>
      <c r="G1572" s="38"/>
      <c r="H1572" s="90"/>
      <c r="I1572" s="90"/>
      <c r="J1572" s="95"/>
      <c r="K1572" s="90"/>
      <c r="L1572" s="95"/>
      <c r="M1572" s="38"/>
      <c r="N1572" s="38"/>
      <c r="O1572" s="38"/>
      <c r="P1572" s="38"/>
      <c r="X1572" s="103"/>
      <c r="Y1572" s="103"/>
      <c r="Z1572" s="103"/>
      <c r="AA1572" s="104"/>
      <c r="AB1572" s="104"/>
      <c r="AC1572" s="104"/>
      <c r="AD1572" s="102"/>
      <c r="AE1572" s="102"/>
      <c r="AF1572" s="102"/>
    </row>
    <row r="1573" spans="1:32" x14ac:dyDescent="0.45">
      <c r="A1573" s="38"/>
      <c r="B1573" s="38"/>
      <c r="C1573" s="38"/>
      <c r="D1573" s="38"/>
      <c r="E1573" s="38"/>
      <c r="F1573" s="38"/>
      <c r="G1573" s="38"/>
      <c r="H1573" s="90"/>
      <c r="I1573" s="90"/>
      <c r="J1573" s="95"/>
      <c r="K1573" s="90"/>
      <c r="L1573" s="95"/>
      <c r="M1573" s="38"/>
      <c r="N1573" s="38"/>
      <c r="O1573" s="38"/>
      <c r="P1573" s="38"/>
      <c r="X1573" s="103"/>
      <c r="Y1573" s="103"/>
      <c r="Z1573" s="103"/>
      <c r="AA1573" s="104"/>
      <c r="AB1573" s="104"/>
      <c r="AC1573" s="104"/>
      <c r="AD1573" s="102"/>
      <c r="AE1573" s="102"/>
      <c r="AF1573" s="102"/>
    </row>
    <row r="1574" spans="1:32" x14ac:dyDescent="0.45">
      <c r="A1574" s="38"/>
      <c r="B1574" s="38"/>
      <c r="C1574" s="38"/>
      <c r="D1574" s="38"/>
      <c r="E1574" s="38"/>
      <c r="F1574" s="38"/>
      <c r="G1574" s="38"/>
      <c r="H1574" s="90"/>
      <c r="I1574" s="90"/>
      <c r="J1574" s="95"/>
      <c r="K1574" s="90"/>
      <c r="L1574" s="95"/>
      <c r="M1574" s="38"/>
      <c r="N1574" s="38"/>
      <c r="O1574" s="38"/>
      <c r="P1574" s="38"/>
      <c r="X1574" s="103"/>
      <c r="Y1574" s="103"/>
      <c r="Z1574" s="103"/>
      <c r="AA1574" s="104"/>
      <c r="AB1574" s="104"/>
      <c r="AC1574" s="104"/>
      <c r="AD1574" s="102"/>
      <c r="AE1574" s="102"/>
      <c r="AF1574" s="102"/>
    </row>
    <row r="1575" spans="1:32" x14ac:dyDescent="0.45">
      <c r="A1575" s="38"/>
      <c r="B1575" s="38"/>
      <c r="C1575" s="38"/>
      <c r="D1575" s="38"/>
      <c r="E1575" s="38"/>
      <c r="F1575" s="38"/>
      <c r="G1575" s="38"/>
      <c r="H1575" s="90"/>
      <c r="I1575" s="90"/>
      <c r="J1575" s="95"/>
      <c r="K1575" s="90"/>
      <c r="L1575" s="95"/>
      <c r="M1575" s="38"/>
      <c r="N1575" s="38"/>
      <c r="O1575" s="38"/>
      <c r="P1575" s="38"/>
      <c r="X1575" s="103"/>
      <c r="Y1575" s="103"/>
      <c r="Z1575" s="103"/>
      <c r="AA1575" s="104"/>
      <c r="AB1575" s="104"/>
      <c r="AC1575" s="104"/>
      <c r="AD1575" s="102"/>
      <c r="AE1575" s="102"/>
      <c r="AF1575" s="102"/>
    </row>
    <row r="1576" spans="1:32" x14ac:dyDescent="0.45">
      <c r="A1576" s="38"/>
      <c r="B1576" s="38"/>
      <c r="C1576" s="38"/>
      <c r="D1576" s="38"/>
      <c r="E1576" s="38"/>
      <c r="F1576" s="38"/>
      <c r="G1576" s="38"/>
      <c r="H1576" s="90"/>
      <c r="I1576" s="90"/>
      <c r="J1576" s="95"/>
      <c r="K1576" s="90"/>
      <c r="L1576" s="95"/>
      <c r="M1576" s="38"/>
      <c r="N1576" s="38"/>
      <c r="O1576" s="38"/>
      <c r="P1576" s="38"/>
      <c r="X1576" s="103"/>
      <c r="Y1576" s="103"/>
      <c r="Z1576" s="103"/>
      <c r="AA1576" s="104"/>
      <c r="AB1576" s="104"/>
      <c r="AC1576" s="104"/>
      <c r="AD1576" s="102"/>
      <c r="AE1576" s="102"/>
      <c r="AF1576" s="102"/>
    </row>
    <row r="1577" spans="1:32" x14ac:dyDescent="0.45">
      <c r="A1577" s="38"/>
      <c r="B1577" s="38"/>
      <c r="C1577" s="38"/>
      <c r="D1577" s="38"/>
      <c r="E1577" s="38"/>
      <c r="F1577" s="38"/>
      <c r="G1577" s="38"/>
      <c r="H1577" s="90"/>
      <c r="I1577" s="90"/>
      <c r="J1577" s="95"/>
      <c r="K1577" s="90"/>
      <c r="L1577" s="95"/>
      <c r="M1577" s="38"/>
      <c r="N1577" s="38"/>
      <c r="O1577" s="38"/>
      <c r="P1577" s="38"/>
      <c r="X1577" s="103"/>
      <c r="Y1577" s="103"/>
      <c r="Z1577" s="103"/>
      <c r="AA1577" s="104"/>
      <c r="AB1577" s="104"/>
      <c r="AC1577" s="104"/>
      <c r="AD1577" s="102"/>
      <c r="AE1577" s="102"/>
      <c r="AF1577" s="102"/>
    </row>
    <row r="1578" spans="1:32" x14ac:dyDescent="0.45">
      <c r="A1578" s="38"/>
      <c r="B1578" s="38"/>
      <c r="C1578" s="38"/>
      <c r="D1578" s="38"/>
      <c r="E1578" s="38"/>
      <c r="F1578" s="38"/>
      <c r="G1578" s="38"/>
      <c r="H1578" s="90"/>
      <c r="I1578" s="90"/>
      <c r="J1578" s="95"/>
      <c r="K1578" s="90"/>
      <c r="L1578" s="95"/>
      <c r="M1578" s="38"/>
      <c r="N1578" s="38"/>
      <c r="O1578" s="38"/>
      <c r="P1578" s="38"/>
      <c r="X1578" s="103"/>
      <c r="Y1578" s="103"/>
      <c r="Z1578" s="103"/>
      <c r="AA1578" s="104"/>
      <c r="AB1578" s="104"/>
      <c r="AC1578" s="104"/>
      <c r="AD1578" s="102"/>
      <c r="AE1578" s="102"/>
      <c r="AF1578" s="102"/>
    </row>
    <row r="1579" spans="1:32" x14ac:dyDescent="0.45">
      <c r="A1579" s="38"/>
      <c r="B1579" s="38"/>
      <c r="C1579" s="38"/>
      <c r="D1579" s="38"/>
      <c r="E1579" s="38"/>
      <c r="F1579" s="38"/>
      <c r="G1579" s="38"/>
      <c r="H1579" s="90"/>
      <c r="I1579" s="90"/>
      <c r="J1579" s="95"/>
      <c r="K1579" s="90"/>
      <c r="L1579" s="95"/>
      <c r="M1579" s="38"/>
      <c r="N1579" s="38"/>
      <c r="O1579" s="38"/>
      <c r="P1579" s="38"/>
      <c r="X1579" s="103"/>
      <c r="Y1579" s="103"/>
      <c r="Z1579" s="103"/>
      <c r="AA1579" s="104"/>
      <c r="AB1579" s="104"/>
      <c r="AC1579" s="104"/>
      <c r="AD1579" s="102"/>
      <c r="AE1579" s="102"/>
      <c r="AF1579" s="102"/>
    </row>
    <row r="1580" spans="1:32" x14ac:dyDescent="0.45">
      <c r="A1580" s="38"/>
      <c r="B1580" s="38"/>
      <c r="C1580" s="38"/>
      <c r="D1580" s="38"/>
      <c r="E1580" s="38"/>
      <c r="F1580" s="38"/>
      <c r="G1580" s="38"/>
      <c r="H1580" s="90"/>
      <c r="I1580" s="90"/>
      <c r="J1580" s="95"/>
      <c r="K1580" s="90"/>
      <c r="L1580" s="95"/>
      <c r="M1580" s="38"/>
      <c r="N1580" s="38"/>
      <c r="O1580" s="38"/>
      <c r="P1580" s="38"/>
      <c r="X1580" s="103"/>
      <c r="Y1580" s="103"/>
      <c r="Z1580" s="103"/>
      <c r="AA1580" s="104"/>
      <c r="AB1580" s="104"/>
      <c r="AC1580" s="104"/>
      <c r="AD1580" s="102"/>
      <c r="AE1580" s="102"/>
      <c r="AF1580" s="102"/>
    </row>
    <row r="1581" spans="1:32" x14ac:dyDescent="0.45">
      <c r="A1581" s="38"/>
      <c r="B1581" s="38"/>
      <c r="C1581" s="38"/>
      <c r="D1581" s="38"/>
      <c r="E1581" s="38"/>
      <c r="F1581" s="38"/>
      <c r="G1581" s="38"/>
      <c r="H1581" s="90"/>
      <c r="I1581" s="90"/>
      <c r="J1581" s="95"/>
      <c r="K1581" s="90"/>
      <c r="L1581" s="95"/>
      <c r="M1581" s="38"/>
      <c r="N1581" s="38"/>
      <c r="O1581" s="38"/>
      <c r="P1581" s="38"/>
      <c r="X1581" s="103"/>
      <c r="Y1581" s="103"/>
      <c r="Z1581" s="103"/>
      <c r="AA1581" s="104"/>
      <c r="AB1581" s="104"/>
      <c r="AC1581" s="104"/>
      <c r="AD1581" s="102"/>
      <c r="AE1581" s="102"/>
      <c r="AF1581" s="102"/>
    </row>
    <row r="1582" spans="1:32" x14ac:dyDescent="0.45">
      <c r="A1582" s="38"/>
      <c r="B1582" s="38"/>
      <c r="C1582" s="38"/>
      <c r="D1582" s="38"/>
      <c r="E1582" s="38"/>
      <c r="F1582" s="38"/>
      <c r="G1582" s="38"/>
      <c r="H1582" s="90"/>
      <c r="I1582" s="90"/>
      <c r="J1582" s="95"/>
      <c r="K1582" s="90"/>
      <c r="L1582" s="95"/>
      <c r="M1582" s="38"/>
      <c r="N1582" s="38"/>
      <c r="O1582" s="38"/>
      <c r="P1582" s="38"/>
      <c r="X1582" s="103"/>
      <c r="Y1582" s="103"/>
      <c r="Z1582" s="103"/>
      <c r="AA1582" s="104"/>
      <c r="AB1582" s="104"/>
      <c r="AC1582" s="104"/>
      <c r="AD1582" s="102"/>
      <c r="AE1582" s="102"/>
      <c r="AF1582" s="102"/>
    </row>
    <row r="1583" spans="1:32" x14ac:dyDescent="0.45">
      <c r="A1583" s="38"/>
      <c r="B1583" s="38"/>
      <c r="C1583" s="38"/>
      <c r="D1583" s="38"/>
      <c r="E1583" s="38"/>
      <c r="F1583" s="38"/>
      <c r="G1583" s="38"/>
      <c r="H1583" s="90"/>
      <c r="I1583" s="90"/>
      <c r="J1583" s="95"/>
      <c r="K1583" s="90"/>
      <c r="L1583" s="95"/>
      <c r="M1583" s="38"/>
      <c r="N1583" s="38"/>
      <c r="O1583" s="38"/>
      <c r="P1583" s="38"/>
      <c r="X1583" s="103"/>
      <c r="Y1583" s="103"/>
      <c r="Z1583" s="103"/>
      <c r="AA1583" s="104"/>
      <c r="AB1583" s="104"/>
      <c r="AC1583" s="104"/>
      <c r="AD1583" s="102"/>
      <c r="AE1583" s="102"/>
      <c r="AF1583" s="102"/>
    </row>
    <row r="1584" spans="1:32" x14ac:dyDescent="0.45">
      <c r="A1584" s="38"/>
      <c r="B1584" s="38"/>
      <c r="C1584" s="38"/>
      <c r="D1584" s="38"/>
      <c r="E1584" s="38"/>
      <c r="F1584" s="38"/>
      <c r="G1584" s="38"/>
      <c r="H1584" s="90"/>
      <c r="I1584" s="90"/>
      <c r="J1584" s="95"/>
      <c r="K1584" s="90"/>
      <c r="L1584" s="95"/>
      <c r="M1584" s="38"/>
      <c r="N1584" s="38"/>
      <c r="O1584" s="38"/>
      <c r="P1584" s="38"/>
      <c r="X1584" s="103"/>
      <c r="Y1584" s="103"/>
      <c r="Z1584" s="103"/>
      <c r="AA1584" s="104"/>
      <c r="AB1584" s="104"/>
      <c r="AC1584" s="104"/>
      <c r="AD1584" s="102"/>
      <c r="AE1584" s="102"/>
      <c r="AF1584" s="102"/>
    </row>
    <row r="1585" spans="1:32" x14ac:dyDescent="0.45">
      <c r="A1585" s="38"/>
      <c r="B1585" s="38"/>
      <c r="C1585" s="38"/>
      <c r="D1585" s="38"/>
      <c r="E1585" s="38"/>
      <c r="F1585" s="38"/>
      <c r="G1585" s="38"/>
      <c r="H1585" s="90"/>
      <c r="I1585" s="90"/>
      <c r="J1585" s="95"/>
      <c r="K1585" s="90"/>
      <c r="L1585" s="95"/>
      <c r="M1585" s="38"/>
      <c r="N1585" s="38"/>
      <c r="O1585" s="38"/>
      <c r="P1585" s="38"/>
      <c r="X1585" s="103"/>
      <c r="Y1585" s="103"/>
      <c r="Z1585" s="103"/>
      <c r="AA1585" s="104"/>
      <c r="AB1585" s="104"/>
      <c r="AC1585" s="104"/>
      <c r="AD1585" s="102"/>
      <c r="AE1585" s="102"/>
      <c r="AF1585" s="102"/>
    </row>
    <row r="1586" spans="1:32" x14ac:dyDescent="0.45">
      <c r="A1586" s="38"/>
      <c r="B1586" s="38"/>
      <c r="C1586" s="38"/>
      <c r="D1586" s="38"/>
      <c r="E1586" s="38"/>
      <c r="F1586" s="38"/>
      <c r="G1586" s="38"/>
      <c r="H1586" s="90"/>
      <c r="I1586" s="90"/>
      <c r="J1586" s="95"/>
      <c r="K1586" s="90"/>
      <c r="L1586" s="95"/>
      <c r="M1586" s="38"/>
      <c r="N1586" s="38"/>
      <c r="O1586" s="38"/>
      <c r="P1586" s="38"/>
      <c r="X1586" s="103"/>
      <c r="Y1586" s="103"/>
      <c r="Z1586" s="103"/>
      <c r="AA1586" s="104"/>
      <c r="AB1586" s="104"/>
      <c r="AC1586" s="104"/>
      <c r="AD1586" s="102"/>
      <c r="AE1586" s="102"/>
      <c r="AF1586" s="102"/>
    </row>
    <row r="1587" spans="1:32" x14ac:dyDescent="0.45">
      <c r="A1587" s="38"/>
      <c r="B1587" s="38"/>
      <c r="C1587" s="38"/>
      <c r="D1587" s="38"/>
      <c r="E1587" s="38"/>
      <c r="F1587" s="38"/>
      <c r="G1587" s="38"/>
      <c r="H1587" s="90"/>
      <c r="I1587" s="90"/>
      <c r="J1587" s="95"/>
      <c r="K1587" s="90"/>
      <c r="L1587" s="95"/>
      <c r="M1587" s="38"/>
      <c r="N1587" s="38"/>
      <c r="O1587" s="38"/>
      <c r="P1587" s="38"/>
      <c r="X1587" s="103"/>
      <c r="Y1587" s="103"/>
      <c r="Z1587" s="103"/>
      <c r="AA1587" s="104"/>
      <c r="AB1587" s="104"/>
      <c r="AC1587" s="104"/>
      <c r="AD1587" s="102"/>
      <c r="AE1587" s="102"/>
      <c r="AF1587" s="102"/>
    </row>
    <row r="1588" spans="1:32" x14ac:dyDescent="0.45">
      <c r="A1588" s="38"/>
      <c r="B1588" s="38"/>
      <c r="C1588" s="38"/>
      <c r="D1588" s="38"/>
      <c r="E1588" s="38"/>
      <c r="F1588" s="38"/>
      <c r="G1588" s="38"/>
      <c r="H1588" s="90"/>
      <c r="I1588" s="90"/>
      <c r="J1588" s="95"/>
      <c r="K1588" s="90"/>
      <c r="L1588" s="95"/>
      <c r="M1588" s="38"/>
      <c r="N1588" s="38"/>
      <c r="O1588" s="38"/>
      <c r="P1588" s="38"/>
      <c r="X1588" s="103"/>
      <c r="Y1588" s="103"/>
      <c r="Z1588" s="103"/>
      <c r="AA1588" s="104"/>
      <c r="AB1588" s="104"/>
      <c r="AC1588" s="104"/>
      <c r="AD1588" s="102"/>
      <c r="AE1588" s="102"/>
      <c r="AF1588" s="102"/>
    </row>
    <row r="1589" spans="1:32" x14ac:dyDescent="0.45">
      <c r="A1589" s="38"/>
      <c r="B1589" s="38"/>
      <c r="C1589" s="38"/>
      <c r="D1589" s="38"/>
      <c r="E1589" s="38"/>
      <c r="F1589" s="38"/>
      <c r="G1589" s="38"/>
      <c r="H1589" s="90"/>
      <c r="I1589" s="90"/>
      <c r="J1589" s="95"/>
      <c r="K1589" s="90"/>
      <c r="L1589" s="95"/>
      <c r="M1589" s="38"/>
      <c r="N1589" s="38"/>
      <c r="O1589" s="38"/>
      <c r="P1589" s="38"/>
      <c r="X1589" s="103"/>
      <c r="Y1589" s="103"/>
      <c r="Z1589" s="103"/>
      <c r="AA1589" s="104"/>
      <c r="AB1589" s="104"/>
      <c r="AC1589" s="104"/>
      <c r="AD1589" s="102"/>
      <c r="AE1589" s="102"/>
      <c r="AF1589" s="102"/>
    </row>
    <row r="1590" spans="1:32" x14ac:dyDescent="0.45">
      <c r="A1590" s="38"/>
      <c r="B1590" s="38"/>
      <c r="C1590" s="38"/>
      <c r="D1590" s="38"/>
      <c r="E1590" s="38"/>
      <c r="F1590" s="38"/>
      <c r="G1590" s="38"/>
      <c r="H1590" s="90"/>
      <c r="I1590" s="90"/>
      <c r="J1590" s="95"/>
      <c r="K1590" s="90"/>
      <c r="L1590" s="95"/>
      <c r="M1590" s="38"/>
      <c r="N1590" s="38"/>
      <c r="O1590" s="38"/>
      <c r="P1590" s="38"/>
      <c r="X1590" s="103"/>
      <c r="Y1590" s="103"/>
      <c r="Z1590" s="103"/>
      <c r="AA1590" s="104"/>
      <c r="AB1590" s="104"/>
      <c r="AC1590" s="104"/>
      <c r="AD1590" s="102"/>
      <c r="AE1590" s="102"/>
      <c r="AF1590" s="102"/>
    </row>
    <row r="1591" spans="1:32" x14ac:dyDescent="0.45">
      <c r="A1591" s="38"/>
      <c r="B1591" s="38"/>
      <c r="C1591" s="38"/>
      <c r="D1591" s="38"/>
      <c r="E1591" s="38"/>
      <c r="F1591" s="38"/>
      <c r="G1591" s="38"/>
      <c r="H1591" s="90"/>
      <c r="I1591" s="90"/>
      <c r="J1591" s="95"/>
      <c r="K1591" s="90"/>
      <c r="L1591" s="95"/>
      <c r="M1591" s="38"/>
      <c r="N1591" s="38"/>
      <c r="O1591" s="38"/>
      <c r="P1591" s="38"/>
      <c r="X1591" s="103"/>
      <c r="Y1591" s="103"/>
      <c r="Z1591" s="103"/>
      <c r="AA1591" s="104"/>
      <c r="AB1591" s="104"/>
      <c r="AC1591" s="104"/>
      <c r="AD1591" s="102"/>
      <c r="AE1591" s="102"/>
      <c r="AF1591" s="102"/>
    </row>
    <row r="1592" spans="1:32" x14ac:dyDescent="0.45">
      <c r="A1592" s="38"/>
      <c r="B1592" s="38"/>
      <c r="C1592" s="38"/>
      <c r="D1592" s="38"/>
      <c r="E1592" s="38"/>
      <c r="F1592" s="38"/>
      <c r="G1592" s="38"/>
      <c r="H1592" s="90"/>
      <c r="I1592" s="90"/>
      <c r="J1592" s="95"/>
      <c r="K1592" s="90"/>
      <c r="L1592" s="95"/>
      <c r="M1592" s="38"/>
      <c r="N1592" s="38"/>
      <c r="O1592" s="38"/>
      <c r="P1592" s="38"/>
      <c r="X1592" s="103"/>
      <c r="Y1592" s="103"/>
      <c r="Z1592" s="103"/>
      <c r="AA1592" s="104"/>
      <c r="AB1592" s="104"/>
      <c r="AC1592" s="104"/>
      <c r="AD1592" s="102"/>
      <c r="AE1592" s="102"/>
      <c r="AF1592" s="102"/>
    </row>
    <row r="1593" spans="1:32" x14ac:dyDescent="0.45">
      <c r="A1593" s="38"/>
      <c r="B1593" s="38"/>
      <c r="C1593" s="38"/>
      <c r="D1593" s="38"/>
      <c r="E1593" s="38"/>
      <c r="F1593" s="38"/>
      <c r="G1593" s="38"/>
      <c r="H1593" s="90"/>
      <c r="I1593" s="90"/>
      <c r="J1593" s="95"/>
      <c r="K1593" s="90"/>
      <c r="L1593" s="95"/>
      <c r="M1593" s="38"/>
      <c r="N1593" s="38"/>
      <c r="O1593" s="38"/>
      <c r="P1593" s="38"/>
      <c r="X1593" s="103"/>
      <c r="Y1593" s="103"/>
      <c r="Z1593" s="103"/>
      <c r="AA1593" s="104"/>
      <c r="AB1593" s="104"/>
      <c r="AC1593" s="104"/>
      <c r="AD1593" s="102"/>
      <c r="AE1593" s="102"/>
      <c r="AF1593" s="102"/>
    </row>
    <row r="1594" spans="1:32" x14ac:dyDescent="0.45">
      <c r="A1594" s="38"/>
      <c r="B1594" s="38"/>
      <c r="C1594" s="38"/>
      <c r="D1594" s="38"/>
      <c r="E1594" s="38"/>
      <c r="F1594" s="38"/>
      <c r="G1594" s="38"/>
      <c r="H1594" s="90"/>
      <c r="I1594" s="90"/>
      <c r="J1594" s="95"/>
      <c r="K1594" s="90"/>
      <c r="L1594" s="95"/>
      <c r="M1594" s="38"/>
      <c r="N1594" s="38"/>
      <c r="O1594" s="38"/>
      <c r="P1594" s="38"/>
      <c r="X1594" s="103"/>
      <c r="Y1594" s="103"/>
      <c r="Z1594" s="103"/>
      <c r="AA1594" s="104"/>
      <c r="AB1594" s="104"/>
      <c r="AC1594" s="104"/>
      <c r="AD1594" s="102"/>
      <c r="AE1594" s="102"/>
      <c r="AF1594" s="102"/>
    </row>
    <row r="1595" spans="1:32" x14ac:dyDescent="0.45">
      <c r="A1595" s="38"/>
      <c r="B1595" s="38"/>
      <c r="C1595" s="38"/>
      <c r="D1595" s="38"/>
      <c r="E1595" s="38"/>
      <c r="F1595" s="38"/>
      <c r="G1595" s="38"/>
      <c r="H1595" s="90"/>
      <c r="I1595" s="90"/>
      <c r="J1595" s="95"/>
      <c r="K1595" s="90"/>
      <c r="L1595" s="95"/>
      <c r="M1595" s="38"/>
      <c r="N1595" s="38"/>
      <c r="O1595" s="38"/>
      <c r="P1595" s="38"/>
      <c r="X1595" s="103"/>
      <c r="Y1595" s="103"/>
      <c r="Z1595" s="103"/>
      <c r="AA1595" s="104"/>
      <c r="AB1595" s="104"/>
      <c r="AC1595" s="104"/>
      <c r="AD1595" s="102"/>
      <c r="AE1595" s="102"/>
      <c r="AF1595" s="102"/>
    </row>
    <row r="1596" spans="1:32" x14ac:dyDescent="0.45">
      <c r="A1596" s="38"/>
      <c r="B1596" s="38"/>
      <c r="C1596" s="38"/>
      <c r="D1596" s="38"/>
      <c r="E1596" s="38"/>
      <c r="F1596" s="38"/>
      <c r="G1596" s="38"/>
      <c r="H1596" s="90"/>
      <c r="I1596" s="90"/>
      <c r="J1596" s="95"/>
      <c r="K1596" s="90"/>
      <c r="L1596" s="95"/>
      <c r="M1596" s="38"/>
      <c r="N1596" s="38"/>
      <c r="O1596" s="38"/>
      <c r="P1596" s="38"/>
      <c r="X1596" s="103"/>
      <c r="Y1596" s="103"/>
      <c r="Z1596" s="103"/>
      <c r="AA1596" s="104"/>
      <c r="AB1596" s="104"/>
      <c r="AC1596" s="104"/>
      <c r="AD1596" s="102"/>
      <c r="AE1596" s="102"/>
      <c r="AF1596" s="102"/>
    </row>
    <row r="1597" spans="1:32" x14ac:dyDescent="0.45">
      <c r="A1597" s="38"/>
      <c r="B1597" s="38"/>
      <c r="C1597" s="38"/>
      <c r="D1597" s="38"/>
      <c r="E1597" s="38"/>
      <c r="F1597" s="38"/>
      <c r="G1597" s="38"/>
      <c r="H1597" s="90"/>
      <c r="I1597" s="90"/>
      <c r="J1597" s="95"/>
      <c r="K1597" s="90"/>
      <c r="L1597" s="95"/>
      <c r="M1597" s="38"/>
      <c r="N1597" s="38"/>
      <c r="O1597" s="38"/>
      <c r="P1597" s="38"/>
      <c r="X1597" s="103"/>
      <c r="Y1597" s="103"/>
      <c r="Z1597" s="103"/>
      <c r="AA1597" s="104"/>
      <c r="AB1597" s="104"/>
      <c r="AC1597" s="104"/>
      <c r="AD1597" s="102"/>
      <c r="AE1597" s="102"/>
      <c r="AF1597" s="102"/>
    </row>
    <row r="1598" spans="1:32" x14ac:dyDescent="0.45">
      <c r="A1598" s="38"/>
      <c r="B1598" s="38"/>
      <c r="C1598" s="38"/>
      <c r="D1598" s="38"/>
      <c r="E1598" s="38"/>
      <c r="F1598" s="38"/>
      <c r="G1598" s="38"/>
      <c r="H1598" s="90"/>
      <c r="I1598" s="90"/>
      <c r="J1598" s="95"/>
      <c r="K1598" s="90"/>
      <c r="L1598" s="95"/>
      <c r="M1598" s="38"/>
      <c r="N1598" s="38"/>
      <c r="O1598" s="38"/>
      <c r="P1598" s="38"/>
      <c r="X1598" s="103"/>
      <c r="Y1598" s="103"/>
      <c r="Z1598" s="103"/>
      <c r="AA1598" s="104"/>
      <c r="AB1598" s="104"/>
      <c r="AC1598" s="104"/>
      <c r="AD1598" s="102"/>
      <c r="AE1598" s="102"/>
      <c r="AF1598" s="102"/>
    </row>
    <row r="1599" spans="1:32" x14ac:dyDescent="0.45">
      <c r="A1599" s="38"/>
      <c r="B1599" s="38"/>
      <c r="C1599" s="38"/>
      <c r="D1599" s="38"/>
      <c r="E1599" s="38"/>
      <c r="F1599" s="38"/>
      <c r="G1599" s="38"/>
      <c r="H1599" s="90"/>
      <c r="I1599" s="90"/>
      <c r="J1599" s="95"/>
      <c r="K1599" s="90"/>
      <c r="L1599" s="95"/>
      <c r="M1599" s="38"/>
      <c r="N1599" s="38"/>
      <c r="O1599" s="38"/>
      <c r="P1599" s="38"/>
      <c r="X1599" s="103"/>
      <c r="Y1599" s="103"/>
      <c r="Z1599" s="103"/>
      <c r="AA1599" s="104"/>
      <c r="AB1599" s="104"/>
      <c r="AC1599" s="104"/>
      <c r="AD1599" s="102"/>
      <c r="AE1599" s="102"/>
      <c r="AF1599" s="102"/>
    </row>
    <row r="1600" spans="1:32" x14ac:dyDescent="0.45">
      <c r="A1600" s="38"/>
      <c r="B1600" s="38"/>
      <c r="C1600" s="38"/>
      <c r="D1600" s="38"/>
      <c r="E1600" s="38"/>
      <c r="F1600" s="38"/>
      <c r="G1600" s="38"/>
      <c r="H1600" s="90"/>
      <c r="I1600" s="90"/>
      <c r="J1600" s="95"/>
      <c r="K1600" s="90"/>
      <c r="L1600" s="95"/>
      <c r="M1600" s="38"/>
      <c r="N1600" s="38"/>
      <c r="O1600" s="38"/>
      <c r="P1600" s="38"/>
      <c r="X1600" s="103"/>
      <c r="Y1600" s="103"/>
      <c r="Z1600" s="103"/>
      <c r="AA1600" s="104"/>
      <c r="AB1600" s="104"/>
      <c r="AC1600" s="104"/>
      <c r="AD1600" s="102"/>
      <c r="AE1600" s="102"/>
      <c r="AF1600" s="102"/>
    </row>
    <row r="1601" spans="1:32" x14ac:dyDescent="0.45">
      <c r="A1601" s="38"/>
      <c r="B1601" s="38"/>
      <c r="C1601" s="38"/>
      <c r="D1601" s="38"/>
      <c r="E1601" s="38"/>
      <c r="F1601" s="38"/>
      <c r="G1601" s="38"/>
      <c r="H1601" s="90"/>
      <c r="I1601" s="90"/>
      <c r="J1601" s="95"/>
      <c r="K1601" s="90"/>
      <c r="L1601" s="95"/>
      <c r="M1601" s="38"/>
      <c r="N1601" s="38"/>
      <c r="O1601" s="38"/>
      <c r="P1601" s="38"/>
      <c r="X1601" s="103"/>
      <c r="Y1601" s="103"/>
      <c r="Z1601" s="103"/>
      <c r="AA1601" s="104"/>
      <c r="AB1601" s="104"/>
      <c r="AC1601" s="104"/>
      <c r="AD1601" s="102"/>
      <c r="AE1601" s="102"/>
      <c r="AF1601" s="102"/>
    </row>
    <row r="1602" spans="1:32" x14ac:dyDescent="0.45">
      <c r="A1602" s="38"/>
      <c r="B1602" s="38"/>
      <c r="C1602" s="38"/>
      <c r="D1602" s="38"/>
      <c r="E1602" s="38"/>
      <c r="F1602" s="38"/>
      <c r="G1602" s="38"/>
      <c r="H1602" s="90"/>
      <c r="I1602" s="90"/>
      <c r="J1602" s="95"/>
      <c r="K1602" s="90"/>
      <c r="L1602" s="95"/>
      <c r="M1602" s="38"/>
      <c r="N1602" s="38"/>
      <c r="O1602" s="38"/>
      <c r="P1602" s="38"/>
      <c r="X1602" s="103"/>
      <c r="Y1602" s="103"/>
      <c r="Z1602" s="103"/>
      <c r="AA1602" s="104"/>
      <c r="AB1602" s="104"/>
      <c r="AC1602" s="104"/>
      <c r="AD1602" s="102"/>
      <c r="AE1602" s="102"/>
      <c r="AF1602" s="102"/>
    </row>
    <row r="1603" spans="1:32" x14ac:dyDescent="0.45">
      <c r="A1603" s="38"/>
      <c r="B1603" s="38"/>
      <c r="C1603" s="38"/>
      <c r="D1603" s="38"/>
      <c r="E1603" s="38"/>
      <c r="F1603" s="38"/>
      <c r="G1603" s="38"/>
      <c r="H1603" s="90"/>
      <c r="I1603" s="90"/>
      <c r="J1603" s="95"/>
      <c r="K1603" s="90"/>
      <c r="L1603" s="95"/>
      <c r="M1603" s="38"/>
      <c r="N1603" s="38"/>
      <c r="O1603" s="38"/>
      <c r="P1603" s="38"/>
      <c r="X1603" s="103"/>
      <c r="Y1603" s="103"/>
      <c r="Z1603" s="103"/>
      <c r="AA1603" s="104"/>
      <c r="AB1603" s="104"/>
      <c r="AC1603" s="104"/>
      <c r="AD1603" s="102"/>
      <c r="AE1603" s="102"/>
      <c r="AF1603" s="102"/>
    </row>
    <row r="1604" spans="1:32" x14ac:dyDescent="0.45">
      <c r="A1604" s="38"/>
      <c r="B1604" s="38"/>
      <c r="C1604" s="38"/>
      <c r="D1604" s="38"/>
      <c r="E1604" s="38"/>
      <c r="F1604" s="38"/>
      <c r="G1604" s="38"/>
      <c r="H1604" s="90"/>
      <c r="I1604" s="90"/>
      <c r="J1604" s="95"/>
      <c r="K1604" s="90"/>
      <c r="L1604" s="95"/>
      <c r="M1604" s="38"/>
      <c r="N1604" s="38"/>
      <c r="O1604" s="38"/>
      <c r="P1604" s="38"/>
      <c r="X1604" s="103"/>
      <c r="Y1604" s="103"/>
      <c r="Z1604" s="103"/>
      <c r="AA1604" s="104"/>
      <c r="AB1604" s="104"/>
      <c r="AC1604" s="104"/>
      <c r="AD1604" s="102"/>
      <c r="AE1604" s="102"/>
      <c r="AF1604" s="102"/>
    </row>
    <row r="1605" spans="1:32" x14ac:dyDescent="0.45">
      <c r="A1605" s="38"/>
      <c r="B1605" s="38"/>
      <c r="C1605" s="38"/>
      <c r="D1605" s="38"/>
      <c r="E1605" s="38"/>
      <c r="F1605" s="38"/>
      <c r="G1605" s="38"/>
      <c r="H1605" s="90"/>
      <c r="I1605" s="90"/>
      <c r="J1605" s="95"/>
      <c r="K1605" s="90"/>
      <c r="L1605" s="95"/>
      <c r="M1605" s="38"/>
      <c r="N1605" s="38"/>
      <c r="O1605" s="38"/>
      <c r="P1605" s="38"/>
      <c r="X1605" s="103"/>
      <c r="Y1605" s="103"/>
      <c r="Z1605" s="103"/>
      <c r="AA1605" s="104"/>
      <c r="AB1605" s="104"/>
      <c r="AC1605" s="104"/>
      <c r="AD1605" s="102"/>
      <c r="AE1605" s="102"/>
      <c r="AF1605" s="102"/>
    </row>
    <row r="1606" spans="1:32" x14ac:dyDescent="0.45">
      <c r="A1606" s="38"/>
      <c r="B1606" s="38"/>
      <c r="C1606" s="38"/>
      <c r="D1606" s="38"/>
      <c r="E1606" s="38"/>
      <c r="F1606" s="38"/>
      <c r="G1606" s="38"/>
      <c r="H1606" s="90"/>
      <c r="I1606" s="90"/>
      <c r="J1606" s="95"/>
      <c r="K1606" s="90"/>
      <c r="L1606" s="95"/>
      <c r="M1606" s="38"/>
      <c r="N1606" s="38"/>
      <c r="O1606" s="38"/>
      <c r="P1606" s="38"/>
      <c r="X1606" s="103"/>
      <c r="Y1606" s="103"/>
      <c r="Z1606" s="103"/>
      <c r="AA1606" s="104"/>
      <c r="AB1606" s="104"/>
      <c r="AC1606" s="104"/>
      <c r="AD1606" s="102"/>
      <c r="AE1606" s="102"/>
      <c r="AF1606" s="102"/>
    </row>
    <row r="1607" spans="1:32" x14ac:dyDescent="0.45">
      <c r="A1607" s="38"/>
      <c r="B1607" s="38"/>
      <c r="C1607" s="38"/>
      <c r="D1607" s="38"/>
      <c r="E1607" s="38"/>
      <c r="F1607" s="38"/>
      <c r="G1607" s="38"/>
      <c r="H1607" s="90"/>
      <c r="I1607" s="90"/>
      <c r="J1607" s="95"/>
      <c r="K1607" s="90"/>
      <c r="L1607" s="95"/>
      <c r="M1607" s="38"/>
      <c r="N1607" s="38"/>
      <c r="O1607" s="38"/>
      <c r="P1607" s="38"/>
      <c r="X1607" s="103"/>
      <c r="Y1607" s="103"/>
      <c r="Z1607" s="103"/>
      <c r="AA1607" s="104"/>
      <c r="AB1607" s="104"/>
      <c r="AC1607" s="104"/>
      <c r="AD1607" s="102"/>
      <c r="AE1607" s="102"/>
      <c r="AF1607" s="102"/>
    </row>
    <row r="1608" spans="1:32" x14ac:dyDescent="0.45">
      <c r="A1608" s="38"/>
      <c r="B1608" s="38"/>
      <c r="C1608" s="38"/>
      <c r="D1608" s="38"/>
      <c r="E1608" s="38"/>
      <c r="F1608" s="38"/>
      <c r="G1608" s="38"/>
      <c r="H1608" s="90"/>
      <c r="I1608" s="90"/>
      <c r="J1608" s="95"/>
      <c r="K1608" s="90"/>
      <c r="L1608" s="95"/>
      <c r="M1608" s="38"/>
      <c r="N1608" s="38"/>
      <c r="O1608" s="38"/>
      <c r="P1608" s="38"/>
      <c r="X1608" s="103"/>
      <c r="Y1608" s="103"/>
      <c r="Z1608" s="103"/>
      <c r="AA1608" s="104"/>
      <c r="AB1608" s="104"/>
      <c r="AC1608" s="104"/>
      <c r="AD1608" s="102"/>
      <c r="AE1608" s="102"/>
      <c r="AF1608" s="102"/>
    </row>
    <row r="1609" spans="1:32" x14ac:dyDescent="0.45">
      <c r="A1609" s="38"/>
      <c r="B1609" s="38"/>
      <c r="C1609" s="38"/>
      <c r="D1609" s="38"/>
      <c r="E1609" s="38"/>
      <c r="F1609" s="38"/>
      <c r="G1609" s="38"/>
      <c r="H1609" s="90"/>
      <c r="I1609" s="90"/>
      <c r="J1609" s="95"/>
      <c r="K1609" s="90"/>
      <c r="L1609" s="95"/>
      <c r="M1609" s="38"/>
      <c r="N1609" s="38"/>
      <c r="O1609" s="38"/>
      <c r="P1609" s="38"/>
      <c r="X1609" s="103"/>
      <c r="Y1609" s="103"/>
      <c r="Z1609" s="103"/>
      <c r="AA1609" s="104"/>
      <c r="AB1609" s="104"/>
      <c r="AC1609" s="104"/>
      <c r="AD1609" s="102"/>
      <c r="AE1609" s="102"/>
      <c r="AF1609" s="102"/>
    </row>
    <row r="1610" spans="1:32" x14ac:dyDescent="0.45">
      <c r="A1610" s="38"/>
      <c r="B1610" s="38"/>
      <c r="C1610" s="38"/>
      <c r="D1610" s="38"/>
      <c r="E1610" s="38"/>
      <c r="F1610" s="38"/>
      <c r="G1610" s="38"/>
      <c r="H1610" s="90"/>
      <c r="I1610" s="90"/>
      <c r="J1610" s="95"/>
      <c r="K1610" s="90"/>
      <c r="L1610" s="95"/>
      <c r="M1610" s="38"/>
      <c r="N1610" s="38"/>
      <c r="O1610" s="38"/>
      <c r="P1610" s="38"/>
      <c r="X1610" s="103"/>
      <c r="Y1610" s="103"/>
      <c r="Z1610" s="103"/>
      <c r="AA1610" s="104"/>
      <c r="AB1610" s="104"/>
      <c r="AC1610" s="104"/>
      <c r="AD1610" s="102"/>
      <c r="AE1610" s="102"/>
      <c r="AF1610" s="102"/>
    </row>
    <row r="1611" spans="1:32" x14ac:dyDescent="0.45">
      <c r="A1611" s="38"/>
      <c r="B1611" s="38"/>
      <c r="C1611" s="38"/>
      <c r="D1611" s="38"/>
      <c r="E1611" s="38"/>
      <c r="F1611" s="38"/>
      <c r="G1611" s="38"/>
      <c r="H1611" s="90"/>
      <c r="I1611" s="90"/>
      <c r="J1611" s="95"/>
      <c r="K1611" s="90"/>
      <c r="L1611" s="95"/>
      <c r="M1611" s="38"/>
      <c r="N1611" s="38"/>
      <c r="O1611" s="38"/>
      <c r="P1611" s="38"/>
      <c r="X1611" s="103"/>
      <c r="Y1611" s="103"/>
      <c r="Z1611" s="103"/>
      <c r="AA1611" s="104"/>
      <c r="AB1611" s="104"/>
      <c r="AC1611" s="104"/>
      <c r="AD1611" s="102"/>
      <c r="AE1611" s="102"/>
      <c r="AF1611" s="102"/>
    </row>
    <row r="1612" spans="1:32" x14ac:dyDescent="0.45">
      <c r="A1612" s="38"/>
      <c r="B1612" s="38"/>
      <c r="C1612" s="38"/>
      <c r="D1612" s="38"/>
      <c r="E1612" s="38"/>
      <c r="F1612" s="38"/>
      <c r="G1612" s="38"/>
      <c r="H1612" s="90"/>
      <c r="I1612" s="90"/>
      <c r="J1612" s="95"/>
      <c r="K1612" s="90"/>
      <c r="L1612" s="95"/>
      <c r="M1612" s="38"/>
      <c r="N1612" s="38"/>
      <c r="O1612" s="38"/>
      <c r="P1612" s="38"/>
      <c r="X1612" s="103"/>
      <c r="Y1612" s="103"/>
      <c r="Z1612" s="103"/>
      <c r="AA1612" s="104"/>
      <c r="AB1612" s="104"/>
      <c r="AC1612" s="104"/>
      <c r="AD1612" s="102"/>
      <c r="AE1612" s="102"/>
      <c r="AF1612" s="102"/>
    </row>
    <row r="1613" spans="1:32" x14ac:dyDescent="0.45">
      <c r="A1613" s="38"/>
      <c r="B1613" s="38"/>
      <c r="C1613" s="38"/>
      <c r="D1613" s="38"/>
      <c r="E1613" s="38"/>
      <c r="F1613" s="38"/>
      <c r="G1613" s="38"/>
      <c r="H1613" s="90"/>
      <c r="I1613" s="90"/>
      <c r="J1613" s="95"/>
      <c r="K1613" s="90"/>
      <c r="L1613" s="95"/>
      <c r="M1613" s="38"/>
      <c r="N1613" s="38"/>
      <c r="O1613" s="38"/>
      <c r="P1613" s="38"/>
      <c r="X1613" s="103"/>
      <c r="Y1613" s="103"/>
      <c r="Z1613" s="103"/>
      <c r="AA1613" s="104"/>
      <c r="AB1613" s="104"/>
      <c r="AC1613" s="104"/>
      <c r="AD1613" s="102"/>
      <c r="AE1613" s="102"/>
      <c r="AF1613" s="102"/>
    </row>
    <row r="1614" spans="1:32" x14ac:dyDescent="0.45">
      <c r="A1614" s="38"/>
      <c r="B1614" s="38"/>
      <c r="C1614" s="38"/>
      <c r="D1614" s="38"/>
      <c r="E1614" s="38"/>
      <c r="F1614" s="38"/>
      <c r="G1614" s="38"/>
      <c r="H1614" s="90"/>
      <c r="I1614" s="90"/>
      <c r="J1614" s="95"/>
      <c r="K1614" s="90"/>
      <c r="L1614" s="95"/>
      <c r="M1614" s="38"/>
      <c r="N1614" s="38"/>
      <c r="O1614" s="38"/>
      <c r="P1614" s="38"/>
      <c r="X1614" s="103"/>
      <c r="Y1614" s="103"/>
      <c r="Z1614" s="103"/>
      <c r="AA1614" s="104"/>
      <c r="AB1614" s="104"/>
      <c r="AC1614" s="104"/>
      <c r="AD1614" s="102"/>
      <c r="AE1614" s="102"/>
      <c r="AF1614" s="102"/>
    </row>
    <row r="1615" spans="1:32" x14ac:dyDescent="0.45">
      <c r="A1615" s="38"/>
      <c r="B1615" s="38"/>
      <c r="C1615" s="38"/>
      <c r="D1615" s="38"/>
      <c r="E1615" s="38"/>
      <c r="F1615" s="38"/>
      <c r="G1615" s="38"/>
      <c r="H1615" s="90"/>
      <c r="I1615" s="90"/>
      <c r="J1615" s="95"/>
      <c r="K1615" s="90"/>
      <c r="L1615" s="95"/>
      <c r="M1615" s="38"/>
      <c r="N1615" s="38"/>
      <c r="O1615" s="38"/>
      <c r="P1615" s="38"/>
      <c r="X1615" s="103"/>
      <c r="Y1615" s="103"/>
      <c r="Z1615" s="103"/>
      <c r="AA1615" s="104"/>
      <c r="AB1615" s="104"/>
      <c r="AC1615" s="104"/>
      <c r="AD1615" s="102"/>
      <c r="AE1615" s="102"/>
      <c r="AF1615" s="102"/>
    </row>
    <row r="1616" spans="1:32" x14ac:dyDescent="0.45">
      <c r="A1616" s="38"/>
      <c r="B1616" s="38"/>
      <c r="C1616" s="38"/>
      <c r="D1616" s="38"/>
      <c r="E1616" s="38"/>
      <c r="F1616" s="38"/>
      <c r="G1616" s="38"/>
      <c r="H1616" s="90"/>
      <c r="I1616" s="90"/>
      <c r="J1616" s="95"/>
      <c r="K1616" s="90"/>
      <c r="L1616" s="95"/>
      <c r="M1616" s="38"/>
      <c r="N1616" s="38"/>
      <c r="O1616" s="38"/>
      <c r="P1616" s="38"/>
      <c r="X1616" s="103"/>
      <c r="Y1616" s="103"/>
      <c r="Z1616" s="103"/>
      <c r="AA1616" s="104"/>
      <c r="AB1616" s="104"/>
      <c r="AC1616" s="104"/>
      <c r="AD1616" s="102"/>
      <c r="AE1616" s="102"/>
      <c r="AF1616" s="102"/>
    </row>
    <row r="1617" spans="1:32" x14ac:dyDescent="0.45">
      <c r="A1617" s="38"/>
      <c r="B1617" s="38"/>
      <c r="C1617" s="38"/>
      <c r="D1617" s="38"/>
      <c r="E1617" s="38"/>
      <c r="F1617" s="38"/>
      <c r="G1617" s="38"/>
      <c r="H1617" s="90"/>
      <c r="I1617" s="90"/>
      <c r="J1617" s="95"/>
      <c r="K1617" s="90"/>
      <c r="L1617" s="95"/>
      <c r="M1617" s="38"/>
      <c r="N1617" s="38"/>
      <c r="O1617" s="38"/>
      <c r="P1617" s="38"/>
      <c r="X1617" s="103"/>
      <c r="Y1617" s="103"/>
      <c r="Z1617" s="103"/>
      <c r="AA1617" s="104"/>
      <c r="AB1617" s="104"/>
      <c r="AC1617" s="104"/>
      <c r="AD1617" s="102"/>
      <c r="AE1617" s="102"/>
      <c r="AF1617" s="102"/>
    </row>
    <row r="1618" spans="1:32" x14ac:dyDescent="0.45">
      <c r="A1618" s="38"/>
      <c r="B1618" s="38"/>
      <c r="C1618" s="38"/>
      <c r="D1618" s="38"/>
      <c r="E1618" s="38"/>
      <c r="F1618" s="38"/>
      <c r="G1618" s="38"/>
      <c r="H1618" s="90"/>
      <c r="I1618" s="90"/>
      <c r="J1618" s="95"/>
      <c r="K1618" s="90"/>
      <c r="L1618" s="95"/>
      <c r="M1618" s="38"/>
      <c r="N1618" s="38"/>
      <c r="O1618" s="38"/>
      <c r="P1618" s="38"/>
      <c r="X1618" s="103"/>
      <c r="Y1618" s="103"/>
      <c r="Z1618" s="103"/>
      <c r="AA1618" s="104"/>
      <c r="AB1618" s="104"/>
      <c r="AC1618" s="104"/>
      <c r="AD1618" s="102"/>
      <c r="AE1618" s="102"/>
      <c r="AF1618" s="102"/>
    </row>
    <row r="1619" spans="1:32" x14ac:dyDescent="0.45">
      <c r="A1619" s="38"/>
      <c r="B1619" s="38"/>
      <c r="C1619" s="38"/>
      <c r="D1619" s="38"/>
      <c r="E1619" s="38"/>
      <c r="F1619" s="38"/>
      <c r="G1619" s="38"/>
      <c r="H1619" s="90"/>
      <c r="I1619" s="90"/>
      <c r="J1619" s="95"/>
      <c r="K1619" s="90"/>
      <c r="L1619" s="95"/>
      <c r="M1619" s="38"/>
      <c r="N1619" s="38"/>
      <c r="O1619" s="38"/>
      <c r="P1619" s="38"/>
      <c r="X1619" s="103"/>
      <c r="Y1619" s="103"/>
      <c r="Z1619" s="103"/>
      <c r="AA1619" s="104"/>
      <c r="AB1619" s="104"/>
      <c r="AC1619" s="104"/>
      <c r="AD1619" s="102"/>
      <c r="AE1619" s="102"/>
      <c r="AF1619" s="102"/>
    </row>
    <row r="1620" spans="1:32" x14ac:dyDescent="0.45">
      <c r="A1620" s="38"/>
      <c r="B1620" s="38"/>
      <c r="C1620" s="38"/>
      <c r="D1620" s="38"/>
      <c r="E1620" s="38"/>
      <c r="F1620" s="38"/>
      <c r="G1620" s="38"/>
      <c r="H1620" s="90"/>
      <c r="I1620" s="90"/>
      <c r="J1620" s="95"/>
      <c r="K1620" s="90"/>
      <c r="L1620" s="95"/>
      <c r="M1620" s="38"/>
      <c r="N1620" s="38"/>
      <c r="O1620" s="38"/>
      <c r="P1620" s="38"/>
      <c r="X1620" s="103"/>
      <c r="Y1620" s="103"/>
      <c r="Z1620" s="103"/>
      <c r="AA1620" s="104"/>
      <c r="AB1620" s="104"/>
      <c r="AC1620" s="104"/>
      <c r="AD1620" s="102"/>
      <c r="AE1620" s="102"/>
      <c r="AF1620" s="102"/>
    </row>
    <row r="1621" spans="1:32" x14ac:dyDescent="0.45">
      <c r="A1621" s="38"/>
      <c r="B1621" s="38"/>
      <c r="C1621" s="38"/>
      <c r="D1621" s="38"/>
      <c r="E1621" s="38"/>
      <c r="F1621" s="38"/>
      <c r="G1621" s="38"/>
      <c r="H1621" s="90"/>
      <c r="I1621" s="90"/>
      <c r="J1621" s="95"/>
      <c r="K1621" s="90"/>
      <c r="L1621" s="95"/>
      <c r="M1621" s="38"/>
      <c r="N1621" s="38"/>
      <c r="O1621" s="38"/>
      <c r="P1621" s="38"/>
      <c r="X1621" s="103"/>
      <c r="Y1621" s="103"/>
      <c r="Z1621" s="103"/>
      <c r="AA1621" s="104"/>
      <c r="AB1621" s="104"/>
      <c r="AC1621" s="104"/>
      <c r="AD1621" s="102"/>
      <c r="AE1621" s="102"/>
      <c r="AF1621" s="102"/>
    </row>
    <row r="1622" spans="1:32" x14ac:dyDescent="0.45">
      <c r="A1622" s="38"/>
      <c r="B1622" s="38"/>
      <c r="C1622" s="38"/>
      <c r="D1622" s="38"/>
      <c r="E1622" s="38"/>
      <c r="F1622" s="38"/>
      <c r="G1622" s="38"/>
      <c r="H1622" s="90"/>
      <c r="I1622" s="90"/>
      <c r="J1622" s="95"/>
      <c r="K1622" s="90"/>
      <c r="L1622" s="95"/>
      <c r="M1622" s="38"/>
      <c r="N1622" s="38"/>
      <c r="O1622" s="38"/>
      <c r="P1622" s="38"/>
      <c r="X1622" s="103"/>
      <c r="Y1622" s="103"/>
      <c r="Z1622" s="103"/>
      <c r="AA1622" s="104"/>
      <c r="AB1622" s="104"/>
      <c r="AC1622" s="104"/>
      <c r="AD1622" s="102"/>
      <c r="AE1622" s="102"/>
      <c r="AF1622" s="102"/>
    </row>
    <row r="1623" spans="1:32" x14ac:dyDescent="0.45">
      <c r="A1623" s="38"/>
      <c r="B1623" s="38"/>
      <c r="C1623" s="38"/>
      <c r="D1623" s="38"/>
      <c r="E1623" s="38"/>
      <c r="F1623" s="38"/>
      <c r="G1623" s="38"/>
      <c r="H1623" s="90"/>
      <c r="I1623" s="90"/>
      <c r="J1623" s="95"/>
      <c r="K1623" s="90"/>
      <c r="L1623" s="95"/>
      <c r="M1623" s="38"/>
      <c r="N1623" s="38"/>
      <c r="O1623" s="38"/>
      <c r="P1623" s="38"/>
      <c r="X1623" s="103"/>
      <c r="Y1623" s="103"/>
      <c r="Z1623" s="103"/>
      <c r="AA1623" s="104"/>
      <c r="AB1623" s="104"/>
      <c r="AC1623" s="104"/>
      <c r="AD1623" s="102"/>
      <c r="AE1623" s="102"/>
      <c r="AF1623" s="102"/>
    </row>
    <row r="1624" spans="1:32" x14ac:dyDescent="0.45">
      <c r="A1624" s="38"/>
      <c r="B1624" s="38"/>
      <c r="C1624" s="38"/>
      <c r="D1624" s="38"/>
      <c r="E1624" s="38"/>
      <c r="F1624" s="38"/>
      <c r="G1624" s="38"/>
      <c r="H1624" s="90"/>
      <c r="I1624" s="90"/>
      <c r="J1624" s="95"/>
      <c r="K1624" s="90"/>
      <c r="L1624" s="95"/>
      <c r="M1624" s="38"/>
      <c r="N1624" s="38"/>
      <c r="O1624" s="38"/>
      <c r="P1624" s="38"/>
      <c r="X1624" s="103"/>
      <c r="Y1624" s="103"/>
      <c r="Z1624" s="103"/>
      <c r="AA1624" s="104"/>
      <c r="AB1624" s="104"/>
      <c r="AC1624" s="104"/>
      <c r="AD1624" s="102"/>
      <c r="AE1624" s="102"/>
      <c r="AF1624" s="102"/>
    </row>
    <row r="1625" spans="1:32" x14ac:dyDescent="0.45">
      <c r="A1625" s="38"/>
      <c r="B1625" s="38"/>
      <c r="C1625" s="38"/>
      <c r="D1625" s="38"/>
      <c r="E1625" s="38"/>
      <c r="F1625" s="38"/>
      <c r="G1625" s="38"/>
      <c r="H1625" s="90"/>
      <c r="I1625" s="90"/>
      <c r="J1625" s="95"/>
      <c r="K1625" s="90"/>
      <c r="L1625" s="95"/>
      <c r="M1625" s="38"/>
      <c r="N1625" s="38"/>
      <c r="O1625" s="38"/>
      <c r="P1625" s="38"/>
      <c r="X1625" s="103"/>
      <c r="Y1625" s="103"/>
      <c r="Z1625" s="103"/>
      <c r="AA1625" s="104"/>
      <c r="AB1625" s="104"/>
      <c r="AC1625" s="104"/>
      <c r="AD1625" s="102"/>
      <c r="AE1625" s="102"/>
      <c r="AF1625" s="102"/>
    </row>
    <row r="1626" spans="1:32" x14ac:dyDescent="0.45">
      <c r="A1626" s="38"/>
      <c r="B1626" s="38"/>
      <c r="C1626" s="38"/>
      <c r="D1626" s="38"/>
      <c r="E1626" s="38"/>
      <c r="F1626" s="38"/>
      <c r="G1626" s="38"/>
      <c r="H1626" s="90"/>
      <c r="I1626" s="90"/>
      <c r="J1626" s="95"/>
      <c r="K1626" s="90"/>
      <c r="L1626" s="95"/>
      <c r="M1626" s="38"/>
      <c r="N1626" s="38"/>
      <c r="O1626" s="38"/>
      <c r="P1626" s="38"/>
      <c r="X1626" s="103"/>
      <c r="Y1626" s="103"/>
      <c r="Z1626" s="103"/>
      <c r="AA1626" s="104"/>
      <c r="AB1626" s="104"/>
      <c r="AC1626" s="104"/>
      <c r="AD1626" s="102"/>
      <c r="AE1626" s="102"/>
      <c r="AF1626" s="102"/>
    </row>
    <row r="1627" spans="1:32" x14ac:dyDescent="0.45">
      <c r="A1627" s="38"/>
      <c r="B1627" s="38"/>
      <c r="C1627" s="38"/>
      <c r="D1627" s="38"/>
      <c r="E1627" s="38"/>
      <c r="F1627" s="38"/>
      <c r="G1627" s="38"/>
      <c r="H1627" s="90"/>
      <c r="I1627" s="90"/>
      <c r="J1627" s="95"/>
      <c r="K1627" s="90"/>
      <c r="L1627" s="95"/>
      <c r="M1627" s="38"/>
      <c r="N1627" s="38"/>
      <c r="O1627" s="38"/>
      <c r="P1627" s="38"/>
      <c r="X1627" s="103"/>
      <c r="Y1627" s="103"/>
      <c r="Z1627" s="103"/>
      <c r="AA1627" s="104"/>
      <c r="AB1627" s="104"/>
      <c r="AC1627" s="104"/>
      <c r="AD1627" s="102"/>
      <c r="AE1627" s="102"/>
      <c r="AF1627" s="102"/>
    </row>
    <row r="1628" spans="1:32" x14ac:dyDescent="0.45">
      <c r="A1628" s="38"/>
      <c r="B1628" s="38"/>
      <c r="C1628" s="38"/>
      <c r="D1628" s="38"/>
      <c r="E1628" s="38"/>
      <c r="F1628" s="38"/>
      <c r="G1628" s="38"/>
      <c r="H1628" s="90"/>
      <c r="I1628" s="90"/>
      <c r="J1628" s="95"/>
      <c r="K1628" s="90"/>
      <c r="L1628" s="95"/>
      <c r="M1628" s="38"/>
      <c r="N1628" s="38"/>
      <c r="O1628" s="38"/>
      <c r="P1628" s="38"/>
      <c r="X1628" s="103"/>
      <c r="Y1628" s="103"/>
      <c r="Z1628" s="103"/>
      <c r="AA1628" s="104"/>
      <c r="AB1628" s="104"/>
      <c r="AC1628" s="104"/>
      <c r="AD1628" s="102"/>
      <c r="AE1628" s="102"/>
      <c r="AF1628" s="102"/>
    </row>
    <row r="1629" spans="1:32" x14ac:dyDescent="0.45">
      <c r="A1629" s="38"/>
      <c r="B1629" s="38"/>
      <c r="C1629" s="38"/>
      <c r="D1629" s="38"/>
      <c r="E1629" s="38"/>
      <c r="F1629" s="38"/>
      <c r="G1629" s="38"/>
      <c r="H1629" s="90"/>
      <c r="I1629" s="90"/>
      <c r="J1629" s="95"/>
      <c r="K1629" s="90"/>
      <c r="L1629" s="95"/>
      <c r="M1629" s="38"/>
      <c r="N1629" s="38"/>
      <c r="O1629" s="38"/>
      <c r="P1629" s="38"/>
      <c r="X1629" s="103"/>
      <c r="Y1629" s="103"/>
      <c r="Z1629" s="103"/>
      <c r="AA1629" s="104"/>
      <c r="AB1629" s="104"/>
      <c r="AC1629" s="104"/>
      <c r="AD1629" s="102"/>
      <c r="AE1629" s="102"/>
      <c r="AF1629" s="102"/>
    </row>
    <row r="1630" spans="1:32" x14ac:dyDescent="0.45">
      <c r="A1630" s="38"/>
      <c r="B1630" s="38"/>
      <c r="C1630" s="38"/>
      <c r="D1630" s="38"/>
      <c r="E1630" s="38"/>
      <c r="F1630" s="38"/>
      <c r="G1630" s="38"/>
      <c r="H1630" s="90"/>
      <c r="I1630" s="90"/>
      <c r="J1630" s="95"/>
      <c r="K1630" s="90"/>
      <c r="L1630" s="95"/>
      <c r="M1630" s="38"/>
      <c r="N1630" s="38"/>
      <c r="O1630" s="38"/>
      <c r="P1630" s="38"/>
      <c r="X1630" s="103"/>
      <c r="Y1630" s="103"/>
      <c r="Z1630" s="103"/>
      <c r="AA1630" s="104"/>
      <c r="AB1630" s="104"/>
      <c r="AC1630" s="104"/>
      <c r="AD1630" s="102"/>
      <c r="AE1630" s="102"/>
      <c r="AF1630" s="102"/>
    </row>
    <row r="1631" spans="1:32" x14ac:dyDescent="0.45">
      <c r="A1631" s="38"/>
      <c r="B1631" s="38"/>
      <c r="C1631" s="38"/>
      <c r="D1631" s="38"/>
      <c r="E1631" s="38"/>
      <c r="F1631" s="38"/>
      <c r="G1631" s="38"/>
      <c r="H1631" s="90"/>
      <c r="I1631" s="90"/>
      <c r="J1631" s="95"/>
      <c r="K1631" s="90"/>
      <c r="L1631" s="95"/>
      <c r="M1631" s="38"/>
      <c r="N1631" s="38"/>
      <c r="O1631" s="38"/>
      <c r="P1631" s="38"/>
      <c r="X1631" s="103"/>
      <c r="Y1631" s="103"/>
      <c r="Z1631" s="103"/>
      <c r="AA1631" s="104"/>
      <c r="AB1631" s="104"/>
      <c r="AC1631" s="104"/>
      <c r="AD1631" s="102"/>
      <c r="AE1631" s="102"/>
      <c r="AF1631" s="102"/>
    </row>
    <row r="1632" spans="1:32" x14ac:dyDescent="0.45">
      <c r="A1632" s="38"/>
      <c r="B1632" s="38"/>
      <c r="C1632" s="38"/>
      <c r="D1632" s="38"/>
      <c r="E1632" s="38"/>
      <c r="F1632" s="38"/>
      <c r="G1632" s="38"/>
      <c r="H1632" s="90"/>
      <c r="I1632" s="90"/>
      <c r="J1632" s="95"/>
      <c r="K1632" s="90"/>
      <c r="L1632" s="95"/>
      <c r="M1632" s="38"/>
      <c r="N1632" s="38"/>
      <c r="O1632" s="38"/>
      <c r="P1632" s="38"/>
      <c r="X1632" s="103"/>
      <c r="Y1632" s="103"/>
      <c r="Z1632" s="103"/>
      <c r="AA1632" s="104"/>
      <c r="AB1632" s="104"/>
      <c r="AC1632" s="104"/>
      <c r="AD1632" s="102"/>
      <c r="AE1632" s="102"/>
      <c r="AF1632" s="102"/>
    </row>
    <row r="1633" spans="1:32" x14ac:dyDescent="0.45">
      <c r="A1633" s="38"/>
      <c r="B1633" s="38"/>
      <c r="C1633" s="38"/>
      <c r="D1633" s="38"/>
      <c r="E1633" s="38"/>
      <c r="F1633" s="38"/>
      <c r="G1633" s="38"/>
      <c r="H1633" s="90"/>
      <c r="I1633" s="90"/>
      <c r="J1633" s="95"/>
      <c r="K1633" s="90"/>
      <c r="L1633" s="95"/>
      <c r="M1633" s="38"/>
      <c r="N1633" s="38"/>
      <c r="O1633" s="38"/>
      <c r="P1633" s="38"/>
      <c r="X1633" s="103"/>
      <c r="Y1633" s="103"/>
      <c r="Z1633" s="103"/>
      <c r="AA1633" s="104"/>
      <c r="AB1633" s="104"/>
      <c r="AC1633" s="104"/>
      <c r="AD1633" s="102"/>
      <c r="AE1633" s="102"/>
      <c r="AF1633" s="102"/>
    </row>
    <row r="1634" spans="1:32" x14ac:dyDescent="0.45">
      <c r="A1634" s="38"/>
      <c r="B1634" s="38"/>
      <c r="C1634" s="38"/>
      <c r="D1634" s="38"/>
      <c r="E1634" s="38"/>
      <c r="F1634" s="38"/>
      <c r="G1634" s="38"/>
      <c r="H1634" s="90"/>
      <c r="I1634" s="90"/>
      <c r="J1634" s="95"/>
      <c r="K1634" s="90"/>
      <c r="L1634" s="95"/>
      <c r="M1634" s="38"/>
      <c r="N1634" s="38"/>
      <c r="O1634" s="38"/>
      <c r="P1634" s="38"/>
      <c r="X1634" s="103"/>
      <c r="Y1634" s="103"/>
      <c r="Z1634" s="103"/>
      <c r="AA1634" s="104"/>
      <c r="AB1634" s="104"/>
      <c r="AC1634" s="104"/>
      <c r="AD1634" s="102"/>
      <c r="AE1634" s="102"/>
      <c r="AF1634" s="102"/>
    </row>
    <row r="1635" spans="1:32" x14ac:dyDescent="0.45">
      <c r="A1635" s="38"/>
      <c r="B1635" s="38"/>
      <c r="C1635" s="38"/>
      <c r="D1635" s="38"/>
      <c r="E1635" s="38"/>
      <c r="F1635" s="38"/>
      <c r="G1635" s="38"/>
      <c r="H1635" s="90"/>
      <c r="I1635" s="90"/>
      <c r="J1635" s="95"/>
      <c r="K1635" s="90"/>
      <c r="L1635" s="95"/>
      <c r="M1635" s="38"/>
      <c r="N1635" s="38"/>
      <c r="O1635" s="38"/>
      <c r="P1635" s="38"/>
      <c r="X1635" s="103"/>
      <c r="Y1635" s="103"/>
      <c r="Z1635" s="103"/>
      <c r="AA1635" s="104"/>
      <c r="AB1635" s="104"/>
      <c r="AC1635" s="104"/>
      <c r="AD1635" s="102"/>
      <c r="AE1635" s="102"/>
      <c r="AF1635" s="102"/>
    </row>
    <row r="1636" spans="1:32" x14ac:dyDescent="0.45">
      <c r="A1636" s="38"/>
      <c r="B1636" s="38"/>
      <c r="C1636" s="38"/>
      <c r="D1636" s="38"/>
      <c r="E1636" s="38"/>
      <c r="F1636" s="38"/>
      <c r="G1636" s="38"/>
      <c r="H1636" s="90"/>
      <c r="I1636" s="90"/>
      <c r="J1636" s="95"/>
      <c r="K1636" s="90"/>
      <c r="L1636" s="95"/>
      <c r="M1636" s="38"/>
      <c r="N1636" s="38"/>
      <c r="O1636" s="38"/>
      <c r="P1636" s="38"/>
      <c r="X1636" s="103"/>
      <c r="Y1636" s="103"/>
      <c r="Z1636" s="103"/>
      <c r="AA1636" s="104"/>
      <c r="AB1636" s="104"/>
      <c r="AC1636" s="104"/>
      <c r="AD1636" s="102"/>
      <c r="AE1636" s="102"/>
      <c r="AF1636" s="102"/>
    </row>
    <row r="1637" spans="1:32" x14ac:dyDescent="0.45">
      <c r="A1637" s="38"/>
      <c r="B1637" s="38"/>
      <c r="C1637" s="38"/>
      <c r="D1637" s="38"/>
      <c r="E1637" s="38"/>
      <c r="F1637" s="38"/>
      <c r="G1637" s="38"/>
      <c r="H1637" s="90"/>
      <c r="I1637" s="90"/>
      <c r="J1637" s="95"/>
      <c r="K1637" s="90"/>
      <c r="L1637" s="95"/>
      <c r="M1637" s="38"/>
      <c r="N1637" s="38"/>
      <c r="O1637" s="38"/>
      <c r="P1637" s="38"/>
      <c r="X1637" s="103"/>
      <c r="Y1637" s="103"/>
      <c r="Z1637" s="103"/>
      <c r="AA1637" s="104"/>
      <c r="AB1637" s="104"/>
      <c r="AC1637" s="104"/>
      <c r="AD1637" s="102"/>
      <c r="AE1637" s="102"/>
      <c r="AF1637" s="102"/>
    </row>
    <row r="1638" spans="1:32" x14ac:dyDescent="0.45">
      <c r="A1638" s="38"/>
      <c r="B1638" s="38"/>
      <c r="C1638" s="38"/>
      <c r="D1638" s="38"/>
      <c r="E1638" s="38"/>
      <c r="F1638" s="38"/>
      <c r="G1638" s="38"/>
      <c r="H1638" s="90"/>
      <c r="I1638" s="90"/>
      <c r="J1638" s="95"/>
      <c r="K1638" s="90"/>
      <c r="L1638" s="95"/>
      <c r="M1638" s="38"/>
      <c r="N1638" s="38"/>
      <c r="O1638" s="38"/>
      <c r="P1638" s="38"/>
      <c r="X1638" s="103"/>
      <c r="Y1638" s="103"/>
      <c r="Z1638" s="103"/>
      <c r="AA1638" s="104"/>
      <c r="AB1638" s="104"/>
      <c r="AC1638" s="104"/>
      <c r="AD1638" s="102"/>
      <c r="AE1638" s="102"/>
      <c r="AF1638" s="102"/>
    </row>
    <row r="1639" spans="1:32" x14ac:dyDescent="0.45">
      <c r="A1639" s="38"/>
      <c r="B1639" s="38"/>
      <c r="C1639" s="38"/>
      <c r="D1639" s="38"/>
      <c r="E1639" s="38"/>
      <c r="F1639" s="38"/>
      <c r="G1639" s="38"/>
      <c r="H1639" s="90"/>
      <c r="I1639" s="90"/>
      <c r="J1639" s="95"/>
      <c r="K1639" s="90"/>
      <c r="L1639" s="95"/>
      <c r="M1639" s="38"/>
      <c r="N1639" s="38"/>
      <c r="O1639" s="38"/>
      <c r="P1639" s="38"/>
      <c r="X1639" s="103"/>
      <c r="Y1639" s="103"/>
      <c r="Z1639" s="103"/>
      <c r="AA1639" s="104"/>
      <c r="AB1639" s="104"/>
      <c r="AC1639" s="104"/>
      <c r="AD1639" s="102"/>
      <c r="AE1639" s="102"/>
      <c r="AF1639" s="102"/>
    </row>
    <row r="1640" spans="1:32" x14ac:dyDescent="0.45">
      <c r="A1640" s="38"/>
      <c r="B1640" s="38"/>
      <c r="C1640" s="38"/>
      <c r="D1640" s="38"/>
      <c r="E1640" s="38"/>
      <c r="F1640" s="38"/>
      <c r="G1640" s="38"/>
      <c r="H1640" s="90"/>
      <c r="I1640" s="90"/>
      <c r="J1640" s="95"/>
      <c r="K1640" s="90"/>
      <c r="L1640" s="95"/>
      <c r="M1640" s="38"/>
      <c r="N1640" s="38"/>
      <c r="O1640" s="38"/>
      <c r="P1640" s="38"/>
      <c r="X1640" s="103"/>
      <c r="Y1640" s="103"/>
      <c r="Z1640" s="103"/>
      <c r="AA1640" s="104"/>
      <c r="AB1640" s="104"/>
      <c r="AC1640" s="104"/>
      <c r="AD1640" s="102"/>
      <c r="AE1640" s="102"/>
      <c r="AF1640" s="102"/>
    </row>
    <row r="1641" spans="1:32" x14ac:dyDescent="0.45">
      <c r="A1641" s="38"/>
      <c r="B1641" s="38"/>
      <c r="C1641" s="38"/>
      <c r="D1641" s="38"/>
      <c r="E1641" s="38"/>
      <c r="F1641" s="38"/>
      <c r="G1641" s="38"/>
      <c r="H1641" s="90"/>
      <c r="I1641" s="90"/>
      <c r="J1641" s="95"/>
      <c r="K1641" s="90"/>
      <c r="L1641" s="95"/>
      <c r="M1641" s="38"/>
      <c r="N1641" s="38"/>
      <c r="O1641" s="38"/>
      <c r="P1641" s="38"/>
      <c r="X1641" s="103"/>
      <c r="Y1641" s="103"/>
      <c r="Z1641" s="103"/>
      <c r="AA1641" s="104"/>
      <c r="AB1641" s="104"/>
      <c r="AC1641" s="104"/>
      <c r="AD1641" s="102"/>
      <c r="AE1641" s="102"/>
      <c r="AF1641" s="102"/>
    </row>
    <row r="1642" spans="1:32" x14ac:dyDescent="0.45">
      <c r="A1642" s="38"/>
      <c r="B1642" s="38"/>
      <c r="C1642" s="38"/>
      <c r="D1642" s="38"/>
      <c r="E1642" s="38"/>
      <c r="F1642" s="38"/>
      <c r="G1642" s="38"/>
      <c r="H1642" s="90"/>
      <c r="I1642" s="90"/>
      <c r="J1642" s="95"/>
      <c r="K1642" s="90"/>
      <c r="L1642" s="95"/>
      <c r="M1642" s="38"/>
      <c r="N1642" s="38"/>
      <c r="O1642" s="38"/>
      <c r="P1642" s="38"/>
      <c r="X1642" s="103"/>
      <c r="Y1642" s="103"/>
      <c r="Z1642" s="103"/>
      <c r="AA1642" s="104"/>
      <c r="AB1642" s="104"/>
      <c r="AC1642" s="104"/>
      <c r="AD1642" s="102"/>
      <c r="AE1642" s="102"/>
      <c r="AF1642" s="102"/>
    </row>
    <row r="1643" spans="1:32" x14ac:dyDescent="0.45">
      <c r="A1643" s="38"/>
      <c r="B1643" s="38"/>
      <c r="C1643" s="38"/>
      <c r="D1643" s="38"/>
      <c r="E1643" s="38"/>
      <c r="F1643" s="38"/>
      <c r="G1643" s="38"/>
      <c r="H1643" s="90"/>
      <c r="I1643" s="90"/>
      <c r="J1643" s="95"/>
      <c r="K1643" s="90"/>
      <c r="L1643" s="95"/>
      <c r="M1643" s="38"/>
      <c r="N1643" s="38"/>
      <c r="O1643" s="38"/>
      <c r="P1643" s="38"/>
      <c r="X1643" s="103"/>
      <c r="Y1643" s="103"/>
      <c r="Z1643" s="103"/>
      <c r="AA1643" s="104"/>
      <c r="AB1643" s="104"/>
      <c r="AC1643" s="104"/>
      <c r="AD1643" s="102"/>
      <c r="AE1643" s="102"/>
      <c r="AF1643" s="102"/>
    </row>
    <row r="1644" spans="1:32" x14ac:dyDescent="0.45">
      <c r="A1644" s="38"/>
      <c r="B1644" s="38"/>
      <c r="C1644" s="38"/>
      <c r="D1644" s="38"/>
      <c r="E1644" s="38"/>
      <c r="F1644" s="38"/>
      <c r="G1644" s="38"/>
      <c r="H1644" s="90"/>
      <c r="I1644" s="90"/>
      <c r="J1644" s="95"/>
      <c r="K1644" s="90"/>
      <c r="L1644" s="95"/>
      <c r="M1644" s="38"/>
      <c r="N1644" s="38"/>
      <c r="O1644" s="38"/>
      <c r="P1644" s="38"/>
      <c r="X1644" s="103"/>
      <c r="Y1644" s="103"/>
      <c r="Z1644" s="103"/>
      <c r="AA1644" s="104"/>
      <c r="AB1644" s="104"/>
      <c r="AC1644" s="104"/>
      <c r="AD1644" s="102"/>
      <c r="AE1644" s="102"/>
      <c r="AF1644" s="102"/>
    </row>
    <row r="1645" spans="1:32" x14ac:dyDescent="0.45">
      <c r="A1645" s="38"/>
      <c r="B1645" s="38"/>
      <c r="C1645" s="38"/>
      <c r="D1645" s="38"/>
      <c r="E1645" s="38"/>
      <c r="F1645" s="38"/>
      <c r="G1645" s="38"/>
      <c r="H1645" s="90"/>
      <c r="I1645" s="90"/>
      <c r="J1645" s="95"/>
      <c r="K1645" s="90"/>
      <c r="L1645" s="95"/>
      <c r="M1645" s="38"/>
      <c r="N1645" s="38"/>
      <c r="O1645" s="38"/>
      <c r="P1645" s="38"/>
      <c r="X1645" s="103"/>
      <c r="Y1645" s="103"/>
      <c r="Z1645" s="103"/>
      <c r="AA1645" s="104"/>
      <c r="AB1645" s="104"/>
      <c r="AC1645" s="104"/>
      <c r="AD1645" s="102"/>
      <c r="AE1645" s="102"/>
      <c r="AF1645" s="102"/>
    </row>
    <row r="1646" spans="1:32" x14ac:dyDescent="0.45">
      <c r="A1646" s="38"/>
      <c r="B1646" s="38"/>
      <c r="C1646" s="38"/>
      <c r="D1646" s="38"/>
      <c r="E1646" s="38"/>
      <c r="F1646" s="38"/>
      <c r="G1646" s="38"/>
      <c r="H1646" s="90"/>
      <c r="I1646" s="90"/>
      <c r="J1646" s="95"/>
      <c r="K1646" s="90"/>
      <c r="L1646" s="95"/>
      <c r="M1646" s="38"/>
      <c r="N1646" s="38"/>
      <c r="O1646" s="38"/>
      <c r="P1646" s="38"/>
      <c r="X1646" s="103"/>
      <c r="Y1646" s="103"/>
      <c r="Z1646" s="103"/>
      <c r="AA1646" s="104"/>
      <c r="AB1646" s="104"/>
      <c r="AC1646" s="104"/>
      <c r="AD1646" s="102"/>
      <c r="AE1646" s="102"/>
      <c r="AF1646" s="102"/>
    </row>
    <row r="1647" spans="1:32" x14ac:dyDescent="0.45">
      <c r="A1647" s="38"/>
      <c r="B1647" s="38"/>
      <c r="C1647" s="38"/>
      <c r="D1647" s="38"/>
      <c r="E1647" s="38"/>
      <c r="F1647" s="38"/>
      <c r="G1647" s="38"/>
      <c r="H1647" s="90"/>
      <c r="I1647" s="90"/>
      <c r="J1647" s="95"/>
      <c r="K1647" s="90"/>
      <c r="L1647" s="95"/>
      <c r="M1647" s="38"/>
      <c r="N1647" s="38"/>
      <c r="O1647" s="38"/>
      <c r="P1647" s="38"/>
      <c r="X1647" s="103"/>
      <c r="Y1647" s="103"/>
      <c r="Z1647" s="103"/>
      <c r="AA1647" s="104"/>
      <c r="AB1647" s="104"/>
      <c r="AC1647" s="104"/>
      <c r="AD1647" s="102"/>
      <c r="AE1647" s="102"/>
      <c r="AF1647" s="102"/>
    </row>
    <row r="1648" spans="1:32" x14ac:dyDescent="0.45">
      <c r="A1648" s="38"/>
      <c r="B1648" s="38"/>
      <c r="C1648" s="38"/>
      <c r="D1648" s="38"/>
      <c r="E1648" s="38"/>
      <c r="F1648" s="38"/>
      <c r="G1648" s="38"/>
      <c r="H1648" s="90"/>
      <c r="I1648" s="90"/>
      <c r="J1648" s="95"/>
      <c r="K1648" s="90"/>
      <c r="L1648" s="95"/>
      <c r="M1648" s="38"/>
      <c r="N1648" s="38"/>
      <c r="O1648" s="38"/>
      <c r="P1648" s="38"/>
      <c r="X1648" s="103"/>
      <c r="Y1648" s="103"/>
      <c r="Z1648" s="103"/>
      <c r="AA1648" s="104"/>
      <c r="AB1648" s="104"/>
      <c r="AC1648" s="104"/>
      <c r="AD1648" s="102"/>
      <c r="AE1648" s="102"/>
      <c r="AF1648" s="102"/>
    </row>
    <row r="1649" spans="1:32" x14ac:dyDescent="0.45">
      <c r="A1649" s="38"/>
      <c r="B1649" s="38"/>
      <c r="C1649" s="38"/>
      <c r="D1649" s="38"/>
      <c r="E1649" s="38"/>
      <c r="F1649" s="38"/>
      <c r="G1649" s="38"/>
      <c r="H1649" s="90"/>
      <c r="I1649" s="90"/>
      <c r="J1649" s="95"/>
      <c r="K1649" s="90"/>
      <c r="L1649" s="95"/>
      <c r="M1649" s="38"/>
      <c r="N1649" s="38"/>
      <c r="O1649" s="38"/>
      <c r="P1649" s="38"/>
      <c r="X1649" s="103"/>
      <c r="Y1649" s="103"/>
      <c r="Z1649" s="103"/>
      <c r="AA1649" s="104"/>
      <c r="AB1649" s="104"/>
      <c r="AC1649" s="104"/>
      <c r="AD1649" s="102"/>
      <c r="AE1649" s="102"/>
      <c r="AF1649" s="102"/>
    </row>
    <row r="1650" spans="1:32" x14ac:dyDescent="0.45">
      <c r="A1650" s="38"/>
      <c r="B1650" s="38"/>
      <c r="C1650" s="38"/>
      <c r="D1650" s="38"/>
      <c r="E1650" s="38"/>
      <c r="F1650" s="38"/>
      <c r="G1650" s="38"/>
      <c r="H1650" s="90"/>
      <c r="I1650" s="90"/>
      <c r="J1650" s="95"/>
      <c r="K1650" s="90"/>
      <c r="L1650" s="95"/>
      <c r="M1650" s="38"/>
      <c r="N1650" s="38"/>
      <c r="O1650" s="38"/>
      <c r="P1650" s="38"/>
      <c r="X1650" s="103"/>
      <c r="Y1650" s="103"/>
      <c r="Z1650" s="103"/>
      <c r="AA1650" s="104"/>
      <c r="AB1650" s="104"/>
      <c r="AC1650" s="104"/>
      <c r="AD1650" s="102"/>
      <c r="AE1650" s="102"/>
      <c r="AF1650" s="102"/>
    </row>
    <row r="1651" spans="1:32" x14ac:dyDescent="0.45">
      <c r="A1651" s="38"/>
      <c r="B1651" s="38"/>
      <c r="C1651" s="38"/>
      <c r="D1651" s="38"/>
      <c r="E1651" s="38"/>
      <c r="F1651" s="38"/>
      <c r="G1651" s="38"/>
      <c r="H1651" s="90"/>
      <c r="I1651" s="90"/>
      <c r="J1651" s="95"/>
      <c r="K1651" s="90"/>
      <c r="L1651" s="95"/>
      <c r="M1651" s="38"/>
      <c r="N1651" s="38"/>
      <c r="O1651" s="38"/>
      <c r="P1651" s="38"/>
      <c r="X1651" s="103"/>
      <c r="Y1651" s="103"/>
      <c r="Z1651" s="103"/>
      <c r="AA1651" s="104"/>
      <c r="AB1651" s="104"/>
      <c r="AC1651" s="104"/>
      <c r="AD1651" s="102"/>
      <c r="AE1651" s="102"/>
      <c r="AF1651" s="102"/>
    </row>
    <row r="1652" spans="1:32" x14ac:dyDescent="0.45">
      <c r="A1652" s="38"/>
      <c r="B1652" s="38"/>
      <c r="C1652" s="38"/>
      <c r="D1652" s="38"/>
      <c r="E1652" s="38"/>
      <c r="F1652" s="38"/>
      <c r="G1652" s="38"/>
      <c r="H1652" s="90"/>
      <c r="I1652" s="90"/>
      <c r="J1652" s="95"/>
      <c r="K1652" s="90"/>
      <c r="L1652" s="95"/>
      <c r="M1652" s="38"/>
      <c r="N1652" s="38"/>
      <c r="O1652" s="38"/>
      <c r="P1652" s="38"/>
      <c r="X1652" s="103"/>
      <c r="Y1652" s="103"/>
      <c r="Z1652" s="103"/>
      <c r="AA1652" s="104"/>
      <c r="AB1652" s="104"/>
      <c r="AC1652" s="104"/>
      <c r="AD1652" s="102"/>
      <c r="AE1652" s="102"/>
      <c r="AF1652" s="102"/>
    </row>
    <row r="1653" spans="1:32" x14ac:dyDescent="0.45">
      <c r="A1653" s="38"/>
      <c r="B1653" s="38"/>
      <c r="C1653" s="38"/>
      <c r="D1653" s="38"/>
      <c r="E1653" s="38"/>
      <c r="F1653" s="38"/>
      <c r="G1653" s="38"/>
      <c r="H1653" s="90"/>
      <c r="I1653" s="90"/>
      <c r="J1653" s="95"/>
      <c r="K1653" s="90"/>
      <c r="L1653" s="95"/>
      <c r="M1653" s="38"/>
      <c r="N1653" s="38"/>
      <c r="O1653" s="38"/>
      <c r="P1653" s="38"/>
      <c r="X1653" s="103"/>
      <c r="Y1653" s="103"/>
      <c r="Z1653" s="103"/>
      <c r="AA1653" s="104"/>
      <c r="AB1653" s="104"/>
      <c r="AC1653" s="104"/>
      <c r="AD1653" s="102"/>
      <c r="AE1653" s="102"/>
      <c r="AF1653" s="102"/>
    </row>
    <row r="1654" spans="1:32" x14ac:dyDescent="0.45">
      <c r="A1654" s="38"/>
      <c r="B1654" s="38"/>
      <c r="C1654" s="38"/>
      <c r="D1654" s="38"/>
      <c r="E1654" s="38"/>
      <c r="F1654" s="38"/>
      <c r="G1654" s="38"/>
      <c r="H1654" s="90"/>
      <c r="I1654" s="90"/>
      <c r="J1654" s="95"/>
      <c r="K1654" s="90"/>
      <c r="L1654" s="95"/>
      <c r="M1654" s="38"/>
      <c r="N1654" s="38"/>
      <c r="O1654" s="38"/>
      <c r="P1654" s="38"/>
      <c r="X1654" s="103"/>
      <c r="Y1654" s="103"/>
      <c r="Z1654" s="103"/>
      <c r="AA1654" s="104"/>
      <c r="AB1654" s="104"/>
      <c r="AC1654" s="104"/>
      <c r="AD1654" s="102"/>
      <c r="AE1654" s="102"/>
      <c r="AF1654" s="102"/>
    </row>
    <row r="1655" spans="1:32" x14ac:dyDescent="0.45">
      <c r="A1655" s="38"/>
      <c r="B1655" s="38"/>
      <c r="C1655" s="38"/>
      <c r="D1655" s="38"/>
      <c r="E1655" s="38"/>
      <c r="F1655" s="38"/>
      <c r="G1655" s="38"/>
      <c r="H1655" s="90"/>
      <c r="I1655" s="90"/>
      <c r="J1655" s="95"/>
      <c r="K1655" s="90"/>
      <c r="L1655" s="95"/>
      <c r="M1655" s="38"/>
      <c r="N1655" s="38"/>
      <c r="O1655" s="38"/>
      <c r="P1655" s="38"/>
      <c r="X1655" s="103"/>
      <c r="Y1655" s="103"/>
      <c r="Z1655" s="103"/>
      <c r="AA1655" s="104"/>
      <c r="AB1655" s="104"/>
      <c r="AC1655" s="104"/>
      <c r="AD1655" s="102"/>
      <c r="AE1655" s="102"/>
      <c r="AF1655" s="102"/>
    </row>
    <row r="1656" spans="1:32" x14ac:dyDescent="0.45">
      <c r="A1656" s="38"/>
      <c r="B1656" s="38"/>
      <c r="C1656" s="38"/>
      <c r="D1656" s="38"/>
      <c r="E1656" s="38"/>
      <c r="F1656" s="38"/>
      <c r="G1656" s="38"/>
      <c r="H1656" s="90"/>
      <c r="I1656" s="90"/>
      <c r="J1656" s="95"/>
      <c r="K1656" s="90"/>
      <c r="L1656" s="95"/>
      <c r="M1656" s="38"/>
      <c r="N1656" s="38"/>
      <c r="O1656" s="38"/>
      <c r="P1656" s="38"/>
      <c r="X1656" s="103"/>
      <c r="Y1656" s="103"/>
      <c r="Z1656" s="103"/>
      <c r="AA1656" s="104"/>
      <c r="AB1656" s="104"/>
      <c r="AC1656" s="104"/>
      <c r="AD1656" s="102"/>
      <c r="AE1656" s="102"/>
      <c r="AF1656" s="102"/>
    </row>
    <row r="1657" spans="1:32" x14ac:dyDescent="0.45">
      <c r="A1657" s="38"/>
      <c r="B1657" s="38"/>
      <c r="C1657" s="38"/>
      <c r="D1657" s="38"/>
      <c r="E1657" s="38"/>
      <c r="F1657" s="38"/>
      <c r="G1657" s="38"/>
      <c r="H1657" s="90"/>
      <c r="I1657" s="90"/>
      <c r="J1657" s="95"/>
      <c r="K1657" s="90"/>
      <c r="L1657" s="95"/>
      <c r="M1657" s="38"/>
      <c r="N1657" s="38"/>
      <c r="O1657" s="38"/>
      <c r="P1657" s="38"/>
      <c r="X1657" s="103"/>
      <c r="Y1657" s="103"/>
      <c r="Z1657" s="103"/>
      <c r="AA1657" s="104"/>
      <c r="AB1657" s="104"/>
      <c r="AC1657" s="104"/>
      <c r="AD1657" s="102"/>
      <c r="AE1657" s="102"/>
      <c r="AF1657" s="102"/>
    </row>
    <row r="1658" spans="1:32" x14ac:dyDescent="0.45">
      <c r="A1658" s="38"/>
      <c r="B1658" s="38"/>
      <c r="C1658" s="38"/>
      <c r="D1658" s="38"/>
      <c r="E1658" s="38"/>
      <c r="F1658" s="38"/>
      <c r="G1658" s="38"/>
      <c r="H1658" s="90"/>
      <c r="I1658" s="90"/>
      <c r="J1658" s="95"/>
      <c r="K1658" s="90"/>
      <c r="L1658" s="95"/>
      <c r="M1658" s="38"/>
      <c r="N1658" s="38"/>
      <c r="O1658" s="38"/>
      <c r="P1658" s="38"/>
      <c r="X1658" s="103"/>
      <c r="Y1658" s="103"/>
      <c r="Z1658" s="103"/>
      <c r="AA1658" s="104"/>
      <c r="AB1658" s="104"/>
      <c r="AC1658" s="104"/>
      <c r="AD1658" s="102"/>
      <c r="AE1658" s="102"/>
      <c r="AF1658" s="102"/>
    </row>
    <row r="1659" spans="1:32" x14ac:dyDescent="0.45">
      <c r="A1659" s="38"/>
      <c r="B1659" s="38"/>
      <c r="C1659" s="38"/>
      <c r="D1659" s="38"/>
      <c r="E1659" s="38"/>
      <c r="F1659" s="38"/>
      <c r="G1659" s="38"/>
      <c r="H1659" s="90"/>
      <c r="I1659" s="90"/>
      <c r="J1659" s="95"/>
      <c r="K1659" s="90"/>
      <c r="L1659" s="95"/>
      <c r="M1659" s="38"/>
      <c r="N1659" s="38"/>
      <c r="O1659" s="38"/>
      <c r="P1659" s="38"/>
      <c r="X1659" s="103"/>
      <c r="Y1659" s="103"/>
      <c r="Z1659" s="103"/>
      <c r="AA1659" s="104"/>
      <c r="AB1659" s="104"/>
      <c r="AC1659" s="104"/>
      <c r="AD1659" s="102"/>
      <c r="AE1659" s="102"/>
      <c r="AF1659" s="102"/>
    </row>
    <row r="1660" spans="1:32" x14ac:dyDescent="0.45">
      <c r="A1660" s="38"/>
      <c r="B1660" s="38"/>
      <c r="C1660" s="38"/>
      <c r="D1660" s="38"/>
      <c r="E1660" s="38"/>
      <c r="F1660" s="38"/>
      <c r="G1660" s="38"/>
      <c r="H1660" s="90"/>
      <c r="I1660" s="90"/>
      <c r="J1660" s="95"/>
      <c r="K1660" s="90"/>
      <c r="L1660" s="95"/>
      <c r="M1660" s="38"/>
      <c r="N1660" s="38"/>
      <c r="O1660" s="38"/>
      <c r="P1660" s="38"/>
      <c r="X1660" s="103"/>
      <c r="Y1660" s="103"/>
      <c r="Z1660" s="103"/>
      <c r="AA1660" s="104"/>
      <c r="AB1660" s="104"/>
      <c r="AC1660" s="104"/>
      <c r="AD1660" s="102"/>
      <c r="AE1660" s="102"/>
      <c r="AF1660" s="102"/>
    </row>
    <row r="1661" spans="1:32" x14ac:dyDescent="0.45">
      <c r="A1661" s="38"/>
      <c r="B1661" s="38"/>
      <c r="C1661" s="38"/>
      <c r="D1661" s="38"/>
      <c r="E1661" s="38"/>
      <c r="F1661" s="38"/>
      <c r="G1661" s="38"/>
      <c r="H1661" s="90"/>
      <c r="I1661" s="90"/>
      <c r="J1661" s="95"/>
      <c r="K1661" s="90"/>
      <c r="L1661" s="95"/>
      <c r="M1661" s="38"/>
      <c r="N1661" s="38"/>
      <c r="O1661" s="38"/>
      <c r="P1661" s="38"/>
      <c r="X1661" s="103"/>
      <c r="Y1661" s="103"/>
      <c r="Z1661" s="103"/>
      <c r="AA1661" s="104"/>
      <c r="AB1661" s="104"/>
      <c r="AC1661" s="104"/>
      <c r="AD1661" s="102"/>
      <c r="AE1661" s="102"/>
      <c r="AF1661" s="102"/>
    </row>
    <row r="1662" spans="1:32" x14ac:dyDescent="0.45">
      <c r="A1662" s="38"/>
      <c r="B1662" s="38"/>
      <c r="C1662" s="38"/>
      <c r="D1662" s="38"/>
      <c r="E1662" s="38"/>
      <c r="F1662" s="38"/>
      <c r="G1662" s="38"/>
      <c r="H1662" s="90"/>
      <c r="I1662" s="90"/>
      <c r="J1662" s="95"/>
      <c r="K1662" s="90"/>
      <c r="L1662" s="95"/>
      <c r="M1662" s="38"/>
      <c r="N1662" s="38"/>
      <c r="O1662" s="38"/>
      <c r="P1662" s="38"/>
      <c r="X1662" s="103"/>
      <c r="Y1662" s="103"/>
      <c r="Z1662" s="103"/>
      <c r="AA1662" s="104"/>
      <c r="AB1662" s="104"/>
      <c r="AC1662" s="104"/>
      <c r="AD1662" s="102"/>
      <c r="AE1662" s="102"/>
      <c r="AF1662" s="102"/>
    </row>
    <row r="1663" spans="1:32" x14ac:dyDescent="0.45">
      <c r="A1663" s="38"/>
      <c r="B1663" s="38"/>
      <c r="C1663" s="38"/>
      <c r="D1663" s="38"/>
      <c r="E1663" s="38"/>
      <c r="F1663" s="38"/>
      <c r="G1663" s="38"/>
      <c r="H1663" s="90"/>
      <c r="I1663" s="90"/>
      <c r="J1663" s="95"/>
      <c r="K1663" s="90"/>
      <c r="L1663" s="95"/>
      <c r="M1663" s="38"/>
      <c r="N1663" s="38"/>
      <c r="O1663" s="38"/>
      <c r="P1663" s="38"/>
      <c r="X1663" s="103"/>
      <c r="Y1663" s="103"/>
      <c r="Z1663" s="103"/>
      <c r="AA1663" s="104"/>
      <c r="AB1663" s="104"/>
      <c r="AC1663" s="104"/>
      <c r="AD1663" s="102"/>
      <c r="AE1663" s="102"/>
      <c r="AF1663" s="102"/>
    </row>
    <row r="1664" spans="1:32" x14ac:dyDescent="0.45">
      <c r="A1664" s="38"/>
      <c r="B1664" s="38"/>
      <c r="C1664" s="38"/>
      <c r="D1664" s="38"/>
      <c r="E1664" s="38"/>
      <c r="F1664" s="38"/>
      <c r="G1664" s="38"/>
      <c r="H1664" s="90"/>
      <c r="I1664" s="90"/>
      <c r="J1664" s="95"/>
      <c r="K1664" s="90"/>
      <c r="L1664" s="95"/>
      <c r="M1664" s="38"/>
      <c r="N1664" s="38"/>
      <c r="O1664" s="38"/>
      <c r="P1664" s="38"/>
      <c r="X1664" s="103"/>
      <c r="Y1664" s="103"/>
      <c r="Z1664" s="103"/>
      <c r="AA1664" s="104"/>
      <c r="AB1664" s="104"/>
      <c r="AC1664" s="104"/>
      <c r="AD1664" s="102"/>
      <c r="AE1664" s="102"/>
      <c r="AF1664" s="102"/>
    </row>
    <row r="1665" spans="1:32" x14ac:dyDescent="0.45">
      <c r="A1665" s="38"/>
      <c r="B1665" s="38"/>
      <c r="C1665" s="38"/>
      <c r="D1665" s="38"/>
      <c r="E1665" s="38"/>
      <c r="F1665" s="38"/>
      <c r="G1665" s="38"/>
      <c r="H1665" s="90"/>
      <c r="I1665" s="90"/>
      <c r="J1665" s="95"/>
      <c r="K1665" s="90"/>
      <c r="L1665" s="95"/>
      <c r="M1665" s="38"/>
      <c r="N1665" s="38"/>
      <c r="O1665" s="38"/>
      <c r="P1665" s="38"/>
      <c r="X1665" s="103"/>
      <c r="Y1665" s="103"/>
      <c r="Z1665" s="103"/>
      <c r="AA1665" s="104"/>
      <c r="AB1665" s="104"/>
      <c r="AC1665" s="104"/>
      <c r="AD1665" s="102"/>
      <c r="AE1665" s="102"/>
      <c r="AF1665" s="102"/>
    </row>
    <row r="1666" spans="1:32" x14ac:dyDescent="0.45">
      <c r="A1666" s="38"/>
      <c r="B1666" s="38"/>
      <c r="C1666" s="38"/>
      <c r="D1666" s="38"/>
      <c r="E1666" s="38"/>
      <c r="F1666" s="38"/>
      <c r="G1666" s="38"/>
      <c r="H1666" s="90"/>
      <c r="I1666" s="90"/>
      <c r="J1666" s="95"/>
      <c r="K1666" s="90"/>
      <c r="L1666" s="95"/>
      <c r="M1666" s="38"/>
      <c r="N1666" s="38"/>
      <c r="O1666" s="38"/>
      <c r="P1666" s="38"/>
      <c r="X1666" s="103"/>
      <c r="Y1666" s="103"/>
      <c r="Z1666" s="103"/>
      <c r="AA1666" s="104"/>
      <c r="AB1666" s="104"/>
      <c r="AC1666" s="104"/>
      <c r="AD1666" s="102"/>
      <c r="AE1666" s="102"/>
      <c r="AF1666" s="102"/>
    </row>
    <row r="1667" spans="1:32" x14ac:dyDescent="0.45">
      <c r="A1667" s="38"/>
      <c r="B1667" s="38"/>
      <c r="C1667" s="38"/>
      <c r="D1667" s="38"/>
      <c r="E1667" s="38"/>
      <c r="F1667" s="38"/>
      <c r="G1667" s="38"/>
      <c r="H1667" s="90"/>
      <c r="I1667" s="90"/>
      <c r="J1667" s="95"/>
      <c r="K1667" s="90"/>
      <c r="L1667" s="95"/>
      <c r="M1667" s="38"/>
      <c r="N1667" s="38"/>
      <c r="O1667" s="38"/>
      <c r="P1667" s="38"/>
      <c r="X1667" s="103"/>
      <c r="Y1667" s="103"/>
      <c r="Z1667" s="103"/>
      <c r="AA1667" s="104"/>
      <c r="AB1667" s="104"/>
      <c r="AC1667" s="104"/>
      <c r="AD1667" s="102"/>
      <c r="AE1667" s="102"/>
      <c r="AF1667" s="102"/>
    </row>
    <row r="1668" spans="1:32" x14ac:dyDescent="0.45">
      <c r="A1668" s="38"/>
      <c r="B1668" s="38"/>
      <c r="C1668" s="38"/>
      <c r="D1668" s="38"/>
      <c r="E1668" s="38"/>
      <c r="F1668" s="38"/>
      <c r="G1668" s="38"/>
      <c r="H1668" s="90"/>
      <c r="I1668" s="90"/>
      <c r="J1668" s="95"/>
      <c r="K1668" s="90"/>
      <c r="L1668" s="95"/>
      <c r="M1668" s="38"/>
      <c r="N1668" s="38"/>
      <c r="O1668" s="38"/>
      <c r="P1668" s="38"/>
      <c r="X1668" s="103"/>
      <c r="Y1668" s="103"/>
      <c r="Z1668" s="103"/>
      <c r="AA1668" s="104"/>
      <c r="AB1668" s="104"/>
      <c r="AC1668" s="104"/>
      <c r="AD1668" s="102"/>
      <c r="AE1668" s="102"/>
      <c r="AF1668" s="102"/>
    </row>
    <row r="1669" spans="1:32" x14ac:dyDescent="0.45">
      <c r="A1669" s="38"/>
      <c r="B1669" s="38"/>
      <c r="C1669" s="38"/>
      <c r="D1669" s="38"/>
      <c r="E1669" s="38"/>
      <c r="F1669" s="38"/>
      <c r="G1669" s="38"/>
      <c r="H1669" s="90"/>
      <c r="I1669" s="90"/>
      <c r="J1669" s="95"/>
      <c r="K1669" s="90"/>
      <c r="L1669" s="95"/>
      <c r="M1669" s="38"/>
      <c r="N1669" s="38"/>
      <c r="O1669" s="38"/>
      <c r="P1669" s="38"/>
      <c r="X1669" s="103"/>
      <c r="Y1669" s="103"/>
      <c r="Z1669" s="103"/>
      <c r="AA1669" s="104"/>
      <c r="AB1669" s="104"/>
      <c r="AC1669" s="104"/>
      <c r="AD1669" s="102"/>
      <c r="AE1669" s="102"/>
      <c r="AF1669" s="102"/>
    </row>
    <row r="1670" spans="1:32" x14ac:dyDescent="0.45">
      <c r="A1670" s="38"/>
      <c r="B1670" s="38"/>
      <c r="C1670" s="38"/>
      <c r="D1670" s="38"/>
      <c r="E1670" s="38"/>
      <c r="F1670" s="38"/>
      <c r="G1670" s="38"/>
      <c r="H1670" s="90"/>
      <c r="I1670" s="90"/>
      <c r="J1670" s="95"/>
      <c r="K1670" s="90"/>
      <c r="L1670" s="95"/>
      <c r="M1670" s="38"/>
      <c r="N1670" s="38"/>
      <c r="O1670" s="38"/>
      <c r="P1670" s="38"/>
      <c r="X1670" s="103"/>
      <c r="Y1670" s="103"/>
      <c r="Z1670" s="103"/>
      <c r="AA1670" s="104"/>
      <c r="AB1670" s="104"/>
      <c r="AC1670" s="104"/>
      <c r="AD1670" s="102"/>
      <c r="AE1670" s="102"/>
      <c r="AF1670" s="102"/>
    </row>
    <row r="1671" spans="1:32" x14ac:dyDescent="0.45">
      <c r="A1671" s="38"/>
      <c r="B1671" s="38"/>
      <c r="C1671" s="38"/>
      <c r="D1671" s="38"/>
      <c r="E1671" s="38"/>
      <c r="F1671" s="38"/>
      <c r="G1671" s="38"/>
      <c r="H1671" s="90"/>
      <c r="I1671" s="90"/>
      <c r="J1671" s="95"/>
      <c r="K1671" s="90"/>
      <c r="L1671" s="95"/>
      <c r="M1671" s="38"/>
      <c r="N1671" s="38"/>
      <c r="O1671" s="38"/>
      <c r="P1671" s="38"/>
      <c r="X1671" s="103"/>
      <c r="Y1671" s="103"/>
      <c r="Z1671" s="103"/>
      <c r="AA1671" s="104"/>
      <c r="AB1671" s="104"/>
      <c r="AC1671" s="104"/>
      <c r="AD1671" s="102"/>
      <c r="AE1671" s="102"/>
      <c r="AF1671" s="102"/>
    </row>
    <row r="1672" spans="1:32" x14ac:dyDescent="0.45">
      <c r="A1672" s="38"/>
      <c r="B1672" s="38"/>
      <c r="C1672" s="38"/>
      <c r="D1672" s="38"/>
      <c r="E1672" s="38"/>
      <c r="F1672" s="38"/>
      <c r="G1672" s="38"/>
      <c r="H1672" s="90"/>
      <c r="I1672" s="90"/>
      <c r="J1672" s="95"/>
      <c r="K1672" s="90"/>
      <c r="L1672" s="95"/>
      <c r="M1672" s="38"/>
      <c r="N1672" s="38"/>
      <c r="O1672" s="38"/>
      <c r="P1672" s="38"/>
      <c r="X1672" s="103"/>
      <c r="Y1672" s="103"/>
      <c r="Z1672" s="103"/>
      <c r="AA1672" s="104"/>
      <c r="AB1672" s="104"/>
      <c r="AC1672" s="104"/>
      <c r="AD1672" s="102"/>
      <c r="AE1672" s="102"/>
      <c r="AF1672" s="102"/>
    </row>
    <row r="1673" spans="1:32" x14ac:dyDescent="0.45">
      <c r="A1673" s="38"/>
      <c r="B1673" s="38"/>
      <c r="C1673" s="38"/>
      <c r="D1673" s="38"/>
      <c r="E1673" s="38"/>
      <c r="F1673" s="38"/>
      <c r="G1673" s="38"/>
      <c r="H1673" s="90"/>
      <c r="I1673" s="90"/>
      <c r="J1673" s="95"/>
      <c r="K1673" s="90"/>
      <c r="L1673" s="95"/>
      <c r="M1673" s="38"/>
      <c r="N1673" s="38"/>
      <c r="O1673" s="38"/>
      <c r="P1673" s="38"/>
      <c r="X1673" s="103"/>
      <c r="Y1673" s="103"/>
      <c r="Z1673" s="103"/>
      <c r="AA1673" s="104"/>
      <c r="AB1673" s="104"/>
      <c r="AC1673" s="104"/>
      <c r="AD1673" s="102"/>
      <c r="AE1673" s="102"/>
      <c r="AF1673" s="102"/>
    </row>
    <row r="1674" spans="1:32" x14ac:dyDescent="0.45">
      <c r="A1674" s="38"/>
      <c r="B1674" s="38"/>
      <c r="C1674" s="38"/>
      <c r="D1674" s="38"/>
      <c r="E1674" s="38"/>
      <c r="F1674" s="38"/>
      <c r="G1674" s="38"/>
      <c r="H1674" s="90"/>
      <c r="I1674" s="90"/>
      <c r="J1674" s="95"/>
      <c r="K1674" s="90"/>
      <c r="L1674" s="95"/>
      <c r="M1674" s="38"/>
      <c r="N1674" s="38"/>
      <c r="O1674" s="38"/>
      <c r="P1674" s="38"/>
      <c r="X1674" s="103"/>
      <c r="Y1674" s="103"/>
      <c r="Z1674" s="103"/>
      <c r="AA1674" s="104"/>
      <c r="AB1674" s="104"/>
      <c r="AC1674" s="104"/>
      <c r="AD1674" s="102"/>
      <c r="AE1674" s="102"/>
      <c r="AF1674" s="102"/>
    </row>
    <row r="1675" spans="1:32" x14ac:dyDescent="0.45">
      <c r="A1675" s="38"/>
      <c r="B1675" s="38"/>
      <c r="C1675" s="38"/>
      <c r="D1675" s="38"/>
      <c r="E1675" s="38"/>
      <c r="F1675" s="38"/>
      <c r="G1675" s="38"/>
      <c r="H1675" s="90"/>
      <c r="I1675" s="90"/>
      <c r="J1675" s="95"/>
      <c r="K1675" s="90"/>
      <c r="L1675" s="95"/>
      <c r="M1675" s="38"/>
      <c r="N1675" s="38"/>
      <c r="O1675" s="38"/>
      <c r="P1675" s="38"/>
      <c r="X1675" s="103"/>
      <c r="Y1675" s="103"/>
      <c r="Z1675" s="103"/>
      <c r="AA1675" s="104"/>
      <c r="AB1675" s="104"/>
      <c r="AC1675" s="104"/>
      <c r="AD1675" s="102"/>
      <c r="AE1675" s="102"/>
      <c r="AF1675" s="102"/>
    </row>
    <row r="1676" spans="1:32" x14ac:dyDescent="0.45">
      <c r="A1676" s="38"/>
      <c r="B1676" s="38"/>
      <c r="C1676" s="38"/>
      <c r="D1676" s="38"/>
      <c r="E1676" s="38"/>
      <c r="F1676" s="38"/>
      <c r="G1676" s="38"/>
      <c r="H1676" s="90"/>
      <c r="I1676" s="90"/>
      <c r="J1676" s="95"/>
      <c r="K1676" s="90"/>
      <c r="L1676" s="95"/>
      <c r="M1676" s="38"/>
      <c r="N1676" s="38"/>
      <c r="O1676" s="38"/>
      <c r="P1676" s="38"/>
      <c r="X1676" s="103"/>
      <c r="Y1676" s="103"/>
      <c r="Z1676" s="103"/>
      <c r="AA1676" s="104"/>
      <c r="AB1676" s="104"/>
      <c r="AC1676" s="104"/>
      <c r="AD1676" s="102"/>
      <c r="AE1676" s="102"/>
      <c r="AF1676" s="102"/>
    </row>
    <row r="1677" spans="1:32" x14ac:dyDescent="0.45">
      <c r="A1677" s="38"/>
      <c r="B1677" s="38"/>
      <c r="C1677" s="38"/>
      <c r="D1677" s="38"/>
      <c r="E1677" s="38"/>
      <c r="F1677" s="38"/>
      <c r="G1677" s="38"/>
      <c r="H1677" s="90"/>
      <c r="I1677" s="90"/>
      <c r="J1677" s="95"/>
      <c r="K1677" s="90"/>
      <c r="L1677" s="95"/>
      <c r="M1677" s="38"/>
      <c r="N1677" s="38"/>
      <c r="O1677" s="38"/>
      <c r="P1677" s="38"/>
      <c r="X1677" s="103"/>
      <c r="Y1677" s="103"/>
      <c r="Z1677" s="103"/>
      <c r="AA1677" s="104"/>
      <c r="AB1677" s="104"/>
      <c r="AC1677" s="104"/>
      <c r="AD1677" s="102"/>
      <c r="AE1677" s="102"/>
      <c r="AF1677" s="102"/>
    </row>
    <row r="1678" spans="1:32" x14ac:dyDescent="0.45">
      <c r="A1678" s="38"/>
      <c r="B1678" s="38"/>
      <c r="C1678" s="38"/>
      <c r="D1678" s="38"/>
      <c r="E1678" s="38"/>
      <c r="F1678" s="38"/>
      <c r="G1678" s="38"/>
      <c r="H1678" s="90"/>
      <c r="I1678" s="90"/>
      <c r="J1678" s="95"/>
      <c r="K1678" s="90"/>
      <c r="L1678" s="95"/>
      <c r="M1678" s="38"/>
      <c r="N1678" s="38"/>
      <c r="O1678" s="38"/>
      <c r="P1678" s="38"/>
      <c r="X1678" s="103"/>
      <c r="Y1678" s="103"/>
      <c r="Z1678" s="103"/>
      <c r="AA1678" s="104"/>
      <c r="AB1678" s="104"/>
      <c r="AC1678" s="104"/>
      <c r="AD1678" s="102"/>
      <c r="AE1678" s="102"/>
      <c r="AF1678" s="102"/>
    </row>
    <row r="1679" spans="1:32" x14ac:dyDescent="0.45">
      <c r="A1679" s="38"/>
      <c r="B1679" s="38"/>
      <c r="C1679" s="38"/>
      <c r="D1679" s="38"/>
      <c r="E1679" s="38"/>
      <c r="F1679" s="38"/>
      <c r="G1679" s="38"/>
      <c r="H1679" s="90"/>
      <c r="I1679" s="90"/>
      <c r="J1679" s="95"/>
      <c r="K1679" s="90"/>
      <c r="L1679" s="95"/>
      <c r="M1679" s="38"/>
      <c r="N1679" s="38"/>
      <c r="O1679" s="38"/>
      <c r="P1679" s="38"/>
      <c r="X1679" s="103"/>
      <c r="Y1679" s="103"/>
      <c r="Z1679" s="103"/>
      <c r="AA1679" s="104"/>
      <c r="AB1679" s="104"/>
      <c r="AC1679" s="104"/>
      <c r="AD1679" s="102"/>
      <c r="AE1679" s="102"/>
      <c r="AF1679" s="102"/>
    </row>
    <row r="1680" spans="1:32" x14ac:dyDescent="0.45">
      <c r="A1680" s="38"/>
      <c r="B1680" s="38"/>
      <c r="C1680" s="38"/>
      <c r="D1680" s="38"/>
      <c r="E1680" s="38"/>
      <c r="F1680" s="38"/>
      <c r="G1680" s="38"/>
      <c r="H1680" s="90"/>
      <c r="I1680" s="90"/>
      <c r="J1680" s="95"/>
      <c r="K1680" s="90"/>
      <c r="L1680" s="95"/>
      <c r="M1680" s="38"/>
      <c r="N1680" s="38"/>
      <c r="O1680" s="38"/>
      <c r="P1680" s="38"/>
      <c r="X1680" s="103"/>
      <c r="Y1680" s="103"/>
      <c r="Z1680" s="103"/>
      <c r="AA1680" s="104"/>
      <c r="AB1680" s="104"/>
      <c r="AC1680" s="104"/>
      <c r="AD1680" s="102"/>
      <c r="AE1680" s="102"/>
      <c r="AF1680" s="102"/>
    </row>
    <row r="1681" spans="1:32" x14ac:dyDescent="0.45">
      <c r="A1681" s="38"/>
      <c r="B1681" s="38"/>
      <c r="C1681" s="38"/>
      <c r="D1681" s="38"/>
      <c r="E1681" s="38"/>
      <c r="F1681" s="38"/>
      <c r="G1681" s="38"/>
      <c r="H1681" s="90"/>
      <c r="I1681" s="90"/>
      <c r="J1681" s="95"/>
      <c r="K1681" s="90"/>
      <c r="L1681" s="95"/>
      <c r="M1681" s="38"/>
      <c r="N1681" s="38"/>
      <c r="O1681" s="38"/>
      <c r="P1681" s="38"/>
      <c r="X1681" s="103"/>
      <c r="Y1681" s="103"/>
      <c r="Z1681" s="103"/>
      <c r="AA1681" s="104"/>
      <c r="AB1681" s="104"/>
      <c r="AC1681" s="104"/>
      <c r="AD1681" s="102"/>
      <c r="AE1681" s="102"/>
      <c r="AF1681" s="102"/>
    </row>
    <row r="1682" spans="1:32" x14ac:dyDescent="0.45">
      <c r="A1682" s="38"/>
      <c r="B1682" s="38"/>
      <c r="C1682" s="38"/>
      <c r="D1682" s="38"/>
      <c r="E1682" s="38"/>
      <c r="F1682" s="38"/>
      <c r="G1682" s="38"/>
      <c r="H1682" s="90"/>
      <c r="I1682" s="90"/>
      <c r="J1682" s="95"/>
      <c r="K1682" s="90"/>
      <c r="L1682" s="95"/>
      <c r="M1682" s="38"/>
      <c r="N1682" s="38"/>
      <c r="O1682" s="38"/>
      <c r="P1682" s="38"/>
      <c r="X1682" s="103"/>
      <c r="Y1682" s="103"/>
      <c r="Z1682" s="103"/>
      <c r="AA1682" s="104"/>
      <c r="AB1682" s="104"/>
      <c r="AC1682" s="104"/>
      <c r="AD1682" s="102"/>
      <c r="AE1682" s="102"/>
      <c r="AF1682" s="102"/>
    </row>
    <row r="1683" spans="1:32" x14ac:dyDescent="0.45">
      <c r="A1683" s="38"/>
      <c r="B1683" s="38"/>
      <c r="C1683" s="38"/>
      <c r="D1683" s="38"/>
      <c r="E1683" s="38"/>
      <c r="F1683" s="38"/>
      <c r="G1683" s="38"/>
      <c r="H1683" s="90"/>
      <c r="I1683" s="90"/>
      <c r="J1683" s="95"/>
      <c r="K1683" s="90"/>
      <c r="L1683" s="95"/>
      <c r="M1683" s="38"/>
      <c r="N1683" s="38"/>
      <c r="O1683" s="38"/>
      <c r="P1683" s="38"/>
      <c r="X1683" s="103"/>
      <c r="Y1683" s="103"/>
      <c r="Z1683" s="103"/>
      <c r="AA1683" s="104"/>
      <c r="AB1683" s="104"/>
      <c r="AC1683" s="104"/>
      <c r="AD1683" s="102"/>
      <c r="AE1683" s="102"/>
      <c r="AF1683" s="102"/>
    </row>
    <row r="1684" spans="1:32" x14ac:dyDescent="0.45">
      <c r="A1684" s="38"/>
      <c r="B1684" s="38"/>
      <c r="C1684" s="38"/>
      <c r="D1684" s="38"/>
      <c r="E1684" s="38"/>
      <c r="F1684" s="38"/>
      <c r="G1684" s="38"/>
      <c r="H1684" s="90"/>
      <c r="I1684" s="90"/>
      <c r="J1684" s="95"/>
      <c r="K1684" s="90"/>
      <c r="L1684" s="95"/>
      <c r="M1684" s="38"/>
      <c r="N1684" s="38"/>
      <c r="O1684" s="38"/>
      <c r="P1684" s="38"/>
      <c r="X1684" s="103"/>
      <c r="Y1684" s="103"/>
      <c r="Z1684" s="103"/>
      <c r="AA1684" s="104"/>
      <c r="AB1684" s="104"/>
      <c r="AC1684" s="104"/>
      <c r="AD1684" s="102"/>
      <c r="AE1684" s="102"/>
      <c r="AF1684" s="102"/>
    </row>
    <row r="1685" spans="1:32" x14ac:dyDescent="0.45">
      <c r="A1685" s="38"/>
      <c r="B1685" s="38"/>
      <c r="C1685" s="38"/>
      <c r="D1685" s="38"/>
      <c r="E1685" s="38"/>
      <c r="F1685" s="38"/>
      <c r="G1685" s="38"/>
      <c r="H1685" s="90"/>
      <c r="I1685" s="90"/>
      <c r="J1685" s="95"/>
      <c r="K1685" s="90"/>
      <c r="L1685" s="95"/>
      <c r="M1685" s="38"/>
      <c r="N1685" s="38"/>
      <c r="O1685" s="38"/>
      <c r="P1685" s="38"/>
      <c r="X1685" s="103"/>
      <c r="Y1685" s="103"/>
      <c r="Z1685" s="103"/>
      <c r="AA1685" s="104"/>
      <c r="AB1685" s="104"/>
      <c r="AC1685" s="104"/>
      <c r="AD1685" s="102"/>
      <c r="AE1685" s="102"/>
      <c r="AF1685" s="102"/>
    </row>
    <row r="1686" spans="1:32" x14ac:dyDescent="0.45">
      <c r="A1686" s="38"/>
      <c r="B1686" s="38"/>
      <c r="C1686" s="38"/>
      <c r="D1686" s="38"/>
      <c r="E1686" s="38"/>
      <c r="F1686" s="38"/>
      <c r="G1686" s="38"/>
      <c r="H1686" s="90"/>
      <c r="I1686" s="90"/>
      <c r="J1686" s="95"/>
      <c r="K1686" s="90"/>
      <c r="L1686" s="95"/>
      <c r="M1686" s="38"/>
      <c r="N1686" s="38"/>
      <c r="O1686" s="38"/>
      <c r="P1686" s="38"/>
      <c r="X1686" s="103"/>
      <c r="Y1686" s="103"/>
      <c r="Z1686" s="103"/>
      <c r="AA1686" s="104"/>
      <c r="AB1686" s="104"/>
      <c r="AC1686" s="104"/>
      <c r="AD1686" s="102"/>
      <c r="AE1686" s="102"/>
      <c r="AF1686" s="102"/>
    </row>
    <row r="1687" spans="1:32" x14ac:dyDescent="0.45">
      <c r="A1687" s="38"/>
      <c r="B1687" s="38"/>
      <c r="C1687" s="38"/>
      <c r="D1687" s="38"/>
      <c r="E1687" s="38"/>
      <c r="F1687" s="38"/>
      <c r="G1687" s="38"/>
      <c r="H1687" s="90"/>
      <c r="I1687" s="90"/>
      <c r="J1687" s="95"/>
      <c r="K1687" s="90"/>
      <c r="L1687" s="95"/>
      <c r="M1687" s="38"/>
      <c r="N1687" s="38"/>
      <c r="O1687" s="38"/>
      <c r="P1687" s="38"/>
      <c r="X1687" s="103"/>
      <c r="Y1687" s="103"/>
      <c r="Z1687" s="103"/>
      <c r="AA1687" s="104"/>
      <c r="AB1687" s="104"/>
      <c r="AC1687" s="104"/>
      <c r="AD1687" s="102"/>
      <c r="AE1687" s="102"/>
      <c r="AF1687" s="102"/>
    </row>
    <row r="1688" spans="1:32" x14ac:dyDescent="0.45">
      <c r="A1688" s="38"/>
      <c r="B1688" s="38"/>
      <c r="C1688" s="38"/>
      <c r="D1688" s="38"/>
      <c r="E1688" s="38"/>
      <c r="F1688" s="38"/>
      <c r="G1688" s="38"/>
      <c r="H1688" s="90"/>
      <c r="I1688" s="90"/>
      <c r="J1688" s="95"/>
      <c r="K1688" s="90"/>
      <c r="L1688" s="95"/>
      <c r="M1688" s="38"/>
      <c r="N1688" s="38"/>
      <c r="O1688" s="38"/>
      <c r="P1688" s="38"/>
      <c r="X1688" s="103"/>
      <c r="Y1688" s="103"/>
      <c r="Z1688" s="103"/>
      <c r="AA1688" s="104"/>
      <c r="AB1688" s="104"/>
      <c r="AC1688" s="104"/>
      <c r="AD1688" s="102"/>
      <c r="AE1688" s="102"/>
      <c r="AF1688" s="102"/>
    </row>
    <row r="1689" spans="1:32" x14ac:dyDescent="0.45">
      <c r="A1689" s="38"/>
      <c r="B1689" s="38"/>
      <c r="C1689" s="38"/>
      <c r="D1689" s="38"/>
      <c r="E1689" s="38"/>
      <c r="F1689" s="38"/>
      <c r="G1689" s="38"/>
      <c r="H1689" s="90"/>
      <c r="I1689" s="90"/>
      <c r="J1689" s="95"/>
      <c r="K1689" s="90"/>
      <c r="L1689" s="95"/>
      <c r="M1689" s="38"/>
      <c r="N1689" s="38"/>
      <c r="O1689" s="38"/>
      <c r="P1689" s="38"/>
      <c r="X1689" s="103"/>
      <c r="Y1689" s="103"/>
      <c r="Z1689" s="103"/>
      <c r="AA1689" s="104"/>
      <c r="AB1689" s="104"/>
      <c r="AC1689" s="104"/>
      <c r="AD1689" s="102"/>
      <c r="AE1689" s="102"/>
      <c r="AF1689" s="102"/>
    </row>
    <row r="1690" spans="1:32" x14ac:dyDescent="0.45">
      <c r="A1690" s="38"/>
      <c r="B1690" s="38"/>
      <c r="C1690" s="38"/>
      <c r="D1690" s="38"/>
      <c r="E1690" s="38"/>
      <c r="F1690" s="38"/>
      <c r="G1690" s="38"/>
      <c r="H1690" s="90"/>
      <c r="I1690" s="90"/>
      <c r="J1690" s="95"/>
      <c r="K1690" s="90"/>
      <c r="L1690" s="95"/>
      <c r="M1690" s="38"/>
      <c r="N1690" s="38"/>
      <c r="O1690" s="38"/>
      <c r="P1690" s="38"/>
      <c r="X1690" s="103"/>
      <c r="Y1690" s="103"/>
      <c r="Z1690" s="103"/>
      <c r="AA1690" s="104"/>
      <c r="AB1690" s="104"/>
      <c r="AC1690" s="104"/>
      <c r="AD1690" s="102"/>
      <c r="AE1690" s="102"/>
      <c r="AF1690" s="102"/>
    </row>
    <row r="1691" spans="1:32" x14ac:dyDescent="0.45">
      <c r="A1691" s="38"/>
      <c r="B1691" s="38"/>
      <c r="C1691" s="38"/>
      <c r="D1691" s="38"/>
      <c r="E1691" s="38"/>
      <c r="F1691" s="38"/>
      <c r="G1691" s="38"/>
      <c r="H1691" s="90"/>
      <c r="I1691" s="90"/>
      <c r="J1691" s="95"/>
      <c r="K1691" s="90"/>
      <c r="L1691" s="95"/>
      <c r="M1691" s="38"/>
      <c r="N1691" s="38"/>
      <c r="O1691" s="38"/>
      <c r="P1691" s="38"/>
      <c r="X1691" s="103"/>
      <c r="Y1691" s="103"/>
      <c r="Z1691" s="103"/>
      <c r="AA1691" s="104"/>
      <c r="AB1691" s="104"/>
      <c r="AC1691" s="104"/>
      <c r="AD1691" s="102"/>
      <c r="AE1691" s="102"/>
      <c r="AF1691" s="102"/>
    </row>
    <row r="1692" spans="1:32" x14ac:dyDescent="0.45">
      <c r="A1692" s="38"/>
      <c r="B1692" s="38"/>
      <c r="C1692" s="38"/>
      <c r="D1692" s="38"/>
      <c r="E1692" s="38"/>
      <c r="F1692" s="38"/>
      <c r="G1692" s="38"/>
      <c r="H1692" s="90"/>
      <c r="I1692" s="90"/>
      <c r="J1692" s="95"/>
      <c r="K1692" s="90"/>
      <c r="L1692" s="95"/>
      <c r="M1692" s="38"/>
      <c r="N1692" s="38"/>
      <c r="O1692" s="38"/>
      <c r="P1692" s="38"/>
      <c r="X1692" s="103"/>
      <c r="Y1692" s="103"/>
      <c r="Z1692" s="103"/>
      <c r="AA1692" s="104"/>
      <c r="AB1692" s="104"/>
      <c r="AC1692" s="104"/>
      <c r="AD1692" s="102"/>
      <c r="AE1692" s="102"/>
      <c r="AF1692" s="102"/>
    </row>
    <row r="1693" spans="1:32" x14ac:dyDescent="0.45">
      <c r="A1693" s="38"/>
      <c r="B1693" s="38"/>
      <c r="C1693" s="38"/>
      <c r="D1693" s="38"/>
      <c r="E1693" s="38"/>
      <c r="F1693" s="38"/>
      <c r="G1693" s="38"/>
      <c r="H1693" s="90"/>
      <c r="I1693" s="90"/>
      <c r="J1693" s="95"/>
      <c r="K1693" s="90"/>
      <c r="L1693" s="95"/>
      <c r="M1693" s="38"/>
      <c r="N1693" s="38"/>
      <c r="O1693" s="38"/>
      <c r="P1693" s="38"/>
      <c r="X1693" s="103"/>
      <c r="Y1693" s="103"/>
      <c r="Z1693" s="103"/>
      <c r="AA1693" s="104"/>
      <c r="AB1693" s="104"/>
      <c r="AC1693" s="104"/>
      <c r="AD1693" s="102"/>
      <c r="AE1693" s="102"/>
      <c r="AF1693" s="102"/>
    </row>
    <row r="1694" spans="1:32" x14ac:dyDescent="0.45">
      <c r="A1694" s="38"/>
      <c r="B1694" s="38"/>
      <c r="C1694" s="38"/>
      <c r="D1694" s="38"/>
      <c r="E1694" s="38"/>
      <c r="F1694" s="38"/>
      <c r="G1694" s="38"/>
      <c r="H1694" s="90"/>
      <c r="I1694" s="90"/>
      <c r="J1694" s="95"/>
      <c r="K1694" s="90"/>
      <c r="L1694" s="95"/>
      <c r="M1694" s="38"/>
      <c r="N1694" s="38"/>
      <c r="O1694" s="38"/>
      <c r="P1694" s="38"/>
      <c r="X1694" s="103"/>
      <c r="Y1694" s="103"/>
      <c r="Z1694" s="103"/>
      <c r="AA1694" s="104"/>
      <c r="AB1694" s="104"/>
      <c r="AC1694" s="104"/>
      <c r="AD1694" s="102"/>
      <c r="AE1694" s="102"/>
      <c r="AF1694" s="102"/>
    </row>
    <row r="1695" spans="1:32" x14ac:dyDescent="0.45">
      <c r="A1695" s="38"/>
      <c r="B1695" s="38"/>
      <c r="C1695" s="38"/>
      <c r="D1695" s="38"/>
      <c r="E1695" s="38"/>
      <c r="F1695" s="38"/>
      <c r="G1695" s="38"/>
      <c r="H1695" s="90"/>
      <c r="I1695" s="90"/>
      <c r="J1695" s="95"/>
      <c r="K1695" s="90"/>
      <c r="L1695" s="95"/>
      <c r="M1695" s="38"/>
      <c r="N1695" s="38"/>
      <c r="O1695" s="38"/>
      <c r="P1695" s="38"/>
      <c r="X1695" s="103"/>
      <c r="Y1695" s="103"/>
      <c r="Z1695" s="103"/>
      <c r="AA1695" s="104"/>
      <c r="AB1695" s="104"/>
      <c r="AC1695" s="104"/>
      <c r="AD1695" s="102"/>
      <c r="AE1695" s="102"/>
      <c r="AF1695" s="102"/>
    </row>
    <row r="1696" spans="1:32" x14ac:dyDescent="0.45">
      <c r="A1696" s="38"/>
      <c r="B1696" s="38"/>
      <c r="C1696" s="38"/>
      <c r="D1696" s="38"/>
      <c r="E1696" s="38"/>
      <c r="F1696" s="38"/>
      <c r="G1696" s="38"/>
      <c r="H1696" s="90"/>
      <c r="I1696" s="90"/>
      <c r="J1696" s="95"/>
      <c r="K1696" s="90"/>
      <c r="L1696" s="95"/>
      <c r="M1696" s="38"/>
      <c r="N1696" s="38"/>
      <c r="O1696" s="38"/>
      <c r="P1696" s="38"/>
      <c r="X1696" s="103"/>
      <c r="Y1696" s="103"/>
      <c r="Z1696" s="103"/>
      <c r="AA1696" s="104"/>
      <c r="AB1696" s="104"/>
      <c r="AC1696" s="104"/>
      <c r="AD1696" s="102"/>
      <c r="AE1696" s="102"/>
      <c r="AF1696" s="102"/>
    </row>
    <row r="1697" spans="1:32" x14ac:dyDescent="0.45">
      <c r="A1697" s="38"/>
      <c r="B1697" s="38"/>
      <c r="C1697" s="38"/>
      <c r="D1697" s="38"/>
      <c r="E1697" s="38"/>
      <c r="F1697" s="38"/>
      <c r="G1697" s="38"/>
      <c r="H1697" s="90"/>
      <c r="I1697" s="90"/>
      <c r="J1697" s="95"/>
      <c r="K1697" s="90"/>
      <c r="L1697" s="95"/>
      <c r="M1697" s="38"/>
      <c r="N1697" s="38"/>
      <c r="O1697" s="38"/>
      <c r="P1697" s="38"/>
      <c r="X1697" s="103"/>
      <c r="Y1697" s="103"/>
      <c r="Z1697" s="103"/>
      <c r="AA1697" s="104"/>
      <c r="AB1697" s="104"/>
      <c r="AC1697" s="104"/>
      <c r="AD1697" s="102"/>
      <c r="AE1697" s="102"/>
      <c r="AF1697" s="102"/>
    </row>
    <row r="1698" spans="1:32" x14ac:dyDescent="0.45">
      <c r="A1698" s="38"/>
      <c r="B1698" s="38"/>
      <c r="C1698" s="38"/>
      <c r="D1698" s="38"/>
      <c r="E1698" s="38"/>
      <c r="F1698" s="38"/>
      <c r="G1698" s="38"/>
      <c r="H1698" s="90"/>
      <c r="I1698" s="90"/>
      <c r="J1698" s="95"/>
      <c r="K1698" s="90"/>
      <c r="L1698" s="95"/>
      <c r="M1698" s="38"/>
      <c r="N1698" s="38"/>
      <c r="O1698" s="38"/>
      <c r="P1698" s="38"/>
      <c r="X1698" s="103"/>
      <c r="Y1698" s="103"/>
      <c r="Z1698" s="103"/>
      <c r="AA1698" s="104"/>
      <c r="AB1698" s="104"/>
      <c r="AC1698" s="104"/>
      <c r="AD1698" s="102"/>
      <c r="AE1698" s="102"/>
      <c r="AF1698" s="102"/>
    </row>
    <row r="1699" spans="1:32" x14ac:dyDescent="0.45">
      <c r="A1699" s="38"/>
      <c r="B1699" s="38"/>
      <c r="C1699" s="38"/>
      <c r="D1699" s="38"/>
      <c r="E1699" s="38"/>
      <c r="F1699" s="38"/>
      <c r="G1699" s="38"/>
      <c r="H1699" s="90"/>
      <c r="I1699" s="90"/>
      <c r="J1699" s="95"/>
      <c r="K1699" s="90"/>
      <c r="L1699" s="95"/>
      <c r="M1699" s="38"/>
      <c r="N1699" s="38"/>
      <c r="O1699" s="38"/>
      <c r="P1699" s="38"/>
      <c r="X1699" s="103"/>
      <c r="Y1699" s="103"/>
      <c r="Z1699" s="103"/>
      <c r="AA1699" s="104"/>
      <c r="AB1699" s="104"/>
      <c r="AC1699" s="104"/>
      <c r="AD1699" s="102"/>
      <c r="AE1699" s="102"/>
      <c r="AF1699" s="102"/>
    </row>
    <row r="1700" spans="1:32" x14ac:dyDescent="0.45">
      <c r="A1700" s="38"/>
      <c r="B1700" s="38"/>
      <c r="C1700" s="38"/>
      <c r="D1700" s="38"/>
      <c r="E1700" s="38"/>
      <c r="F1700" s="38"/>
      <c r="G1700" s="38"/>
      <c r="H1700" s="90"/>
      <c r="I1700" s="90"/>
      <c r="J1700" s="95"/>
      <c r="K1700" s="90"/>
      <c r="L1700" s="95"/>
      <c r="M1700" s="38"/>
      <c r="N1700" s="38"/>
      <c r="O1700" s="38"/>
      <c r="P1700" s="38"/>
      <c r="X1700" s="103"/>
      <c r="Y1700" s="103"/>
      <c r="Z1700" s="103"/>
      <c r="AA1700" s="104"/>
      <c r="AB1700" s="104"/>
      <c r="AC1700" s="104"/>
      <c r="AD1700" s="102"/>
      <c r="AE1700" s="102"/>
      <c r="AF1700" s="102"/>
    </row>
    <row r="1701" spans="1:32" x14ac:dyDescent="0.45">
      <c r="A1701" s="38"/>
      <c r="B1701" s="38"/>
      <c r="C1701" s="38"/>
      <c r="D1701" s="38"/>
      <c r="E1701" s="38"/>
      <c r="F1701" s="38"/>
      <c r="G1701" s="38"/>
      <c r="H1701" s="90"/>
      <c r="I1701" s="90"/>
      <c r="J1701" s="95"/>
      <c r="K1701" s="90"/>
      <c r="L1701" s="95"/>
      <c r="M1701" s="38"/>
      <c r="N1701" s="38"/>
      <c r="O1701" s="38"/>
      <c r="P1701" s="38"/>
      <c r="X1701" s="103"/>
      <c r="Y1701" s="103"/>
      <c r="Z1701" s="103"/>
      <c r="AA1701" s="104"/>
      <c r="AB1701" s="104"/>
      <c r="AC1701" s="104"/>
      <c r="AD1701" s="102"/>
      <c r="AE1701" s="102"/>
      <c r="AF1701" s="102"/>
    </row>
    <row r="1702" spans="1:32" x14ac:dyDescent="0.45">
      <c r="A1702" s="38"/>
      <c r="B1702" s="38"/>
      <c r="C1702" s="38"/>
      <c r="D1702" s="38"/>
      <c r="E1702" s="38"/>
      <c r="F1702" s="38"/>
      <c r="G1702" s="38"/>
      <c r="H1702" s="90"/>
      <c r="I1702" s="90"/>
      <c r="J1702" s="95"/>
      <c r="K1702" s="90"/>
      <c r="L1702" s="95"/>
      <c r="M1702" s="38"/>
      <c r="N1702" s="38"/>
      <c r="O1702" s="38"/>
      <c r="P1702" s="38"/>
      <c r="X1702" s="103"/>
      <c r="Y1702" s="103"/>
      <c r="Z1702" s="103"/>
      <c r="AA1702" s="104"/>
      <c r="AB1702" s="104"/>
      <c r="AC1702" s="104"/>
      <c r="AD1702" s="102"/>
      <c r="AE1702" s="102"/>
      <c r="AF1702" s="102"/>
    </row>
    <row r="1703" spans="1:32" x14ac:dyDescent="0.45">
      <c r="A1703" s="38"/>
      <c r="B1703" s="38"/>
      <c r="C1703" s="38"/>
      <c r="D1703" s="38"/>
      <c r="E1703" s="38"/>
      <c r="F1703" s="38"/>
      <c r="G1703" s="38"/>
      <c r="H1703" s="90"/>
      <c r="I1703" s="90"/>
      <c r="J1703" s="95"/>
      <c r="K1703" s="90"/>
      <c r="L1703" s="95"/>
      <c r="M1703" s="38"/>
      <c r="N1703" s="38"/>
      <c r="O1703" s="38"/>
      <c r="P1703" s="38"/>
      <c r="X1703" s="103"/>
      <c r="Y1703" s="103"/>
      <c r="Z1703" s="103"/>
      <c r="AA1703" s="104"/>
      <c r="AB1703" s="104"/>
      <c r="AC1703" s="104"/>
      <c r="AD1703" s="102"/>
      <c r="AE1703" s="102"/>
      <c r="AF1703" s="102"/>
    </row>
    <row r="1704" spans="1:32" x14ac:dyDescent="0.45">
      <c r="A1704" s="38"/>
      <c r="B1704" s="38"/>
      <c r="C1704" s="38"/>
      <c r="D1704" s="38"/>
      <c r="E1704" s="38"/>
      <c r="F1704" s="38"/>
      <c r="G1704" s="38"/>
      <c r="H1704" s="90"/>
      <c r="I1704" s="90"/>
      <c r="J1704" s="95"/>
      <c r="K1704" s="90"/>
      <c r="L1704" s="95"/>
      <c r="M1704" s="38"/>
      <c r="N1704" s="38"/>
      <c r="O1704" s="38"/>
      <c r="P1704" s="38"/>
      <c r="X1704" s="103"/>
      <c r="Y1704" s="103"/>
      <c r="Z1704" s="103"/>
      <c r="AA1704" s="104"/>
      <c r="AB1704" s="104"/>
      <c r="AC1704" s="104"/>
      <c r="AD1704" s="102"/>
      <c r="AE1704" s="102"/>
      <c r="AF1704" s="102"/>
    </row>
    <row r="1705" spans="1:32" x14ac:dyDescent="0.45">
      <c r="A1705" s="38"/>
      <c r="B1705" s="38"/>
      <c r="C1705" s="38"/>
      <c r="D1705" s="38"/>
      <c r="E1705" s="38"/>
      <c r="F1705" s="38"/>
      <c r="G1705" s="38"/>
      <c r="H1705" s="90"/>
      <c r="I1705" s="90"/>
      <c r="J1705" s="95"/>
      <c r="K1705" s="90"/>
      <c r="L1705" s="95"/>
      <c r="M1705" s="38"/>
      <c r="N1705" s="38"/>
      <c r="O1705" s="38"/>
      <c r="P1705" s="38"/>
      <c r="X1705" s="103"/>
      <c r="Y1705" s="103"/>
      <c r="Z1705" s="103"/>
      <c r="AA1705" s="104"/>
      <c r="AB1705" s="104"/>
      <c r="AC1705" s="104"/>
      <c r="AD1705" s="102"/>
      <c r="AE1705" s="102"/>
      <c r="AF1705" s="102"/>
    </row>
    <row r="1706" spans="1:32" x14ac:dyDescent="0.45">
      <c r="A1706" s="38"/>
      <c r="B1706" s="38"/>
      <c r="C1706" s="38"/>
      <c r="D1706" s="38"/>
      <c r="E1706" s="38"/>
      <c r="F1706" s="38"/>
      <c r="G1706" s="38"/>
      <c r="H1706" s="90"/>
      <c r="I1706" s="90"/>
      <c r="J1706" s="95"/>
      <c r="K1706" s="90"/>
      <c r="L1706" s="95"/>
      <c r="M1706" s="38"/>
      <c r="N1706" s="38"/>
      <c r="O1706" s="38"/>
      <c r="P1706" s="38"/>
      <c r="X1706" s="103"/>
      <c r="Y1706" s="103"/>
      <c r="Z1706" s="103"/>
      <c r="AA1706" s="104"/>
      <c r="AB1706" s="104"/>
      <c r="AC1706" s="104"/>
      <c r="AD1706" s="102"/>
      <c r="AE1706" s="102"/>
      <c r="AF1706" s="102"/>
    </row>
    <row r="1707" spans="1:32" x14ac:dyDescent="0.45">
      <c r="A1707" s="38"/>
      <c r="B1707" s="38"/>
      <c r="C1707" s="38"/>
      <c r="D1707" s="38"/>
      <c r="E1707" s="38"/>
      <c r="F1707" s="38"/>
      <c r="G1707" s="38"/>
      <c r="H1707" s="90"/>
      <c r="I1707" s="90"/>
      <c r="J1707" s="95"/>
      <c r="K1707" s="90"/>
      <c r="L1707" s="95"/>
      <c r="M1707" s="38"/>
      <c r="N1707" s="38"/>
      <c r="O1707" s="38"/>
      <c r="P1707" s="38"/>
      <c r="X1707" s="103"/>
      <c r="Y1707" s="103"/>
      <c r="Z1707" s="103"/>
      <c r="AA1707" s="104"/>
      <c r="AB1707" s="104"/>
      <c r="AC1707" s="104"/>
      <c r="AD1707" s="102"/>
      <c r="AE1707" s="102"/>
      <c r="AF1707" s="102"/>
    </row>
    <row r="1708" spans="1:32" x14ac:dyDescent="0.45">
      <c r="A1708" s="38"/>
      <c r="B1708" s="38"/>
      <c r="C1708" s="38"/>
      <c r="D1708" s="38"/>
      <c r="E1708" s="38"/>
      <c r="F1708" s="38"/>
      <c r="G1708" s="38"/>
      <c r="H1708" s="90"/>
      <c r="I1708" s="90"/>
      <c r="J1708" s="95"/>
      <c r="K1708" s="90"/>
      <c r="L1708" s="95"/>
      <c r="M1708" s="38"/>
      <c r="N1708" s="38"/>
      <c r="O1708" s="38"/>
      <c r="P1708" s="38"/>
      <c r="X1708" s="103"/>
      <c r="Y1708" s="103"/>
      <c r="Z1708" s="103"/>
      <c r="AA1708" s="104"/>
      <c r="AB1708" s="104"/>
      <c r="AC1708" s="104"/>
      <c r="AD1708" s="102"/>
      <c r="AE1708" s="102"/>
      <c r="AF1708" s="102"/>
    </row>
    <row r="1709" spans="1:32" x14ac:dyDescent="0.45">
      <c r="A1709" s="38"/>
      <c r="B1709" s="38"/>
      <c r="C1709" s="38"/>
      <c r="D1709" s="38"/>
      <c r="E1709" s="38"/>
      <c r="F1709" s="38"/>
      <c r="G1709" s="38"/>
      <c r="H1709" s="90"/>
      <c r="I1709" s="90"/>
      <c r="J1709" s="95"/>
      <c r="K1709" s="90"/>
      <c r="L1709" s="95"/>
      <c r="M1709" s="38"/>
      <c r="N1709" s="38"/>
      <c r="O1709" s="38"/>
      <c r="P1709" s="38"/>
      <c r="X1709" s="103"/>
      <c r="Y1709" s="103"/>
      <c r="Z1709" s="103"/>
      <c r="AA1709" s="104"/>
      <c r="AB1709" s="104"/>
      <c r="AC1709" s="104"/>
      <c r="AD1709" s="102"/>
      <c r="AE1709" s="102"/>
      <c r="AF1709" s="102"/>
    </row>
    <row r="1710" spans="1:32" x14ac:dyDescent="0.45">
      <c r="A1710" s="38"/>
      <c r="B1710" s="38"/>
      <c r="C1710" s="38"/>
      <c r="D1710" s="38"/>
      <c r="E1710" s="38"/>
      <c r="F1710" s="38"/>
      <c r="G1710" s="38"/>
      <c r="H1710" s="90"/>
      <c r="I1710" s="90"/>
      <c r="J1710" s="95"/>
      <c r="K1710" s="90"/>
      <c r="L1710" s="95"/>
      <c r="M1710" s="38"/>
      <c r="N1710" s="38"/>
      <c r="O1710" s="38"/>
      <c r="P1710" s="38"/>
      <c r="X1710" s="103"/>
      <c r="Y1710" s="103"/>
      <c r="Z1710" s="103"/>
      <c r="AA1710" s="104"/>
      <c r="AB1710" s="104"/>
      <c r="AC1710" s="104"/>
      <c r="AD1710" s="102"/>
      <c r="AE1710" s="102"/>
      <c r="AF1710" s="102"/>
    </row>
    <row r="1711" spans="1:32" x14ac:dyDescent="0.45">
      <c r="A1711" s="38"/>
      <c r="B1711" s="38"/>
      <c r="C1711" s="38"/>
      <c r="D1711" s="38"/>
      <c r="E1711" s="38"/>
      <c r="F1711" s="38"/>
      <c r="G1711" s="38"/>
      <c r="H1711" s="90"/>
      <c r="I1711" s="90"/>
      <c r="J1711" s="95"/>
      <c r="K1711" s="90"/>
      <c r="L1711" s="95"/>
      <c r="M1711" s="38"/>
      <c r="N1711" s="38"/>
      <c r="O1711" s="38"/>
      <c r="P1711" s="38"/>
      <c r="X1711" s="103"/>
      <c r="Y1711" s="103"/>
      <c r="Z1711" s="103"/>
      <c r="AA1711" s="104"/>
      <c r="AB1711" s="104"/>
      <c r="AC1711" s="104"/>
      <c r="AD1711" s="102"/>
      <c r="AE1711" s="102"/>
      <c r="AF1711" s="102"/>
    </row>
    <row r="1712" spans="1:32" x14ac:dyDescent="0.45">
      <c r="A1712" s="38"/>
      <c r="B1712" s="38"/>
      <c r="C1712" s="38"/>
      <c r="D1712" s="38"/>
      <c r="E1712" s="38"/>
      <c r="F1712" s="38"/>
      <c r="G1712" s="38"/>
      <c r="H1712" s="90"/>
      <c r="I1712" s="90"/>
      <c r="J1712" s="95"/>
      <c r="K1712" s="90"/>
      <c r="L1712" s="95"/>
      <c r="M1712" s="38"/>
      <c r="N1712" s="38"/>
      <c r="O1712" s="38"/>
      <c r="P1712" s="38"/>
      <c r="X1712" s="103"/>
      <c r="Y1712" s="103"/>
      <c r="Z1712" s="103"/>
      <c r="AA1712" s="104"/>
      <c r="AB1712" s="104"/>
      <c r="AC1712" s="104"/>
      <c r="AD1712" s="102"/>
      <c r="AE1712" s="102"/>
      <c r="AF1712" s="102"/>
    </row>
    <row r="1713" spans="1:32" x14ac:dyDescent="0.45">
      <c r="A1713" s="38"/>
      <c r="B1713" s="38"/>
      <c r="C1713" s="38"/>
      <c r="D1713" s="38"/>
      <c r="E1713" s="38"/>
      <c r="F1713" s="38"/>
      <c r="G1713" s="38"/>
      <c r="H1713" s="90"/>
      <c r="I1713" s="90"/>
      <c r="J1713" s="95"/>
      <c r="K1713" s="90"/>
      <c r="L1713" s="95"/>
      <c r="M1713" s="38"/>
      <c r="N1713" s="38"/>
      <c r="O1713" s="38"/>
      <c r="P1713" s="38"/>
      <c r="X1713" s="103"/>
      <c r="Y1713" s="103"/>
      <c r="Z1713" s="103"/>
      <c r="AA1713" s="104"/>
      <c r="AB1713" s="104"/>
      <c r="AC1713" s="104"/>
      <c r="AD1713" s="102"/>
      <c r="AE1713" s="102"/>
      <c r="AF1713" s="102"/>
    </row>
    <row r="1714" spans="1:32" x14ac:dyDescent="0.45">
      <c r="A1714" s="38"/>
      <c r="B1714" s="38"/>
      <c r="C1714" s="38"/>
      <c r="D1714" s="38"/>
      <c r="E1714" s="38"/>
      <c r="F1714" s="38"/>
      <c r="G1714" s="38"/>
      <c r="H1714" s="90"/>
      <c r="I1714" s="90"/>
      <c r="J1714" s="95"/>
      <c r="K1714" s="90"/>
      <c r="L1714" s="95"/>
      <c r="M1714" s="38"/>
      <c r="N1714" s="38"/>
      <c r="O1714" s="38"/>
      <c r="P1714" s="38"/>
      <c r="X1714" s="103"/>
      <c r="Y1714" s="103"/>
      <c r="Z1714" s="103"/>
      <c r="AA1714" s="104"/>
      <c r="AB1714" s="104"/>
      <c r="AC1714" s="104"/>
      <c r="AD1714" s="102"/>
      <c r="AE1714" s="102"/>
      <c r="AF1714" s="102"/>
    </row>
    <row r="1715" spans="1:32" x14ac:dyDescent="0.45">
      <c r="A1715" s="38"/>
      <c r="B1715" s="38"/>
      <c r="C1715" s="38"/>
      <c r="D1715" s="38"/>
      <c r="E1715" s="38"/>
      <c r="F1715" s="38"/>
      <c r="G1715" s="38"/>
      <c r="H1715" s="90"/>
      <c r="I1715" s="90"/>
      <c r="J1715" s="95"/>
      <c r="K1715" s="90"/>
      <c r="L1715" s="95"/>
      <c r="M1715" s="38"/>
      <c r="N1715" s="38"/>
      <c r="O1715" s="38"/>
      <c r="P1715" s="38"/>
      <c r="X1715" s="103"/>
      <c r="Y1715" s="103"/>
      <c r="Z1715" s="103"/>
      <c r="AA1715" s="104"/>
      <c r="AB1715" s="104"/>
      <c r="AC1715" s="104"/>
      <c r="AD1715" s="102"/>
      <c r="AE1715" s="102"/>
      <c r="AF1715" s="102"/>
    </row>
    <row r="1716" spans="1:32" x14ac:dyDescent="0.45">
      <c r="A1716" s="38"/>
      <c r="B1716" s="38"/>
      <c r="C1716" s="38"/>
      <c r="D1716" s="38"/>
      <c r="E1716" s="38"/>
      <c r="F1716" s="38"/>
      <c r="G1716" s="38"/>
      <c r="H1716" s="90"/>
      <c r="I1716" s="90"/>
      <c r="J1716" s="95"/>
      <c r="K1716" s="90"/>
      <c r="L1716" s="95"/>
      <c r="M1716" s="38"/>
      <c r="N1716" s="38"/>
      <c r="O1716" s="38"/>
      <c r="P1716" s="38"/>
      <c r="X1716" s="103"/>
      <c r="Y1716" s="103"/>
      <c r="Z1716" s="103"/>
      <c r="AA1716" s="104"/>
      <c r="AB1716" s="104"/>
      <c r="AC1716" s="104"/>
      <c r="AD1716" s="102"/>
      <c r="AE1716" s="102"/>
      <c r="AF1716" s="102"/>
    </row>
    <row r="1717" spans="1:32" x14ac:dyDescent="0.45">
      <c r="A1717" s="38"/>
      <c r="B1717" s="38"/>
      <c r="C1717" s="38"/>
      <c r="D1717" s="38"/>
      <c r="E1717" s="38"/>
      <c r="F1717" s="38"/>
      <c r="G1717" s="38"/>
      <c r="H1717" s="90"/>
      <c r="I1717" s="90"/>
      <c r="J1717" s="95"/>
      <c r="K1717" s="90"/>
      <c r="L1717" s="95"/>
      <c r="M1717" s="38"/>
      <c r="N1717" s="38"/>
      <c r="O1717" s="38"/>
      <c r="P1717" s="38"/>
      <c r="X1717" s="103"/>
      <c r="Y1717" s="103"/>
      <c r="Z1717" s="103"/>
      <c r="AA1717" s="104"/>
      <c r="AB1717" s="104"/>
      <c r="AC1717" s="104"/>
      <c r="AD1717" s="102"/>
      <c r="AE1717" s="102"/>
      <c r="AF1717" s="102"/>
    </row>
    <row r="1718" spans="1:32" x14ac:dyDescent="0.45">
      <c r="A1718" s="38"/>
      <c r="B1718" s="38"/>
      <c r="C1718" s="38"/>
      <c r="D1718" s="38"/>
      <c r="E1718" s="38"/>
      <c r="F1718" s="38"/>
      <c r="G1718" s="38"/>
      <c r="H1718" s="90"/>
      <c r="I1718" s="90"/>
      <c r="J1718" s="95"/>
      <c r="K1718" s="90"/>
      <c r="L1718" s="95"/>
      <c r="M1718" s="38"/>
      <c r="N1718" s="38"/>
      <c r="O1718" s="38"/>
      <c r="P1718" s="38"/>
      <c r="X1718" s="103"/>
      <c r="Y1718" s="103"/>
      <c r="Z1718" s="103"/>
      <c r="AA1718" s="104"/>
      <c r="AB1718" s="104"/>
      <c r="AC1718" s="104"/>
      <c r="AD1718" s="102"/>
      <c r="AE1718" s="102"/>
      <c r="AF1718" s="102"/>
    </row>
    <row r="1719" spans="1:32" x14ac:dyDescent="0.45">
      <c r="A1719" s="38"/>
      <c r="B1719" s="38"/>
      <c r="C1719" s="38"/>
      <c r="D1719" s="38"/>
      <c r="E1719" s="38"/>
      <c r="F1719" s="38"/>
      <c r="G1719" s="38"/>
      <c r="H1719" s="90"/>
      <c r="I1719" s="90"/>
      <c r="J1719" s="95"/>
      <c r="K1719" s="90"/>
      <c r="L1719" s="95"/>
      <c r="M1719" s="38"/>
      <c r="N1719" s="38"/>
      <c r="O1719" s="38"/>
      <c r="P1719" s="38"/>
      <c r="X1719" s="103"/>
      <c r="Y1719" s="103"/>
      <c r="Z1719" s="103"/>
      <c r="AA1719" s="104"/>
      <c r="AB1719" s="104"/>
      <c r="AC1719" s="104"/>
      <c r="AD1719" s="102"/>
      <c r="AE1719" s="102"/>
      <c r="AF1719" s="102"/>
    </row>
    <row r="1720" spans="1:32" x14ac:dyDescent="0.45">
      <c r="A1720" s="38"/>
      <c r="B1720" s="38"/>
      <c r="C1720" s="38"/>
      <c r="D1720" s="38"/>
      <c r="E1720" s="38"/>
      <c r="F1720" s="38"/>
      <c r="G1720" s="38"/>
      <c r="H1720" s="90"/>
      <c r="I1720" s="90"/>
      <c r="J1720" s="95"/>
      <c r="K1720" s="90"/>
      <c r="L1720" s="95"/>
      <c r="M1720" s="38"/>
      <c r="N1720" s="38"/>
      <c r="O1720" s="38"/>
      <c r="P1720" s="38"/>
      <c r="X1720" s="103"/>
      <c r="Y1720" s="103"/>
      <c r="Z1720" s="103"/>
      <c r="AA1720" s="104"/>
      <c r="AB1720" s="104"/>
      <c r="AC1720" s="104"/>
      <c r="AD1720" s="102"/>
      <c r="AE1720" s="102"/>
      <c r="AF1720" s="102"/>
    </row>
    <row r="1721" spans="1:32" x14ac:dyDescent="0.45">
      <c r="A1721" s="38"/>
      <c r="B1721" s="38"/>
      <c r="C1721" s="38"/>
      <c r="D1721" s="38"/>
      <c r="E1721" s="38"/>
      <c r="F1721" s="38"/>
      <c r="G1721" s="38"/>
      <c r="H1721" s="90"/>
      <c r="I1721" s="90"/>
      <c r="J1721" s="95"/>
      <c r="K1721" s="90"/>
      <c r="L1721" s="95"/>
      <c r="M1721" s="38"/>
      <c r="N1721" s="38"/>
      <c r="O1721" s="38"/>
      <c r="P1721" s="38"/>
      <c r="X1721" s="103"/>
      <c r="Y1721" s="103"/>
      <c r="Z1721" s="103"/>
      <c r="AA1721" s="104"/>
      <c r="AB1721" s="104"/>
      <c r="AC1721" s="104"/>
      <c r="AD1721" s="102"/>
      <c r="AE1721" s="102"/>
      <c r="AF1721" s="102"/>
    </row>
    <row r="1722" spans="1:32" x14ac:dyDescent="0.45">
      <c r="A1722" s="38"/>
      <c r="B1722" s="38"/>
      <c r="C1722" s="38"/>
      <c r="D1722" s="38"/>
      <c r="E1722" s="38"/>
      <c r="F1722" s="38"/>
      <c r="G1722" s="38"/>
      <c r="H1722" s="90"/>
      <c r="I1722" s="90"/>
      <c r="J1722" s="95"/>
      <c r="K1722" s="90"/>
      <c r="L1722" s="95"/>
      <c r="M1722" s="38"/>
      <c r="N1722" s="38"/>
      <c r="O1722" s="38"/>
      <c r="P1722" s="38"/>
      <c r="X1722" s="103"/>
      <c r="Y1722" s="103"/>
      <c r="Z1722" s="103"/>
      <c r="AA1722" s="104"/>
      <c r="AB1722" s="104"/>
      <c r="AC1722" s="104"/>
      <c r="AD1722" s="102"/>
      <c r="AE1722" s="102"/>
      <c r="AF1722" s="102"/>
    </row>
    <row r="1723" spans="1:32" x14ac:dyDescent="0.45">
      <c r="A1723" s="38"/>
      <c r="B1723" s="38"/>
      <c r="C1723" s="38"/>
      <c r="D1723" s="38"/>
      <c r="E1723" s="38"/>
      <c r="F1723" s="38"/>
      <c r="G1723" s="38"/>
      <c r="H1723" s="90"/>
      <c r="I1723" s="90"/>
      <c r="J1723" s="95"/>
      <c r="K1723" s="90"/>
      <c r="L1723" s="95"/>
      <c r="M1723" s="38"/>
      <c r="N1723" s="38"/>
      <c r="O1723" s="38"/>
      <c r="P1723" s="38"/>
      <c r="X1723" s="103"/>
      <c r="Y1723" s="103"/>
      <c r="Z1723" s="103"/>
      <c r="AA1723" s="104"/>
      <c r="AB1723" s="104"/>
      <c r="AC1723" s="104"/>
      <c r="AD1723" s="102"/>
      <c r="AE1723" s="102"/>
      <c r="AF1723" s="102"/>
    </row>
    <row r="1724" spans="1:32" x14ac:dyDescent="0.45">
      <c r="A1724" s="38"/>
      <c r="B1724" s="38"/>
      <c r="C1724" s="38"/>
      <c r="D1724" s="38"/>
      <c r="E1724" s="38"/>
      <c r="F1724" s="38"/>
      <c r="G1724" s="38"/>
      <c r="H1724" s="90"/>
      <c r="I1724" s="90"/>
      <c r="J1724" s="95"/>
      <c r="K1724" s="90"/>
      <c r="L1724" s="95"/>
      <c r="M1724" s="38"/>
      <c r="N1724" s="38"/>
      <c r="O1724" s="38"/>
      <c r="P1724" s="38"/>
      <c r="X1724" s="103"/>
      <c r="Y1724" s="103"/>
      <c r="Z1724" s="103"/>
      <c r="AA1724" s="104"/>
      <c r="AB1724" s="104"/>
      <c r="AC1724" s="104"/>
      <c r="AD1724" s="102"/>
      <c r="AE1724" s="102"/>
      <c r="AF1724" s="102"/>
    </row>
    <row r="1725" spans="1:32" x14ac:dyDescent="0.45">
      <c r="A1725" s="38"/>
      <c r="B1725" s="38"/>
      <c r="C1725" s="38"/>
      <c r="D1725" s="38"/>
      <c r="E1725" s="38"/>
      <c r="F1725" s="38"/>
      <c r="G1725" s="38"/>
      <c r="H1725" s="90"/>
      <c r="I1725" s="90"/>
      <c r="J1725" s="95"/>
      <c r="K1725" s="90"/>
      <c r="L1725" s="95"/>
      <c r="M1725" s="38"/>
      <c r="N1725" s="38"/>
      <c r="O1725" s="38"/>
      <c r="P1725" s="38"/>
      <c r="X1725" s="103"/>
      <c r="Y1725" s="103"/>
      <c r="Z1725" s="103"/>
      <c r="AA1725" s="104"/>
      <c r="AB1725" s="104"/>
      <c r="AC1725" s="104"/>
      <c r="AD1725" s="102"/>
      <c r="AE1725" s="102"/>
      <c r="AF1725" s="102"/>
    </row>
    <row r="1726" spans="1:32" x14ac:dyDescent="0.45">
      <c r="A1726" s="38"/>
      <c r="B1726" s="38"/>
      <c r="C1726" s="38"/>
      <c r="D1726" s="38"/>
      <c r="E1726" s="38"/>
      <c r="F1726" s="38"/>
      <c r="G1726" s="38"/>
      <c r="H1726" s="90"/>
      <c r="I1726" s="90"/>
      <c r="J1726" s="95"/>
      <c r="K1726" s="90"/>
      <c r="L1726" s="95"/>
      <c r="M1726" s="38"/>
      <c r="N1726" s="38"/>
      <c r="O1726" s="38"/>
      <c r="P1726" s="38"/>
      <c r="X1726" s="103"/>
      <c r="Y1726" s="103"/>
      <c r="Z1726" s="103"/>
      <c r="AA1726" s="104"/>
      <c r="AB1726" s="104"/>
      <c r="AC1726" s="104"/>
      <c r="AD1726" s="102"/>
      <c r="AE1726" s="102"/>
      <c r="AF1726" s="102"/>
    </row>
    <row r="1727" spans="1:32" x14ac:dyDescent="0.45">
      <c r="A1727" s="38"/>
      <c r="B1727" s="38"/>
      <c r="C1727" s="38"/>
      <c r="D1727" s="38"/>
      <c r="E1727" s="38"/>
      <c r="F1727" s="38"/>
      <c r="G1727" s="38"/>
      <c r="H1727" s="90"/>
      <c r="I1727" s="90"/>
      <c r="J1727" s="95"/>
      <c r="K1727" s="90"/>
      <c r="L1727" s="95"/>
      <c r="M1727" s="38"/>
      <c r="N1727" s="38"/>
      <c r="O1727" s="38"/>
      <c r="P1727" s="38"/>
      <c r="X1727" s="103"/>
      <c r="Y1727" s="103"/>
      <c r="Z1727" s="103"/>
      <c r="AA1727" s="104"/>
      <c r="AB1727" s="104"/>
      <c r="AC1727" s="104"/>
      <c r="AD1727" s="102"/>
      <c r="AE1727" s="102"/>
      <c r="AF1727" s="102"/>
    </row>
    <row r="1728" spans="1:32" x14ac:dyDescent="0.45">
      <c r="A1728" s="38"/>
      <c r="B1728" s="38"/>
      <c r="C1728" s="38"/>
      <c r="D1728" s="38"/>
      <c r="E1728" s="38"/>
      <c r="F1728" s="38"/>
      <c r="G1728" s="38"/>
      <c r="H1728" s="90"/>
      <c r="I1728" s="90"/>
      <c r="J1728" s="95"/>
      <c r="K1728" s="90"/>
      <c r="L1728" s="95"/>
      <c r="M1728" s="38"/>
      <c r="N1728" s="38"/>
      <c r="O1728" s="38"/>
      <c r="P1728" s="38"/>
      <c r="X1728" s="103"/>
      <c r="Y1728" s="103"/>
      <c r="Z1728" s="103"/>
      <c r="AA1728" s="104"/>
      <c r="AB1728" s="104"/>
      <c r="AC1728" s="104"/>
      <c r="AD1728" s="102"/>
      <c r="AE1728" s="102"/>
      <c r="AF1728" s="102"/>
    </row>
    <row r="1729" spans="1:32" x14ac:dyDescent="0.45">
      <c r="A1729" s="38"/>
      <c r="B1729" s="38"/>
      <c r="C1729" s="38"/>
      <c r="D1729" s="38"/>
      <c r="E1729" s="38"/>
      <c r="F1729" s="38"/>
      <c r="G1729" s="38"/>
      <c r="H1729" s="90"/>
      <c r="I1729" s="90"/>
      <c r="J1729" s="95"/>
      <c r="K1729" s="90"/>
      <c r="L1729" s="95"/>
      <c r="M1729" s="38"/>
      <c r="N1729" s="38"/>
      <c r="O1729" s="38"/>
      <c r="P1729" s="38"/>
      <c r="X1729" s="103"/>
      <c r="Y1729" s="103"/>
      <c r="Z1729" s="103"/>
      <c r="AA1729" s="104"/>
      <c r="AB1729" s="104"/>
      <c r="AC1729" s="104"/>
      <c r="AD1729" s="102"/>
      <c r="AE1729" s="102"/>
      <c r="AF1729" s="102"/>
    </row>
    <row r="1730" spans="1:32" x14ac:dyDescent="0.45">
      <c r="A1730" s="38"/>
      <c r="B1730" s="38"/>
      <c r="C1730" s="38"/>
      <c r="D1730" s="38"/>
      <c r="E1730" s="38"/>
      <c r="F1730" s="38"/>
      <c r="G1730" s="38"/>
      <c r="H1730" s="90"/>
      <c r="I1730" s="90"/>
      <c r="J1730" s="95"/>
      <c r="K1730" s="90"/>
      <c r="L1730" s="95"/>
      <c r="M1730" s="38"/>
      <c r="N1730" s="38"/>
      <c r="O1730" s="38"/>
      <c r="P1730" s="38"/>
      <c r="X1730" s="103"/>
      <c r="Y1730" s="103"/>
      <c r="Z1730" s="103"/>
      <c r="AA1730" s="104"/>
      <c r="AB1730" s="104"/>
      <c r="AC1730" s="104"/>
      <c r="AD1730" s="102"/>
      <c r="AE1730" s="102"/>
      <c r="AF1730" s="102"/>
    </row>
    <row r="1731" spans="1:32" x14ac:dyDescent="0.45">
      <c r="A1731" s="38"/>
      <c r="B1731" s="38"/>
      <c r="C1731" s="38"/>
      <c r="D1731" s="38"/>
      <c r="E1731" s="38"/>
      <c r="F1731" s="38"/>
      <c r="G1731" s="38"/>
      <c r="H1731" s="90"/>
      <c r="I1731" s="90"/>
      <c r="J1731" s="95"/>
      <c r="K1731" s="90"/>
      <c r="L1731" s="95"/>
      <c r="M1731" s="38"/>
      <c r="N1731" s="38"/>
      <c r="O1731" s="38"/>
      <c r="P1731" s="38"/>
      <c r="X1731" s="103"/>
      <c r="Y1731" s="103"/>
      <c r="Z1731" s="103"/>
      <c r="AA1731" s="104"/>
      <c r="AB1731" s="104"/>
      <c r="AC1731" s="104"/>
      <c r="AD1731" s="102"/>
      <c r="AE1731" s="102"/>
      <c r="AF1731" s="102"/>
    </row>
    <row r="1732" spans="1:32" x14ac:dyDescent="0.45">
      <c r="A1732" s="38"/>
      <c r="B1732" s="38"/>
      <c r="C1732" s="38"/>
      <c r="D1732" s="38"/>
      <c r="E1732" s="38"/>
      <c r="F1732" s="38"/>
      <c r="G1732" s="38"/>
      <c r="H1732" s="90"/>
      <c r="I1732" s="90"/>
      <c r="J1732" s="95"/>
      <c r="K1732" s="90"/>
      <c r="L1732" s="95"/>
      <c r="M1732" s="38"/>
      <c r="N1732" s="38"/>
      <c r="O1732" s="38"/>
      <c r="P1732" s="38"/>
      <c r="X1732" s="103"/>
      <c r="Y1732" s="103"/>
      <c r="Z1732" s="103"/>
      <c r="AA1732" s="104"/>
      <c r="AB1732" s="104"/>
      <c r="AC1732" s="104"/>
      <c r="AD1732" s="102"/>
      <c r="AE1732" s="102"/>
      <c r="AF1732" s="102"/>
    </row>
    <row r="1733" spans="1:32" x14ac:dyDescent="0.45">
      <c r="A1733" s="38"/>
      <c r="B1733" s="38"/>
      <c r="C1733" s="38"/>
      <c r="D1733" s="38"/>
      <c r="E1733" s="38"/>
      <c r="F1733" s="38"/>
      <c r="G1733" s="38"/>
      <c r="H1733" s="90"/>
      <c r="I1733" s="90"/>
      <c r="J1733" s="95"/>
      <c r="K1733" s="90"/>
      <c r="L1733" s="95"/>
      <c r="M1733" s="38"/>
      <c r="N1733" s="38"/>
      <c r="O1733" s="38"/>
      <c r="P1733" s="38"/>
      <c r="X1733" s="103"/>
      <c r="Y1733" s="103"/>
      <c r="Z1733" s="103"/>
      <c r="AA1733" s="104"/>
      <c r="AB1733" s="104"/>
      <c r="AC1733" s="104"/>
      <c r="AD1733" s="102"/>
      <c r="AE1733" s="102"/>
      <c r="AF1733" s="102"/>
    </row>
    <row r="1734" spans="1:32" x14ac:dyDescent="0.45">
      <c r="A1734" s="38"/>
      <c r="B1734" s="38"/>
      <c r="C1734" s="38"/>
      <c r="D1734" s="38"/>
      <c r="E1734" s="38"/>
      <c r="F1734" s="38"/>
      <c r="G1734" s="38"/>
      <c r="H1734" s="90"/>
      <c r="I1734" s="90"/>
      <c r="J1734" s="95"/>
      <c r="K1734" s="90"/>
      <c r="L1734" s="95"/>
      <c r="M1734" s="38"/>
      <c r="N1734" s="38"/>
      <c r="O1734" s="38"/>
      <c r="P1734" s="38"/>
      <c r="X1734" s="103"/>
      <c r="Y1734" s="103"/>
      <c r="Z1734" s="103"/>
      <c r="AA1734" s="104"/>
      <c r="AB1734" s="104"/>
      <c r="AC1734" s="104"/>
      <c r="AD1734" s="102"/>
      <c r="AE1734" s="102"/>
      <c r="AF1734" s="102"/>
    </row>
    <row r="1735" spans="1:32" x14ac:dyDescent="0.45">
      <c r="A1735" s="38"/>
      <c r="B1735" s="38"/>
      <c r="C1735" s="38"/>
      <c r="D1735" s="38"/>
      <c r="E1735" s="38"/>
      <c r="F1735" s="38"/>
      <c r="G1735" s="38"/>
      <c r="H1735" s="90"/>
      <c r="I1735" s="90"/>
      <c r="J1735" s="95"/>
      <c r="K1735" s="90"/>
      <c r="L1735" s="95"/>
      <c r="M1735" s="38"/>
      <c r="N1735" s="38"/>
      <c r="O1735" s="38"/>
      <c r="P1735" s="38"/>
      <c r="X1735" s="103"/>
      <c r="Y1735" s="103"/>
      <c r="Z1735" s="103"/>
      <c r="AA1735" s="104"/>
      <c r="AB1735" s="104"/>
      <c r="AC1735" s="104"/>
      <c r="AD1735" s="102"/>
      <c r="AE1735" s="102"/>
      <c r="AF1735" s="102"/>
    </row>
    <row r="1736" spans="1:32" x14ac:dyDescent="0.45">
      <c r="A1736" s="38"/>
      <c r="B1736" s="38"/>
      <c r="C1736" s="38"/>
      <c r="D1736" s="38"/>
      <c r="E1736" s="38"/>
      <c r="F1736" s="38"/>
      <c r="G1736" s="38"/>
      <c r="H1736" s="90"/>
      <c r="I1736" s="90"/>
      <c r="J1736" s="95"/>
      <c r="K1736" s="90"/>
      <c r="L1736" s="95"/>
      <c r="M1736" s="38"/>
      <c r="N1736" s="38"/>
      <c r="O1736" s="38"/>
      <c r="P1736" s="38"/>
      <c r="X1736" s="103"/>
      <c r="Y1736" s="103"/>
      <c r="Z1736" s="103"/>
      <c r="AA1736" s="104"/>
      <c r="AB1736" s="104"/>
      <c r="AC1736" s="104"/>
      <c r="AD1736" s="102"/>
      <c r="AE1736" s="102"/>
      <c r="AF1736" s="102"/>
    </row>
    <row r="1737" spans="1:32" x14ac:dyDescent="0.45">
      <c r="A1737" s="38"/>
      <c r="B1737" s="38"/>
      <c r="C1737" s="38"/>
      <c r="D1737" s="38"/>
      <c r="E1737" s="38"/>
      <c r="F1737" s="38"/>
      <c r="G1737" s="38"/>
      <c r="H1737" s="90"/>
      <c r="I1737" s="90"/>
      <c r="J1737" s="95"/>
      <c r="K1737" s="90"/>
      <c r="L1737" s="95"/>
      <c r="M1737" s="38"/>
      <c r="N1737" s="38"/>
      <c r="O1737" s="38"/>
      <c r="P1737" s="38"/>
      <c r="X1737" s="103"/>
      <c r="Y1737" s="103"/>
      <c r="Z1737" s="103"/>
      <c r="AA1737" s="104"/>
      <c r="AB1737" s="104"/>
      <c r="AC1737" s="104"/>
      <c r="AD1737" s="102"/>
      <c r="AE1737" s="102"/>
      <c r="AF1737" s="102"/>
    </row>
    <row r="1738" spans="1:32" x14ac:dyDescent="0.45">
      <c r="A1738" s="38"/>
      <c r="B1738" s="38"/>
      <c r="C1738" s="38"/>
      <c r="D1738" s="38"/>
      <c r="E1738" s="38"/>
      <c r="F1738" s="38"/>
      <c r="G1738" s="38"/>
      <c r="H1738" s="90"/>
      <c r="I1738" s="90"/>
      <c r="J1738" s="95"/>
      <c r="K1738" s="90"/>
      <c r="L1738" s="95"/>
      <c r="M1738" s="38"/>
      <c r="N1738" s="38"/>
      <c r="O1738" s="38"/>
      <c r="P1738" s="38"/>
      <c r="X1738" s="103"/>
      <c r="Y1738" s="103"/>
      <c r="Z1738" s="103"/>
      <c r="AA1738" s="104"/>
      <c r="AB1738" s="104"/>
      <c r="AC1738" s="104"/>
      <c r="AD1738" s="102"/>
      <c r="AE1738" s="102"/>
      <c r="AF1738" s="102"/>
    </row>
    <row r="1739" spans="1:32" x14ac:dyDescent="0.45">
      <c r="A1739" s="38"/>
      <c r="B1739" s="38"/>
      <c r="C1739" s="38"/>
      <c r="D1739" s="38"/>
      <c r="E1739" s="38"/>
      <c r="F1739" s="38"/>
      <c r="G1739" s="38"/>
      <c r="H1739" s="90"/>
      <c r="I1739" s="90"/>
      <c r="J1739" s="95"/>
      <c r="K1739" s="90"/>
      <c r="L1739" s="95"/>
      <c r="M1739" s="38"/>
      <c r="N1739" s="38"/>
      <c r="O1739" s="38"/>
      <c r="P1739" s="38"/>
      <c r="X1739" s="103"/>
      <c r="Y1739" s="103"/>
      <c r="Z1739" s="103"/>
      <c r="AA1739" s="104"/>
      <c r="AB1739" s="104"/>
      <c r="AC1739" s="104"/>
      <c r="AD1739" s="102"/>
      <c r="AE1739" s="102"/>
      <c r="AF1739" s="102"/>
    </row>
    <row r="1740" spans="1:32" x14ac:dyDescent="0.45">
      <c r="A1740" s="38"/>
      <c r="B1740" s="38"/>
      <c r="C1740" s="38"/>
      <c r="D1740" s="38"/>
      <c r="E1740" s="38"/>
      <c r="F1740" s="38"/>
      <c r="G1740" s="38"/>
      <c r="H1740" s="90"/>
      <c r="I1740" s="90"/>
      <c r="J1740" s="95"/>
      <c r="K1740" s="90"/>
      <c r="L1740" s="95"/>
      <c r="M1740" s="38"/>
      <c r="N1740" s="38"/>
      <c r="O1740" s="38"/>
      <c r="P1740" s="38"/>
      <c r="X1740" s="103"/>
      <c r="Y1740" s="103"/>
      <c r="Z1740" s="103"/>
      <c r="AA1740" s="104"/>
      <c r="AB1740" s="104"/>
      <c r="AC1740" s="104"/>
      <c r="AD1740" s="102"/>
      <c r="AE1740" s="102"/>
      <c r="AF1740" s="102"/>
    </row>
    <row r="1741" spans="1:32" x14ac:dyDescent="0.45">
      <c r="A1741" s="38"/>
      <c r="B1741" s="38"/>
      <c r="C1741" s="38"/>
      <c r="D1741" s="38"/>
      <c r="E1741" s="38"/>
      <c r="F1741" s="38"/>
      <c r="G1741" s="38"/>
      <c r="H1741" s="90"/>
      <c r="I1741" s="90"/>
      <c r="J1741" s="95"/>
      <c r="K1741" s="90"/>
      <c r="L1741" s="95"/>
      <c r="M1741" s="38"/>
      <c r="N1741" s="38"/>
      <c r="O1741" s="38"/>
      <c r="P1741" s="38"/>
      <c r="X1741" s="103"/>
      <c r="Y1741" s="103"/>
      <c r="Z1741" s="103"/>
      <c r="AA1741" s="104"/>
      <c r="AB1741" s="104"/>
      <c r="AC1741" s="104"/>
      <c r="AD1741" s="102"/>
      <c r="AE1741" s="102"/>
      <c r="AF1741" s="102"/>
    </row>
    <row r="1742" spans="1:32" x14ac:dyDescent="0.45">
      <c r="A1742" s="38"/>
      <c r="B1742" s="38"/>
      <c r="C1742" s="38"/>
      <c r="D1742" s="38"/>
      <c r="E1742" s="38"/>
      <c r="F1742" s="38"/>
      <c r="G1742" s="38"/>
      <c r="H1742" s="90"/>
      <c r="I1742" s="90"/>
      <c r="J1742" s="95"/>
      <c r="K1742" s="90"/>
      <c r="L1742" s="95"/>
      <c r="M1742" s="38"/>
      <c r="N1742" s="38"/>
      <c r="O1742" s="38"/>
      <c r="P1742" s="38"/>
      <c r="X1742" s="103"/>
      <c r="Y1742" s="103"/>
      <c r="Z1742" s="103"/>
      <c r="AA1742" s="104"/>
      <c r="AB1742" s="104"/>
      <c r="AC1742" s="104"/>
      <c r="AD1742" s="102"/>
      <c r="AE1742" s="102"/>
      <c r="AF1742" s="102"/>
    </row>
    <row r="1743" spans="1:32" x14ac:dyDescent="0.45">
      <c r="A1743" s="38"/>
      <c r="B1743" s="38"/>
      <c r="C1743" s="38"/>
      <c r="D1743" s="38"/>
      <c r="E1743" s="38"/>
      <c r="F1743" s="38"/>
      <c r="G1743" s="38"/>
      <c r="H1743" s="90"/>
      <c r="I1743" s="90"/>
      <c r="J1743" s="95"/>
      <c r="K1743" s="90"/>
      <c r="L1743" s="95"/>
      <c r="M1743" s="38"/>
      <c r="N1743" s="38"/>
      <c r="O1743" s="38"/>
      <c r="P1743" s="38"/>
      <c r="X1743" s="103"/>
      <c r="Y1743" s="103"/>
      <c r="Z1743" s="103"/>
      <c r="AA1743" s="104"/>
      <c r="AB1743" s="104"/>
      <c r="AC1743" s="104"/>
      <c r="AD1743" s="102"/>
      <c r="AE1743" s="102"/>
      <c r="AF1743" s="102"/>
    </row>
    <row r="1744" spans="1:32" x14ac:dyDescent="0.45">
      <c r="A1744" s="38"/>
      <c r="B1744" s="38"/>
      <c r="C1744" s="38"/>
      <c r="D1744" s="38"/>
      <c r="E1744" s="38"/>
      <c r="F1744" s="38"/>
      <c r="G1744" s="38"/>
      <c r="H1744" s="90"/>
      <c r="I1744" s="90"/>
      <c r="J1744" s="95"/>
      <c r="K1744" s="90"/>
      <c r="L1744" s="95"/>
      <c r="M1744" s="38"/>
      <c r="N1744" s="38"/>
      <c r="O1744" s="38"/>
      <c r="P1744" s="38"/>
      <c r="X1744" s="103"/>
      <c r="Y1744" s="103"/>
      <c r="Z1744" s="103"/>
      <c r="AA1744" s="104"/>
      <c r="AB1744" s="104"/>
      <c r="AC1744" s="104"/>
      <c r="AD1744" s="102"/>
      <c r="AE1744" s="102"/>
      <c r="AF1744" s="102"/>
    </row>
    <row r="1745" spans="1:32" x14ac:dyDescent="0.45">
      <c r="A1745" s="38"/>
      <c r="B1745" s="38"/>
      <c r="C1745" s="38"/>
      <c r="D1745" s="38"/>
      <c r="E1745" s="38"/>
      <c r="F1745" s="38"/>
      <c r="G1745" s="38"/>
      <c r="H1745" s="90"/>
      <c r="I1745" s="90"/>
      <c r="J1745" s="95"/>
      <c r="K1745" s="90"/>
      <c r="L1745" s="95"/>
      <c r="M1745" s="38"/>
      <c r="N1745" s="38"/>
      <c r="O1745" s="38"/>
      <c r="P1745" s="38"/>
      <c r="X1745" s="103"/>
      <c r="Y1745" s="103"/>
      <c r="Z1745" s="103"/>
      <c r="AA1745" s="104"/>
      <c r="AB1745" s="104"/>
      <c r="AC1745" s="104"/>
      <c r="AD1745" s="102"/>
      <c r="AE1745" s="102"/>
      <c r="AF1745" s="102"/>
    </row>
    <row r="1746" spans="1:32" x14ac:dyDescent="0.45">
      <c r="A1746" s="38"/>
      <c r="B1746" s="38"/>
      <c r="C1746" s="38"/>
      <c r="D1746" s="38"/>
      <c r="E1746" s="38"/>
      <c r="F1746" s="38"/>
      <c r="G1746" s="38"/>
      <c r="H1746" s="90"/>
      <c r="I1746" s="90"/>
      <c r="J1746" s="95"/>
      <c r="K1746" s="90"/>
      <c r="L1746" s="95"/>
      <c r="M1746" s="38"/>
      <c r="N1746" s="38"/>
      <c r="O1746" s="38"/>
      <c r="P1746" s="38"/>
      <c r="X1746" s="103"/>
      <c r="Y1746" s="103"/>
      <c r="Z1746" s="103"/>
      <c r="AA1746" s="104"/>
      <c r="AB1746" s="104"/>
      <c r="AC1746" s="104"/>
      <c r="AD1746" s="102"/>
      <c r="AE1746" s="102"/>
      <c r="AF1746" s="102"/>
    </row>
    <row r="1747" spans="1:32" x14ac:dyDescent="0.45">
      <c r="A1747" s="38"/>
      <c r="B1747" s="38"/>
      <c r="C1747" s="38"/>
      <c r="D1747" s="38"/>
      <c r="E1747" s="38"/>
      <c r="F1747" s="38"/>
      <c r="G1747" s="38"/>
      <c r="H1747" s="90"/>
      <c r="I1747" s="90"/>
      <c r="J1747" s="95"/>
      <c r="K1747" s="90"/>
      <c r="L1747" s="95"/>
      <c r="M1747" s="38"/>
      <c r="N1747" s="38"/>
      <c r="O1747" s="38"/>
      <c r="P1747" s="38"/>
      <c r="X1747" s="103"/>
      <c r="Y1747" s="103"/>
      <c r="Z1747" s="103"/>
      <c r="AA1747" s="104"/>
      <c r="AB1747" s="104"/>
      <c r="AC1747" s="104"/>
      <c r="AD1747" s="102"/>
      <c r="AE1747" s="102"/>
      <c r="AF1747" s="102"/>
    </row>
    <row r="1748" spans="1:32" x14ac:dyDescent="0.45">
      <c r="A1748" s="38"/>
      <c r="B1748" s="38"/>
      <c r="C1748" s="38"/>
      <c r="D1748" s="38"/>
      <c r="E1748" s="38"/>
      <c r="F1748" s="38"/>
      <c r="G1748" s="38"/>
      <c r="H1748" s="90"/>
      <c r="I1748" s="90"/>
      <c r="J1748" s="95"/>
      <c r="K1748" s="90"/>
      <c r="L1748" s="95"/>
      <c r="M1748" s="38"/>
      <c r="N1748" s="38"/>
      <c r="O1748" s="38"/>
      <c r="P1748" s="38"/>
      <c r="X1748" s="103"/>
      <c r="Y1748" s="103"/>
      <c r="Z1748" s="103"/>
      <c r="AA1748" s="104"/>
      <c r="AB1748" s="104"/>
      <c r="AC1748" s="104"/>
      <c r="AD1748" s="102"/>
      <c r="AE1748" s="102"/>
      <c r="AF1748" s="102"/>
    </row>
    <row r="1749" spans="1:32" x14ac:dyDescent="0.45">
      <c r="A1749" s="38"/>
      <c r="B1749" s="38"/>
      <c r="C1749" s="38"/>
      <c r="D1749" s="38"/>
      <c r="E1749" s="38"/>
      <c r="F1749" s="38"/>
      <c r="G1749" s="38"/>
      <c r="H1749" s="90"/>
      <c r="I1749" s="90"/>
      <c r="J1749" s="95"/>
      <c r="K1749" s="90"/>
      <c r="L1749" s="95"/>
      <c r="M1749" s="38"/>
      <c r="N1749" s="38"/>
      <c r="O1749" s="38"/>
      <c r="P1749" s="38"/>
      <c r="X1749" s="103"/>
      <c r="Y1749" s="103"/>
      <c r="Z1749" s="103"/>
      <c r="AA1749" s="104"/>
      <c r="AB1749" s="104"/>
      <c r="AC1749" s="104"/>
      <c r="AD1749" s="102"/>
      <c r="AE1749" s="102"/>
      <c r="AF1749" s="102"/>
    </row>
    <row r="1750" spans="1:32" x14ac:dyDescent="0.45">
      <c r="A1750" s="38"/>
      <c r="B1750" s="38"/>
      <c r="C1750" s="38"/>
      <c r="D1750" s="38"/>
      <c r="E1750" s="38"/>
      <c r="F1750" s="38"/>
      <c r="G1750" s="38"/>
      <c r="H1750" s="90"/>
      <c r="I1750" s="90"/>
      <c r="J1750" s="95"/>
      <c r="K1750" s="90"/>
      <c r="L1750" s="95"/>
      <c r="M1750" s="38"/>
      <c r="N1750" s="38"/>
      <c r="O1750" s="38"/>
      <c r="P1750" s="38"/>
      <c r="X1750" s="103"/>
      <c r="Y1750" s="103"/>
      <c r="Z1750" s="103"/>
      <c r="AA1750" s="104"/>
      <c r="AB1750" s="104"/>
      <c r="AC1750" s="104"/>
      <c r="AD1750" s="102"/>
      <c r="AE1750" s="102"/>
      <c r="AF1750" s="102"/>
    </row>
    <row r="1751" spans="1:32" x14ac:dyDescent="0.45">
      <c r="A1751" s="38"/>
      <c r="B1751" s="38"/>
      <c r="C1751" s="38"/>
      <c r="D1751" s="38"/>
      <c r="E1751" s="38"/>
      <c r="F1751" s="38"/>
      <c r="G1751" s="38"/>
      <c r="H1751" s="90"/>
      <c r="I1751" s="90"/>
      <c r="J1751" s="95"/>
      <c r="K1751" s="90"/>
      <c r="L1751" s="95"/>
      <c r="M1751" s="38"/>
      <c r="N1751" s="38"/>
      <c r="O1751" s="38"/>
      <c r="P1751" s="38"/>
      <c r="X1751" s="103"/>
      <c r="Y1751" s="103"/>
      <c r="Z1751" s="103"/>
      <c r="AA1751" s="104"/>
      <c r="AB1751" s="104"/>
      <c r="AC1751" s="104"/>
      <c r="AD1751" s="102"/>
      <c r="AE1751" s="102"/>
      <c r="AF1751" s="102"/>
    </row>
    <row r="1752" spans="1:32" x14ac:dyDescent="0.45">
      <c r="A1752" s="38"/>
      <c r="B1752" s="38"/>
      <c r="C1752" s="38"/>
      <c r="D1752" s="38"/>
      <c r="E1752" s="38"/>
      <c r="F1752" s="38"/>
      <c r="G1752" s="38"/>
      <c r="H1752" s="90"/>
      <c r="I1752" s="90"/>
      <c r="J1752" s="95"/>
      <c r="K1752" s="90"/>
      <c r="L1752" s="95"/>
      <c r="M1752" s="38"/>
      <c r="N1752" s="38"/>
      <c r="O1752" s="38"/>
      <c r="P1752" s="38"/>
      <c r="X1752" s="103"/>
      <c r="Y1752" s="103"/>
      <c r="Z1752" s="103"/>
      <c r="AA1752" s="104"/>
      <c r="AB1752" s="104"/>
      <c r="AC1752" s="104"/>
      <c r="AD1752" s="102"/>
      <c r="AE1752" s="102"/>
      <c r="AF1752" s="102"/>
    </row>
    <row r="1753" spans="1:32" x14ac:dyDescent="0.45">
      <c r="A1753" s="38"/>
      <c r="B1753" s="38"/>
      <c r="C1753" s="38"/>
      <c r="D1753" s="38"/>
      <c r="E1753" s="38"/>
      <c r="F1753" s="38"/>
      <c r="G1753" s="38"/>
      <c r="H1753" s="90"/>
      <c r="I1753" s="90"/>
      <c r="J1753" s="95"/>
      <c r="K1753" s="90"/>
      <c r="L1753" s="95"/>
      <c r="M1753" s="38"/>
      <c r="N1753" s="38"/>
      <c r="O1753" s="38"/>
      <c r="P1753" s="38"/>
      <c r="X1753" s="103"/>
      <c r="Y1753" s="103"/>
      <c r="Z1753" s="103"/>
      <c r="AA1753" s="104"/>
      <c r="AB1753" s="104"/>
      <c r="AC1753" s="104"/>
      <c r="AD1753" s="102"/>
      <c r="AE1753" s="102"/>
      <c r="AF1753" s="102"/>
    </row>
    <row r="1754" spans="1:32" x14ac:dyDescent="0.45">
      <c r="A1754" s="38"/>
      <c r="B1754" s="38"/>
      <c r="C1754" s="38"/>
      <c r="D1754" s="38"/>
      <c r="E1754" s="38"/>
      <c r="F1754" s="38"/>
      <c r="G1754" s="38"/>
      <c r="H1754" s="90"/>
      <c r="I1754" s="90"/>
      <c r="J1754" s="95"/>
      <c r="K1754" s="90"/>
      <c r="L1754" s="95"/>
      <c r="M1754" s="38"/>
      <c r="N1754" s="38"/>
      <c r="O1754" s="38"/>
      <c r="P1754" s="38"/>
      <c r="X1754" s="103"/>
      <c r="Y1754" s="103"/>
      <c r="Z1754" s="103"/>
      <c r="AA1754" s="104"/>
      <c r="AB1754" s="104"/>
      <c r="AC1754" s="104"/>
      <c r="AD1754" s="102"/>
      <c r="AE1754" s="102"/>
      <c r="AF1754" s="102"/>
    </row>
    <row r="1755" spans="1:32" x14ac:dyDescent="0.45">
      <c r="A1755" s="38"/>
      <c r="B1755" s="38"/>
      <c r="C1755" s="38"/>
      <c r="D1755" s="38"/>
      <c r="E1755" s="38"/>
      <c r="F1755" s="38"/>
      <c r="G1755" s="38"/>
      <c r="H1755" s="90"/>
      <c r="I1755" s="90"/>
      <c r="J1755" s="95"/>
      <c r="K1755" s="90"/>
      <c r="L1755" s="95"/>
      <c r="M1755" s="38"/>
      <c r="N1755" s="38"/>
      <c r="O1755" s="38"/>
      <c r="P1755" s="38"/>
      <c r="X1755" s="103"/>
      <c r="Y1755" s="103"/>
      <c r="Z1755" s="103"/>
      <c r="AA1755" s="104"/>
      <c r="AB1755" s="104"/>
      <c r="AC1755" s="104"/>
      <c r="AD1755" s="102"/>
      <c r="AE1755" s="102"/>
      <c r="AF1755" s="102"/>
    </row>
    <row r="1756" spans="1:32" x14ac:dyDescent="0.45">
      <c r="A1756" s="38"/>
      <c r="B1756" s="38"/>
      <c r="C1756" s="38"/>
      <c r="D1756" s="38"/>
      <c r="E1756" s="38"/>
      <c r="F1756" s="38"/>
      <c r="G1756" s="38"/>
      <c r="H1756" s="90"/>
      <c r="I1756" s="90"/>
      <c r="J1756" s="95"/>
      <c r="K1756" s="90"/>
      <c r="L1756" s="95"/>
      <c r="M1756" s="38"/>
      <c r="N1756" s="38"/>
      <c r="O1756" s="38"/>
      <c r="P1756" s="38"/>
      <c r="X1756" s="103"/>
      <c r="Y1756" s="103"/>
      <c r="Z1756" s="103"/>
      <c r="AA1756" s="104"/>
      <c r="AB1756" s="104"/>
      <c r="AC1756" s="104"/>
      <c r="AD1756" s="102"/>
      <c r="AE1756" s="102"/>
      <c r="AF1756" s="102"/>
    </row>
    <row r="1757" spans="1:32" x14ac:dyDescent="0.45">
      <c r="A1757" s="38"/>
      <c r="B1757" s="38"/>
      <c r="C1757" s="38"/>
      <c r="D1757" s="38"/>
      <c r="E1757" s="38"/>
      <c r="F1757" s="38"/>
      <c r="G1757" s="38"/>
      <c r="H1757" s="90"/>
      <c r="I1757" s="90"/>
      <c r="J1757" s="95"/>
      <c r="K1757" s="90"/>
      <c r="L1757" s="95"/>
      <c r="M1757" s="38"/>
      <c r="N1757" s="38"/>
      <c r="O1757" s="38"/>
      <c r="P1757" s="38"/>
      <c r="X1757" s="103"/>
      <c r="Y1757" s="103"/>
      <c r="Z1757" s="103"/>
      <c r="AA1757" s="104"/>
      <c r="AB1757" s="104"/>
      <c r="AC1757" s="104"/>
      <c r="AD1757" s="102"/>
      <c r="AE1757" s="102"/>
      <c r="AF1757" s="102"/>
    </row>
    <row r="1758" spans="1:32" x14ac:dyDescent="0.45">
      <c r="A1758" s="38"/>
      <c r="B1758" s="38"/>
      <c r="C1758" s="38"/>
      <c r="D1758" s="38"/>
      <c r="E1758" s="38"/>
      <c r="F1758" s="38"/>
      <c r="G1758" s="38"/>
      <c r="H1758" s="90"/>
      <c r="I1758" s="90"/>
      <c r="J1758" s="95"/>
      <c r="K1758" s="90"/>
      <c r="L1758" s="95"/>
      <c r="M1758" s="38"/>
      <c r="N1758" s="38"/>
      <c r="O1758" s="38"/>
      <c r="P1758" s="38"/>
      <c r="X1758" s="103"/>
      <c r="Y1758" s="103"/>
      <c r="Z1758" s="103"/>
      <c r="AA1758" s="104"/>
      <c r="AB1758" s="104"/>
      <c r="AC1758" s="104"/>
      <c r="AD1758" s="102"/>
      <c r="AE1758" s="102"/>
      <c r="AF1758" s="102"/>
    </row>
    <row r="1759" spans="1:32" x14ac:dyDescent="0.45">
      <c r="A1759" s="38"/>
      <c r="B1759" s="38"/>
      <c r="C1759" s="38"/>
      <c r="D1759" s="38"/>
      <c r="E1759" s="38"/>
      <c r="F1759" s="38"/>
      <c r="G1759" s="38"/>
      <c r="H1759" s="90"/>
      <c r="I1759" s="90"/>
      <c r="J1759" s="95"/>
      <c r="K1759" s="90"/>
      <c r="L1759" s="95"/>
      <c r="M1759" s="38"/>
      <c r="N1759" s="38"/>
      <c r="O1759" s="38"/>
      <c r="P1759" s="38"/>
      <c r="X1759" s="103"/>
      <c r="Y1759" s="103"/>
      <c r="Z1759" s="103"/>
      <c r="AA1759" s="104"/>
      <c r="AB1759" s="104"/>
      <c r="AC1759" s="104"/>
      <c r="AD1759" s="102"/>
      <c r="AE1759" s="102"/>
      <c r="AF1759" s="102"/>
    </row>
    <row r="1760" spans="1:32" x14ac:dyDescent="0.45">
      <c r="A1760" s="38"/>
      <c r="B1760" s="38"/>
      <c r="C1760" s="38"/>
      <c r="D1760" s="38"/>
      <c r="E1760" s="38"/>
      <c r="F1760" s="38"/>
      <c r="G1760" s="38"/>
      <c r="H1760" s="90"/>
      <c r="I1760" s="90"/>
      <c r="J1760" s="95"/>
      <c r="K1760" s="90"/>
      <c r="L1760" s="95"/>
      <c r="M1760" s="38"/>
      <c r="N1760" s="38"/>
      <c r="O1760" s="38"/>
      <c r="P1760" s="38"/>
      <c r="X1760" s="103"/>
      <c r="Y1760" s="103"/>
      <c r="Z1760" s="103"/>
      <c r="AA1760" s="104"/>
      <c r="AB1760" s="104"/>
      <c r="AC1760" s="104"/>
      <c r="AD1760" s="102"/>
      <c r="AE1760" s="102"/>
      <c r="AF1760" s="102"/>
    </row>
    <row r="1761" spans="1:32" x14ac:dyDescent="0.45">
      <c r="A1761" s="38"/>
      <c r="B1761" s="38"/>
      <c r="C1761" s="38"/>
      <c r="D1761" s="38"/>
      <c r="E1761" s="38"/>
      <c r="F1761" s="38"/>
      <c r="G1761" s="38"/>
      <c r="H1761" s="90"/>
      <c r="I1761" s="90"/>
      <c r="J1761" s="95"/>
      <c r="K1761" s="90"/>
      <c r="L1761" s="95"/>
      <c r="M1761" s="38"/>
      <c r="N1761" s="38"/>
      <c r="O1761" s="38"/>
      <c r="P1761" s="38"/>
      <c r="X1761" s="103"/>
      <c r="Y1761" s="103"/>
      <c r="Z1761" s="103"/>
      <c r="AA1761" s="104"/>
      <c r="AB1761" s="104"/>
      <c r="AC1761" s="104"/>
      <c r="AD1761" s="102"/>
      <c r="AE1761" s="102"/>
      <c r="AF1761" s="102"/>
    </row>
    <row r="1762" spans="1:32" x14ac:dyDescent="0.45">
      <c r="A1762" s="38"/>
      <c r="B1762" s="38"/>
      <c r="C1762" s="38"/>
      <c r="D1762" s="38"/>
      <c r="E1762" s="38"/>
      <c r="F1762" s="38"/>
      <c r="G1762" s="38"/>
      <c r="H1762" s="90"/>
      <c r="I1762" s="90"/>
      <c r="J1762" s="95"/>
      <c r="K1762" s="90"/>
      <c r="L1762" s="95"/>
      <c r="M1762" s="38"/>
      <c r="N1762" s="38"/>
      <c r="O1762" s="38"/>
      <c r="P1762" s="38"/>
      <c r="X1762" s="103"/>
      <c r="Y1762" s="103"/>
      <c r="Z1762" s="103"/>
      <c r="AA1762" s="104"/>
      <c r="AB1762" s="104"/>
      <c r="AC1762" s="104"/>
      <c r="AD1762" s="102"/>
      <c r="AE1762" s="102"/>
      <c r="AF1762" s="102"/>
    </row>
    <row r="1763" spans="1:32" x14ac:dyDescent="0.45">
      <c r="A1763" s="38"/>
      <c r="B1763" s="38"/>
      <c r="C1763" s="38"/>
      <c r="D1763" s="38"/>
      <c r="E1763" s="38"/>
      <c r="F1763" s="38"/>
      <c r="G1763" s="38"/>
      <c r="H1763" s="90"/>
      <c r="I1763" s="90"/>
      <c r="J1763" s="95"/>
      <c r="K1763" s="90"/>
      <c r="L1763" s="95"/>
      <c r="M1763" s="38"/>
      <c r="N1763" s="38"/>
      <c r="O1763" s="38"/>
      <c r="P1763" s="38"/>
      <c r="X1763" s="103"/>
      <c r="Y1763" s="103"/>
      <c r="Z1763" s="103"/>
      <c r="AA1763" s="104"/>
      <c r="AB1763" s="104"/>
      <c r="AC1763" s="104"/>
      <c r="AD1763" s="102"/>
      <c r="AE1763" s="102"/>
      <c r="AF1763" s="102"/>
    </row>
    <row r="1764" spans="1:32" x14ac:dyDescent="0.45">
      <c r="A1764" s="38"/>
      <c r="B1764" s="38"/>
      <c r="C1764" s="38"/>
      <c r="D1764" s="38"/>
      <c r="E1764" s="38"/>
      <c r="F1764" s="38"/>
      <c r="G1764" s="38"/>
      <c r="H1764" s="90"/>
      <c r="I1764" s="90"/>
      <c r="J1764" s="95"/>
      <c r="K1764" s="90"/>
      <c r="L1764" s="95"/>
      <c r="M1764" s="38"/>
      <c r="N1764" s="38"/>
      <c r="O1764" s="38"/>
      <c r="P1764" s="38"/>
      <c r="X1764" s="103"/>
      <c r="Y1764" s="103"/>
      <c r="Z1764" s="103"/>
      <c r="AA1764" s="104"/>
      <c r="AB1764" s="104"/>
      <c r="AC1764" s="104"/>
      <c r="AD1764" s="102"/>
      <c r="AE1764" s="102"/>
      <c r="AF1764" s="102"/>
    </row>
    <row r="1765" spans="1:32" x14ac:dyDescent="0.45">
      <c r="A1765" s="38"/>
      <c r="B1765" s="38"/>
      <c r="C1765" s="38"/>
      <c r="D1765" s="38"/>
      <c r="E1765" s="38"/>
      <c r="F1765" s="38"/>
      <c r="G1765" s="38"/>
      <c r="H1765" s="90"/>
      <c r="I1765" s="90"/>
      <c r="J1765" s="95"/>
      <c r="K1765" s="90"/>
      <c r="L1765" s="95"/>
      <c r="M1765" s="38"/>
      <c r="N1765" s="38"/>
      <c r="O1765" s="38"/>
      <c r="P1765" s="38"/>
      <c r="X1765" s="103"/>
      <c r="Y1765" s="103"/>
      <c r="Z1765" s="103"/>
      <c r="AA1765" s="104"/>
      <c r="AB1765" s="104"/>
      <c r="AC1765" s="104"/>
      <c r="AD1765" s="102"/>
      <c r="AE1765" s="102"/>
      <c r="AF1765" s="102"/>
    </row>
    <row r="1766" spans="1:32" x14ac:dyDescent="0.45">
      <c r="A1766" s="38"/>
      <c r="B1766" s="38"/>
      <c r="C1766" s="38"/>
      <c r="D1766" s="38"/>
      <c r="E1766" s="38"/>
      <c r="F1766" s="38"/>
      <c r="G1766" s="38"/>
      <c r="H1766" s="90"/>
      <c r="I1766" s="90"/>
      <c r="J1766" s="95"/>
      <c r="K1766" s="90"/>
      <c r="L1766" s="95"/>
      <c r="M1766" s="38"/>
      <c r="N1766" s="38"/>
      <c r="O1766" s="38"/>
      <c r="P1766" s="38"/>
      <c r="X1766" s="103"/>
      <c r="Y1766" s="103"/>
      <c r="Z1766" s="103"/>
      <c r="AA1766" s="104"/>
      <c r="AB1766" s="104"/>
      <c r="AC1766" s="104"/>
      <c r="AD1766" s="102"/>
      <c r="AE1766" s="102"/>
      <c r="AF1766" s="102"/>
    </row>
    <row r="1767" spans="1:32" x14ac:dyDescent="0.45">
      <c r="A1767" s="38"/>
      <c r="B1767" s="38"/>
      <c r="C1767" s="38"/>
      <c r="D1767" s="38"/>
      <c r="E1767" s="38"/>
      <c r="F1767" s="38"/>
      <c r="G1767" s="38"/>
      <c r="H1767" s="90"/>
      <c r="I1767" s="90"/>
      <c r="J1767" s="95"/>
      <c r="K1767" s="90"/>
      <c r="L1767" s="95"/>
      <c r="M1767" s="38"/>
      <c r="N1767" s="38"/>
      <c r="O1767" s="38"/>
      <c r="P1767" s="38"/>
      <c r="X1767" s="103"/>
      <c r="Y1767" s="103"/>
      <c r="Z1767" s="103"/>
      <c r="AA1767" s="104"/>
      <c r="AB1767" s="104"/>
      <c r="AC1767" s="104"/>
      <c r="AD1767" s="102"/>
      <c r="AE1767" s="102"/>
      <c r="AF1767" s="102"/>
    </row>
    <row r="1768" spans="1:32" x14ac:dyDescent="0.45">
      <c r="A1768" s="38"/>
      <c r="B1768" s="38"/>
      <c r="C1768" s="38"/>
      <c r="D1768" s="38"/>
      <c r="E1768" s="38"/>
      <c r="F1768" s="38"/>
      <c r="G1768" s="38"/>
      <c r="H1768" s="90"/>
      <c r="I1768" s="90"/>
      <c r="J1768" s="95"/>
      <c r="K1768" s="90"/>
      <c r="L1768" s="95"/>
      <c r="M1768" s="38"/>
      <c r="N1768" s="38"/>
      <c r="O1768" s="38"/>
      <c r="P1768" s="38"/>
      <c r="X1768" s="103"/>
      <c r="Y1768" s="103"/>
      <c r="Z1768" s="103"/>
      <c r="AA1768" s="104"/>
      <c r="AB1768" s="104"/>
      <c r="AC1768" s="104"/>
      <c r="AD1768" s="102"/>
      <c r="AE1768" s="102"/>
      <c r="AF1768" s="102"/>
    </row>
    <row r="1769" spans="1:32" x14ac:dyDescent="0.45">
      <c r="A1769" s="38"/>
      <c r="B1769" s="38"/>
      <c r="C1769" s="38"/>
      <c r="D1769" s="38"/>
      <c r="E1769" s="38"/>
      <c r="F1769" s="38"/>
      <c r="G1769" s="38"/>
      <c r="H1769" s="90"/>
      <c r="I1769" s="90"/>
      <c r="J1769" s="95"/>
      <c r="K1769" s="90"/>
      <c r="L1769" s="95"/>
      <c r="M1769" s="38"/>
      <c r="N1769" s="38"/>
      <c r="O1769" s="38"/>
      <c r="P1769" s="38"/>
      <c r="X1769" s="103"/>
      <c r="Y1769" s="103"/>
      <c r="Z1769" s="103"/>
      <c r="AA1769" s="104"/>
      <c r="AB1769" s="104"/>
      <c r="AC1769" s="104"/>
      <c r="AD1769" s="102"/>
      <c r="AE1769" s="102"/>
      <c r="AF1769" s="102"/>
    </row>
    <row r="1770" spans="1:32" x14ac:dyDescent="0.45">
      <c r="A1770" s="38"/>
      <c r="B1770" s="38"/>
      <c r="C1770" s="38"/>
      <c r="D1770" s="38"/>
      <c r="E1770" s="38"/>
      <c r="F1770" s="38"/>
      <c r="G1770" s="38"/>
      <c r="H1770" s="90"/>
      <c r="I1770" s="90"/>
      <c r="J1770" s="95"/>
      <c r="K1770" s="90"/>
      <c r="L1770" s="95"/>
      <c r="M1770" s="38"/>
      <c r="N1770" s="38"/>
      <c r="O1770" s="38"/>
      <c r="P1770" s="38"/>
      <c r="X1770" s="103"/>
      <c r="Y1770" s="103"/>
      <c r="Z1770" s="103"/>
      <c r="AA1770" s="104"/>
      <c r="AB1770" s="104"/>
      <c r="AC1770" s="104"/>
      <c r="AD1770" s="102"/>
      <c r="AE1770" s="102"/>
      <c r="AF1770" s="102"/>
    </row>
    <row r="1771" spans="1:32" x14ac:dyDescent="0.45">
      <c r="A1771" s="38"/>
      <c r="B1771" s="38"/>
      <c r="C1771" s="38"/>
      <c r="D1771" s="38"/>
      <c r="E1771" s="38"/>
      <c r="F1771" s="38"/>
      <c r="G1771" s="38"/>
      <c r="H1771" s="90"/>
      <c r="I1771" s="90"/>
      <c r="J1771" s="95"/>
      <c r="K1771" s="90"/>
      <c r="L1771" s="95"/>
      <c r="M1771" s="38"/>
      <c r="N1771" s="38"/>
      <c r="O1771" s="38"/>
      <c r="P1771" s="38"/>
      <c r="X1771" s="103"/>
      <c r="Y1771" s="103"/>
      <c r="Z1771" s="103"/>
      <c r="AA1771" s="104"/>
      <c r="AB1771" s="104"/>
      <c r="AC1771" s="104"/>
      <c r="AD1771" s="102"/>
      <c r="AE1771" s="102"/>
      <c r="AF1771" s="102"/>
    </row>
    <row r="1772" spans="1:32" x14ac:dyDescent="0.45">
      <c r="A1772" s="38"/>
      <c r="B1772" s="38"/>
      <c r="C1772" s="38"/>
      <c r="D1772" s="38"/>
      <c r="E1772" s="38"/>
      <c r="F1772" s="38"/>
      <c r="G1772" s="38"/>
      <c r="H1772" s="90"/>
      <c r="I1772" s="90"/>
      <c r="J1772" s="95"/>
      <c r="K1772" s="90"/>
      <c r="L1772" s="95"/>
      <c r="M1772" s="38"/>
      <c r="N1772" s="38"/>
      <c r="O1772" s="38"/>
      <c r="P1772" s="38"/>
      <c r="X1772" s="103"/>
      <c r="Y1772" s="103"/>
      <c r="Z1772" s="103"/>
      <c r="AA1772" s="104"/>
      <c r="AB1772" s="104"/>
      <c r="AC1772" s="104"/>
      <c r="AD1772" s="102"/>
      <c r="AE1772" s="102"/>
      <c r="AF1772" s="102"/>
    </row>
    <row r="1773" spans="1:32" x14ac:dyDescent="0.45">
      <c r="A1773" s="38"/>
      <c r="B1773" s="38"/>
      <c r="C1773" s="38"/>
      <c r="D1773" s="38"/>
      <c r="E1773" s="38"/>
      <c r="F1773" s="38"/>
      <c r="G1773" s="38"/>
      <c r="H1773" s="90"/>
      <c r="I1773" s="90"/>
      <c r="J1773" s="95"/>
      <c r="K1773" s="90"/>
      <c r="L1773" s="95"/>
      <c r="M1773" s="38"/>
      <c r="N1773" s="38"/>
      <c r="O1773" s="38"/>
      <c r="P1773" s="38"/>
      <c r="X1773" s="103"/>
      <c r="Y1773" s="103"/>
      <c r="Z1773" s="103"/>
      <c r="AA1773" s="104"/>
      <c r="AB1773" s="104"/>
      <c r="AC1773" s="104"/>
      <c r="AD1773" s="102"/>
      <c r="AE1773" s="102"/>
      <c r="AF1773" s="102"/>
    </row>
    <row r="1774" spans="1:32" x14ac:dyDescent="0.45">
      <c r="A1774" s="38"/>
      <c r="B1774" s="38"/>
      <c r="C1774" s="38"/>
      <c r="D1774" s="38"/>
      <c r="E1774" s="38"/>
      <c r="F1774" s="38"/>
      <c r="G1774" s="38"/>
      <c r="H1774" s="90"/>
      <c r="I1774" s="90"/>
      <c r="J1774" s="95"/>
      <c r="K1774" s="90"/>
      <c r="L1774" s="95"/>
      <c r="M1774" s="38"/>
      <c r="N1774" s="38"/>
      <c r="O1774" s="38"/>
      <c r="P1774" s="38"/>
      <c r="X1774" s="103"/>
      <c r="Y1774" s="103"/>
      <c r="Z1774" s="103"/>
      <c r="AA1774" s="104"/>
      <c r="AB1774" s="104"/>
      <c r="AC1774" s="104"/>
      <c r="AD1774" s="102"/>
      <c r="AE1774" s="102"/>
      <c r="AF1774" s="102"/>
    </row>
    <row r="1775" spans="1:32" x14ac:dyDescent="0.45">
      <c r="A1775" s="38"/>
      <c r="B1775" s="38"/>
      <c r="C1775" s="38"/>
      <c r="D1775" s="38"/>
      <c r="E1775" s="38"/>
      <c r="F1775" s="38"/>
      <c r="G1775" s="38"/>
      <c r="H1775" s="90"/>
      <c r="I1775" s="90"/>
      <c r="J1775" s="95"/>
      <c r="K1775" s="90"/>
      <c r="L1775" s="95"/>
      <c r="M1775" s="38"/>
      <c r="N1775" s="38"/>
      <c r="O1775" s="38"/>
      <c r="P1775" s="38"/>
      <c r="X1775" s="103"/>
      <c r="Y1775" s="103"/>
      <c r="Z1775" s="103"/>
      <c r="AA1775" s="104"/>
      <c r="AB1775" s="104"/>
      <c r="AC1775" s="104"/>
      <c r="AD1775" s="102"/>
      <c r="AE1775" s="102"/>
      <c r="AF1775" s="102"/>
    </row>
    <row r="1776" spans="1:32" x14ac:dyDescent="0.45">
      <c r="A1776" s="38"/>
      <c r="B1776" s="38"/>
      <c r="C1776" s="38"/>
      <c r="D1776" s="38"/>
      <c r="E1776" s="38"/>
      <c r="F1776" s="38"/>
      <c r="G1776" s="38"/>
      <c r="H1776" s="90"/>
      <c r="I1776" s="90"/>
      <c r="J1776" s="95"/>
      <c r="K1776" s="90"/>
      <c r="L1776" s="95"/>
      <c r="M1776" s="38"/>
      <c r="N1776" s="38"/>
      <c r="O1776" s="38"/>
      <c r="P1776" s="38"/>
      <c r="X1776" s="103"/>
      <c r="Y1776" s="103"/>
      <c r="Z1776" s="103"/>
      <c r="AA1776" s="104"/>
      <c r="AB1776" s="104"/>
      <c r="AC1776" s="104"/>
      <c r="AD1776" s="102"/>
      <c r="AE1776" s="102"/>
      <c r="AF1776" s="102"/>
    </row>
    <row r="1777" spans="1:32" x14ac:dyDescent="0.45">
      <c r="A1777" s="38"/>
      <c r="B1777" s="38"/>
      <c r="C1777" s="38"/>
      <c r="D1777" s="38"/>
      <c r="E1777" s="38"/>
      <c r="F1777" s="38"/>
      <c r="G1777" s="38"/>
      <c r="H1777" s="90"/>
      <c r="I1777" s="90"/>
      <c r="J1777" s="95"/>
      <c r="K1777" s="90"/>
      <c r="L1777" s="95"/>
      <c r="M1777" s="38"/>
      <c r="N1777" s="38"/>
      <c r="O1777" s="38"/>
      <c r="P1777" s="38"/>
      <c r="X1777" s="103"/>
      <c r="Y1777" s="103"/>
      <c r="Z1777" s="103"/>
      <c r="AA1777" s="104"/>
      <c r="AB1777" s="104"/>
      <c r="AC1777" s="104"/>
      <c r="AD1777" s="102"/>
      <c r="AE1777" s="102"/>
      <c r="AF1777" s="102"/>
    </row>
    <row r="1778" spans="1:32" x14ac:dyDescent="0.45">
      <c r="A1778" s="38"/>
      <c r="B1778" s="38"/>
      <c r="C1778" s="38"/>
      <c r="D1778" s="38"/>
      <c r="E1778" s="38"/>
      <c r="F1778" s="38"/>
      <c r="G1778" s="38"/>
      <c r="H1778" s="90"/>
      <c r="I1778" s="90"/>
      <c r="J1778" s="95"/>
      <c r="K1778" s="90"/>
      <c r="L1778" s="95"/>
      <c r="M1778" s="38"/>
      <c r="N1778" s="38"/>
      <c r="O1778" s="38"/>
      <c r="P1778" s="38"/>
      <c r="X1778" s="103"/>
      <c r="Y1778" s="103"/>
      <c r="Z1778" s="103"/>
      <c r="AA1778" s="104"/>
      <c r="AB1778" s="104"/>
      <c r="AC1778" s="104"/>
      <c r="AD1778" s="102"/>
      <c r="AE1778" s="102"/>
      <c r="AF1778" s="102"/>
    </row>
    <row r="1779" spans="1:32" x14ac:dyDescent="0.45">
      <c r="A1779" s="38"/>
      <c r="B1779" s="38"/>
      <c r="C1779" s="38"/>
      <c r="D1779" s="38"/>
      <c r="E1779" s="38"/>
      <c r="F1779" s="38"/>
      <c r="G1779" s="38"/>
      <c r="H1779" s="90"/>
      <c r="I1779" s="90"/>
      <c r="J1779" s="95"/>
      <c r="K1779" s="90"/>
      <c r="L1779" s="95"/>
      <c r="M1779" s="38"/>
      <c r="N1779" s="38"/>
      <c r="O1779" s="38"/>
      <c r="P1779" s="38"/>
      <c r="X1779" s="103"/>
      <c r="Y1779" s="103"/>
      <c r="Z1779" s="103"/>
      <c r="AA1779" s="104"/>
      <c r="AB1779" s="104"/>
      <c r="AC1779" s="104"/>
      <c r="AD1779" s="102"/>
      <c r="AE1779" s="102"/>
      <c r="AF1779" s="102"/>
    </row>
    <row r="1780" spans="1:32" x14ac:dyDescent="0.45">
      <c r="A1780" s="38"/>
      <c r="B1780" s="38"/>
      <c r="C1780" s="38"/>
      <c r="D1780" s="38"/>
      <c r="E1780" s="38"/>
      <c r="F1780" s="38"/>
      <c r="G1780" s="38"/>
      <c r="H1780" s="90"/>
      <c r="I1780" s="90"/>
      <c r="J1780" s="95"/>
      <c r="K1780" s="90"/>
      <c r="L1780" s="95"/>
      <c r="M1780" s="38"/>
      <c r="N1780" s="38"/>
      <c r="O1780" s="38"/>
      <c r="P1780" s="38"/>
      <c r="X1780" s="103"/>
      <c r="Y1780" s="103"/>
      <c r="Z1780" s="103"/>
      <c r="AA1780" s="104"/>
      <c r="AB1780" s="104"/>
      <c r="AC1780" s="104"/>
      <c r="AD1780" s="102"/>
      <c r="AE1780" s="102"/>
      <c r="AF1780" s="102"/>
    </row>
    <row r="1781" spans="1:32" x14ac:dyDescent="0.45">
      <c r="A1781" s="38"/>
      <c r="B1781" s="38"/>
      <c r="C1781" s="38"/>
      <c r="D1781" s="38"/>
      <c r="E1781" s="38"/>
      <c r="F1781" s="38"/>
      <c r="G1781" s="38"/>
      <c r="H1781" s="90"/>
      <c r="I1781" s="90"/>
      <c r="J1781" s="95"/>
      <c r="K1781" s="90"/>
      <c r="L1781" s="95"/>
      <c r="M1781" s="38"/>
      <c r="N1781" s="38"/>
      <c r="O1781" s="38"/>
      <c r="P1781" s="38"/>
      <c r="X1781" s="103"/>
      <c r="Y1781" s="103"/>
      <c r="Z1781" s="103"/>
      <c r="AA1781" s="104"/>
      <c r="AB1781" s="104"/>
      <c r="AC1781" s="104"/>
      <c r="AD1781" s="102"/>
      <c r="AE1781" s="102"/>
      <c r="AF1781" s="102"/>
    </row>
    <row r="1782" spans="1:32" x14ac:dyDescent="0.45">
      <c r="A1782" s="38"/>
      <c r="B1782" s="38"/>
      <c r="C1782" s="38"/>
      <c r="D1782" s="38"/>
      <c r="E1782" s="38"/>
      <c r="F1782" s="38"/>
      <c r="G1782" s="38"/>
      <c r="H1782" s="90"/>
      <c r="I1782" s="90"/>
      <c r="J1782" s="95"/>
      <c r="K1782" s="90"/>
      <c r="L1782" s="95"/>
      <c r="M1782" s="38"/>
      <c r="N1782" s="38"/>
      <c r="O1782" s="38"/>
      <c r="P1782" s="38"/>
      <c r="X1782" s="103"/>
      <c r="Y1782" s="103"/>
      <c r="Z1782" s="103"/>
      <c r="AA1782" s="104"/>
      <c r="AB1782" s="104"/>
      <c r="AC1782" s="104"/>
      <c r="AD1782" s="102"/>
      <c r="AE1782" s="102"/>
      <c r="AF1782" s="102"/>
    </row>
    <row r="1783" spans="1:32" x14ac:dyDescent="0.45">
      <c r="A1783" s="38"/>
      <c r="B1783" s="38"/>
      <c r="C1783" s="38"/>
      <c r="D1783" s="38"/>
      <c r="E1783" s="38"/>
      <c r="F1783" s="38"/>
      <c r="G1783" s="38"/>
      <c r="H1783" s="90"/>
      <c r="I1783" s="90"/>
      <c r="J1783" s="95"/>
      <c r="K1783" s="90"/>
      <c r="L1783" s="95"/>
      <c r="M1783" s="38"/>
      <c r="N1783" s="38"/>
      <c r="O1783" s="38"/>
      <c r="P1783" s="38"/>
      <c r="X1783" s="103"/>
      <c r="Y1783" s="103"/>
      <c r="Z1783" s="103"/>
      <c r="AA1783" s="104"/>
      <c r="AB1783" s="104"/>
      <c r="AC1783" s="104"/>
      <c r="AD1783" s="102"/>
      <c r="AE1783" s="102"/>
      <c r="AF1783" s="102"/>
    </row>
    <row r="1784" spans="1:32" x14ac:dyDescent="0.45">
      <c r="A1784" s="38"/>
      <c r="B1784" s="38"/>
      <c r="C1784" s="38"/>
      <c r="D1784" s="38"/>
      <c r="E1784" s="38"/>
      <c r="F1784" s="38"/>
      <c r="G1784" s="38"/>
      <c r="H1784" s="90"/>
      <c r="I1784" s="90"/>
      <c r="J1784" s="95"/>
      <c r="K1784" s="90"/>
      <c r="L1784" s="95"/>
      <c r="M1784" s="38"/>
      <c r="N1784" s="38"/>
      <c r="O1784" s="38"/>
      <c r="P1784" s="38"/>
      <c r="X1784" s="103"/>
      <c r="Y1784" s="103"/>
      <c r="Z1784" s="103"/>
      <c r="AA1784" s="104"/>
      <c r="AB1784" s="104"/>
      <c r="AC1784" s="104"/>
      <c r="AD1784" s="102"/>
      <c r="AE1784" s="102"/>
      <c r="AF1784" s="102"/>
    </row>
    <row r="1785" spans="1:32" x14ac:dyDescent="0.45">
      <c r="A1785" s="38"/>
      <c r="B1785" s="38"/>
      <c r="C1785" s="38"/>
      <c r="D1785" s="38"/>
      <c r="E1785" s="38"/>
      <c r="F1785" s="38"/>
      <c r="G1785" s="38"/>
      <c r="H1785" s="90"/>
      <c r="I1785" s="90"/>
      <c r="J1785" s="95"/>
      <c r="K1785" s="90"/>
      <c r="L1785" s="95"/>
      <c r="M1785" s="38"/>
      <c r="N1785" s="38"/>
      <c r="O1785" s="38"/>
      <c r="P1785" s="38"/>
      <c r="X1785" s="103"/>
      <c r="Y1785" s="103"/>
      <c r="Z1785" s="103"/>
      <c r="AA1785" s="104"/>
      <c r="AB1785" s="104"/>
      <c r="AC1785" s="104"/>
      <c r="AD1785" s="102"/>
      <c r="AE1785" s="102"/>
      <c r="AF1785" s="102"/>
    </row>
    <row r="1786" spans="1:32" x14ac:dyDescent="0.45">
      <c r="A1786" s="38"/>
      <c r="B1786" s="38"/>
      <c r="C1786" s="38"/>
      <c r="D1786" s="38"/>
      <c r="E1786" s="38"/>
      <c r="F1786" s="38"/>
      <c r="G1786" s="38"/>
      <c r="H1786" s="90"/>
      <c r="I1786" s="90"/>
      <c r="J1786" s="95"/>
      <c r="K1786" s="90"/>
      <c r="L1786" s="95"/>
      <c r="M1786" s="38"/>
      <c r="N1786" s="38"/>
      <c r="O1786" s="38"/>
      <c r="P1786" s="38"/>
      <c r="X1786" s="103"/>
      <c r="Y1786" s="103"/>
      <c r="Z1786" s="103"/>
      <c r="AA1786" s="104"/>
      <c r="AB1786" s="104"/>
      <c r="AC1786" s="104"/>
      <c r="AD1786" s="102"/>
      <c r="AE1786" s="102"/>
      <c r="AF1786" s="102"/>
    </row>
    <row r="1787" spans="1:32" x14ac:dyDescent="0.45">
      <c r="A1787" s="38"/>
      <c r="B1787" s="38"/>
      <c r="C1787" s="38"/>
      <c r="D1787" s="38"/>
      <c r="E1787" s="38"/>
      <c r="F1787" s="38"/>
      <c r="G1787" s="38"/>
      <c r="H1787" s="90"/>
      <c r="I1787" s="90"/>
      <c r="J1787" s="95"/>
      <c r="K1787" s="90"/>
      <c r="L1787" s="95"/>
      <c r="M1787" s="38"/>
      <c r="N1787" s="38"/>
      <c r="O1787" s="38"/>
      <c r="P1787" s="38"/>
      <c r="X1787" s="103"/>
      <c r="Y1787" s="103"/>
      <c r="Z1787" s="103"/>
      <c r="AA1787" s="104"/>
      <c r="AB1787" s="104"/>
      <c r="AC1787" s="104"/>
      <c r="AD1787" s="102"/>
      <c r="AE1787" s="102"/>
      <c r="AF1787" s="102"/>
    </row>
    <row r="1788" spans="1:32" x14ac:dyDescent="0.45">
      <c r="A1788" s="38"/>
      <c r="B1788" s="38"/>
      <c r="C1788" s="38"/>
      <c r="D1788" s="38"/>
      <c r="E1788" s="38"/>
      <c r="F1788" s="38"/>
      <c r="G1788" s="38"/>
      <c r="H1788" s="90"/>
      <c r="I1788" s="90"/>
      <c r="J1788" s="95"/>
      <c r="K1788" s="90"/>
      <c r="L1788" s="95"/>
      <c r="M1788" s="38"/>
      <c r="N1788" s="38"/>
      <c r="O1788" s="38"/>
      <c r="P1788" s="38"/>
      <c r="X1788" s="103"/>
      <c r="Y1788" s="103"/>
      <c r="Z1788" s="103"/>
      <c r="AA1788" s="104"/>
      <c r="AB1788" s="104"/>
      <c r="AC1788" s="104"/>
      <c r="AD1788" s="102"/>
      <c r="AE1788" s="102"/>
      <c r="AF1788" s="102"/>
    </row>
    <row r="1789" spans="1:32" x14ac:dyDescent="0.45">
      <c r="A1789" s="38"/>
      <c r="B1789" s="38"/>
      <c r="C1789" s="38"/>
      <c r="D1789" s="38"/>
      <c r="E1789" s="38"/>
      <c r="F1789" s="38"/>
      <c r="G1789" s="38"/>
      <c r="H1789" s="90"/>
      <c r="I1789" s="90"/>
      <c r="J1789" s="95"/>
      <c r="K1789" s="90"/>
      <c r="L1789" s="95"/>
      <c r="M1789" s="38"/>
      <c r="N1789" s="38"/>
      <c r="O1789" s="38"/>
      <c r="P1789" s="38"/>
      <c r="X1789" s="103"/>
      <c r="Y1789" s="103"/>
      <c r="Z1789" s="103"/>
      <c r="AA1789" s="104"/>
      <c r="AB1789" s="104"/>
      <c r="AC1789" s="104"/>
      <c r="AD1789" s="102"/>
      <c r="AE1789" s="102"/>
      <c r="AF1789" s="102"/>
    </row>
    <row r="1790" spans="1:32" x14ac:dyDescent="0.45">
      <c r="A1790" s="38"/>
      <c r="B1790" s="38"/>
      <c r="C1790" s="38"/>
      <c r="D1790" s="38"/>
      <c r="E1790" s="38"/>
      <c r="F1790" s="38"/>
      <c r="G1790" s="38"/>
      <c r="H1790" s="90"/>
      <c r="I1790" s="90"/>
      <c r="J1790" s="95"/>
      <c r="K1790" s="90"/>
      <c r="L1790" s="95"/>
      <c r="M1790" s="38"/>
      <c r="N1790" s="38"/>
      <c r="O1790" s="38"/>
      <c r="P1790" s="38"/>
      <c r="X1790" s="103"/>
      <c r="Y1790" s="103"/>
      <c r="Z1790" s="103"/>
      <c r="AA1790" s="104"/>
      <c r="AB1790" s="104"/>
      <c r="AC1790" s="104"/>
      <c r="AD1790" s="102"/>
      <c r="AE1790" s="102"/>
      <c r="AF1790" s="102"/>
    </row>
    <row r="1791" spans="1:32" x14ac:dyDescent="0.45">
      <c r="A1791" s="38"/>
      <c r="B1791" s="38"/>
      <c r="C1791" s="38"/>
      <c r="D1791" s="38"/>
      <c r="E1791" s="38"/>
      <c r="F1791" s="38"/>
      <c r="G1791" s="38"/>
      <c r="H1791" s="90"/>
      <c r="I1791" s="90"/>
      <c r="J1791" s="95"/>
      <c r="K1791" s="90"/>
      <c r="L1791" s="95"/>
      <c r="M1791" s="38"/>
      <c r="N1791" s="38"/>
      <c r="O1791" s="38"/>
      <c r="P1791" s="38"/>
      <c r="X1791" s="103"/>
      <c r="Y1791" s="103"/>
      <c r="Z1791" s="103"/>
      <c r="AA1791" s="104"/>
      <c r="AB1791" s="104"/>
      <c r="AC1791" s="104"/>
      <c r="AD1791" s="102"/>
      <c r="AE1791" s="102"/>
      <c r="AF1791" s="102"/>
    </row>
    <row r="1792" spans="1:32" x14ac:dyDescent="0.45">
      <c r="A1792" s="38"/>
      <c r="B1792" s="38"/>
      <c r="C1792" s="38"/>
      <c r="D1792" s="38"/>
      <c r="E1792" s="38"/>
      <c r="F1792" s="38"/>
      <c r="G1792" s="38"/>
      <c r="H1792" s="90"/>
      <c r="I1792" s="90"/>
      <c r="J1792" s="95"/>
      <c r="K1792" s="90"/>
      <c r="L1792" s="95"/>
      <c r="M1792" s="38"/>
      <c r="N1792" s="38"/>
      <c r="O1792" s="38"/>
      <c r="P1792" s="38"/>
      <c r="X1792" s="103"/>
      <c r="Y1792" s="103"/>
      <c r="Z1792" s="103"/>
      <c r="AA1792" s="104"/>
      <c r="AB1792" s="104"/>
      <c r="AC1792" s="104"/>
      <c r="AD1792" s="102"/>
      <c r="AE1792" s="102"/>
      <c r="AF1792" s="102"/>
    </row>
    <row r="1793" spans="1:32" x14ac:dyDescent="0.45">
      <c r="A1793" s="38"/>
      <c r="B1793" s="38"/>
      <c r="C1793" s="38"/>
      <c r="D1793" s="38"/>
      <c r="E1793" s="38"/>
      <c r="F1793" s="38"/>
      <c r="G1793" s="38"/>
      <c r="H1793" s="90"/>
      <c r="I1793" s="90"/>
      <c r="J1793" s="95"/>
      <c r="K1793" s="90"/>
      <c r="L1793" s="95"/>
      <c r="M1793" s="38"/>
      <c r="N1793" s="38"/>
      <c r="O1793" s="38"/>
      <c r="P1793" s="38"/>
      <c r="X1793" s="103"/>
      <c r="Y1793" s="103"/>
      <c r="Z1793" s="103"/>
      <c r="AA1793" s="104"/>
      <c r="AB1793" s="104"/>
      <c r="AC1793" s="104"/>
      <c r="AD1793" s="102"/>
      <c r="AE1793" s="102"/>
      <c r="AF1793" s="102"/>
    </row>
    <row r="1794" spans="1:32" x14ac:dyDescent="0.45">
      <c r="A1794" s="38"/>
      <c r="B1794" s="38"/>
      <c r="C1794" s="38"/>
      <c r="D1794" s="38"/>
      <c r="E1794" s="38"/>
      <c r="F1794" s="38"/>
      <c r="G1794" s="38"/>
      <c r="H1794" s="90"/>
      <c r="I1794" s="90"/>
      <c r="J1794" s="95"/>
      <c r="K1794" s="90"/>
      <c r="L1794" s="95"/>
      <c r="M1794" s="38"/>
      <c r="N1794" s="38"/>
      <c r="O1794" s="38"/>
      <c r="P1794" s="38"/>
      <c r="X1794" s="103"/>
      <c r="Y1794" s="103"/>
      <c r="Z1794" s="103"/>
      <c r="AA1794" s="104"/>
      <c r="AB1794" s="104"/>
      <c r="AC1794" s="104"/>
      <c r="AD1794" s="102"/>
      <c r="AE1794" s="102"/>
      <c r="AF1794" s="102"/>
    </row>
    <row r="1795" spans="1:32" x14ac:dyDescent="0.45">
      <c r="A1795" s="38"/>
      <c r="B1795" s="38"/>
      <c r="C1795" s="38"/>
      <c r="D1795" s="38"/>
      <c r="E1795" s="38"/>
      <c r="F1795" s="38"/>
      <c r="G1795" s="38"/>
      <c r="H1795" s="90"/>
      <c r="I1795" s="90"/>
      <c r="J1795" s="95"/>
      <c r="K1795" s="90"/>
      <c r="L1795" s="95"/>
      <c r="M1795" s="38"/>
      <c r="N1795" s="38"/>
      <c r="O1795" s="38"/>
      <c r="P1795" s="38"/>
      <c r="X1795" s="103"/>
      <c r="Y1795" s="103"/>
      <c r="Z1795" s="103"/>
      <c r="AA1795" s="104"/>
      <c r="AB1795" s="104"/>
      <c r="AC1795" s="104"/>
      <c r="AD1795" s="102"/>
      <c r="AE1795" s="102"/>
      <c r="AF1795" s="102"/>
    </row>
    <row r="1796" spans="1:32" x14ac:dyDescent="0.45">
      <c r="A1796" s="38"/>
      <c r="B1796" s="38"/>
      <c r="C1796" s="38"/>
      <c r="D1796" s="38"/>
      <c r="E1796" s="38"/>
      <c r="F1796" s="38"/>
      <c r="G1796" s="38"/>
      <c r="H1796" s="90"/>
      <c r="I1796" s="90"/>
      <c r="J1796" s="95"/>
      <c r="K1796" s="90"/>
      <c r="L1796" s="95"/>
      <c r="M1796" s="38"/>
      <c r="N1796" s="38"/>
      <c r="O1796" s="38"/>
      <c r="P1796" s="38"/>
      <c r="X1796" s="103"/>
      <c r="Y1796" s="103"/>
      <c r="Z1796" s="103"/>
      <c r="AA1796" s="104"/>
      <c r="AB1796" s="104"/>
      <c r="AC1796" s="104"/>
      <c r="AD1796" s="102"/>
      <c r="AE1796" s="102"/>
      <c r="AF1796" s="102"/>
    </row>
    <row r="1797" spans="1:32" x14ac:dyDescent="0.45">
      <c r="A1797" s="38"/>
      <c r="B1797" s="38"/>
      <c r="C1797" s="38"/>
      <c r="D1797" s="38"/>
      <c r="E1797" s="38"/>
      <c r="F1797" s="38"/>
      <c r="G1797" s="38"/>
      <c r="H1797" s="90"/>
      <c r="I1797" s="90"/>
      <c r="J1797" s="95"/>
      <c r="K1797" s="90"/>
      <c r="L1797" s="95"/>
      <c r="M1797" s="38"/>
      <c r="N1797" s="38"/>
      <c r="O1797" s="38"/>
      <c r="P1797" s="38"/>
      <c r="X1797" s="103"/>
      <c r="Y1797" s="103"/>
      <c r="Z1797" s="103"/>
      <c r="AA1797" s="104"/>
      <c r="AB1797" s="104"/>
      <c r="AC1797" s="104"/>
      <c r="AD1797" s="102"/>
      <c r="AE1797" s="102"/>
      <c r="AF1797" s="102"/>
    </row>
    <row r="1798" spans="1:32" x14ac:dyDescent="0.45">
      <c r="A1798" s="38"/>
      <c r="B1798" s="38"/>
      <c r="C1798" s="38"/>
      <c r="D1798" s="38"/>
      <c r="E1798" s="38"/>
      <c r="F1798" s="38"/>
      <c r="G1798" s="38"/>
      <c r="H1798" s="90"/>
      <c r="I1798" s="90"/>
      <c r="J1798" s="95"/>
      <c r="K1798" s="90"/>
      <c r="L1798" s="95"/>
      <c r="M1798" s="38"/>
      <c r="N1798" s="38"/>
      <c r="O1798" s="38"/>
      <c r="P1798" s="38"/>
      <c r="X1798" s="103"/>
      <c r="Y1798" s="103"/>
      <c r="Z1798" s="103"/>
      <c r="AA1798" s="104"/>
      <c r="AB1798" s="104"/>
      <c r="AC1798" s="104"/>
      <c r="AD1798" s="102"/>
      <c r="AE1798" s="102"/>
      <c r="AF1798" s="102"/>
    </row>
    <row r="1799" spans="1:32" x14ac:dyDescent="0.45">
      <c r="A1799" s="38"/>
      <c r="B1799" s="38"/>
      <c r="C1799" s="38"/>
      <c r="D1799" s="38"/>
      <c r="E1799" s="38"/>
      <c r="F1799" s="38"/>
      <c r="G1799" s="38"/>
      <c r="H1799" s="90"/>
      <c r="I1799" s="90"/>
      <c r="J1799" s="95"/>
      <c r="K1799" s="90"/>
      <c r="L1799" s="95"/>
      <c r="M1799" s="38"/>
      <c r="N1799" s="38"/>
      <c r="O1799" s="38"/>
      <c r="P1799" s="38"/>
      <c r="X1799" s="103"/>
      <c r="Y1799" s="103"/>
      <c r="Z1799" s="103"/>
      <c r="AA1799" s="104"/>
      <c r="AB1799" s="104"/>
      <c r="AC1799" s="104"/>
      <c r="AD1799" s="102"/>
      <c r="AE1799" s="102"/>
      <c r="AF1799" s="102"/>
    </row>
    <row r="1800" spans="1:32" x14ac:dyDescent="0.45">
      <c r="A1800" s="38"/>
      <c r="B1800" s="38"/>
      <c r="C1800" s="38"/>
      <c r="D1800" s="38"/>
      <c r="E1800" s="38"/>
      <c r="F1800" s="38"/>
      <c r="G1800" s="38"/>
      <c r="H1800" s="90"/>
      <c r="I1800" s="90"/>
      <c r="J1800" s="95"/>
      <c r="K1800" s="90"/>
      <c r="L1800" s="95"/>
      <c r="M1800" s="38"/>
      <c r="N1800" s="38"/>
      <c r="O1800" s="38"/>
      <c r="P1800" s="38"/>
      <c r="X1800" s="103"/>
      <c r="Y1800" s="103"/>
      <c r="Z1800" s="103"/>
      <c r="AA1800" s="104"/>
      <c r="AB1800" s="104"/>
      <c r="AC1800" s="104"/>
      <c r="AD1800" s="102"/>
      <c r="AE1800" s="102"/>
      <c r="AF1800" s="102"/>
    </row>
    <row r="1801" spans="1:32" x14ac:dyDescent="0.45">
      <c r="A1801" s="38"/>
      <c r="B1801" s="38"/>
      <c r="C1801" s="38"/>
      <c r="D1801" s="38"/>
      <c r="E1801" s="38"/>
      <c r="F1801" s="38"/>
      <c r="G1801" s="38"/>
      <c r="H1801" s="90"/>
      <c r="I1801" s="90"/>
      <c r="J1801" s="95"/>
      <c r="K1801" s="90"/>
      <c r="L1801" s="95"/>
      <c r="M1801" s="38"/>
      <c r="N1801" s="38"/>
      <c r="O1801" s="38"/>
      <c r="P1801" s="38"/>
      <c r="X1801" s="103"/>
      <c r="Y1801" s="103"/>
      <c r="Z1801" s="103"/>
      <c r="AA1801" s="104"/>
      <c r="AB1801" s="104"/>
      <c r="AC1801" s="104"/>
      <c r="AD1801" s="102"/>
      <c r="AE1801" s="102"/>
      <c r="AF1801" s="102"/>
    </row>
    <row r="1802" spans="1:32" x14ac:dyDescent="0.45">
      <c r="A1802" s="38"/>
      <c r="B1802" s="38"/>
      <c r="C1802" s="38"/>
      <c r="D1802" s="38"/>
      <c r="E1802" s="38"/>
      <c r="F1802" s="38"/>
      <c r="G1802" s="38"/>
      <c r="H1802" s="90"/>
      <c r="I1802" s="90"/>
      <c r="J1802" s="95"/>
      <c r="K1802" s="90"/>
      <c r="L1802" s="95"/>
      <c r="M1802" s="38"/>
      <c r="N1802" s="38"/>
      <c r="O1802" s="38"/>
      <c r="P1802" s="38"/>
      <c r="X1802" s="103"/>
      <c r="Y1802" s="103"/>
      <c r="Z1802" s="103"/>
      <c r="AA1802" s="104"/>
      <c r="AB1802" s="104"/>
      <c r="AC1802" s="104"/>
      <c r="AD1802" s="102"/>
      <c r="AE1802" s="102"/>
      <c r="AF1802" s="102"/>
    </row>
    <row r="1803" spans="1:32" x14ac:dyDescent="0.45">
      <c r="A1803" s="38"/>
      <c r="B1803" s="38"/>
      <c r="C1803" s="38"/>
      <c r="D1803" s="38"/>
      <c r="E1803" s="38"/>
      <c r="F1803" s="38"/>
      <c r="G1803" s="38"/>
      <c r="H1803" s="90"/>
      <c r="I1803" s="90"/>
      <c r="J1803" s="95"/>
      <c r="K1803" s="90"/>
      <c r="L1803" s="95"/>
      <c r="M1803" s="38"/>
      <c r="N1803" s="38"/>
      <c r="O1803" s="38"/>
      <c r="P1803" s="38"/>
      <c r="X1803" s="103"/>
      <c r="Y1803" s="103"/>
      <c r="Z1803" s="103"/>
      <c r="AA1803" s="104"/>
      <c r="AB1803" s="104"/>
      <c r="AC1803" s="104"/>
      <c r="AD1803" s="102"/>
      <c r="AE1803" s="102"/>
      <c r="AF1803" s="102"/>
    </row>
    <row r="1804" spans="1:32" x14ac:dyDescent="0.45">
      <c r="A1804" s="38"/>
      <c r="B1804" s="38"/>
      <c r="C1804" s="38"/>
      <c r="D1804" s="38"/>
      <c r="E1804" s="38"/>
      <c r="F1804" s="38"/>
      <c r="G1804" s="38"/>
      <c r="H1804" s="90"/>
      <c r="I1804" s="90"/>
      <c r="J1804" s="95"/>
      <c r="K1804" s="90"/>
      <c r="L1804" s="95"/>
      <c r="M1804" s="38"/>
      <c r="N1804" s="38"/>
      <c r="O1804" s="38"/>
      <c r="P1804" s="38"/>
      <c r="X1804" s="103"/>
      <c r="Y1804" s="103"/>
      <c r="Z1804" s="103"/>
      <c r="AA1804" s="104"/>
      <c r="AB1804" s="104"/>
      <c r="AC1804" s="104"/>
      <c r="AD1804" s="102"/>
      <c r="AE1804" s="102"/>
      <c r="AF1804" s="102"/>
    </row>
    <row r="1805" spans="1:32" x14ac:dyDescent="0.45">
      <c r="A1805" s="38"/>
      <c r="B1805" s="38"/>
      <c r="C1805" s="38"/>
      <c r="D1805" s="38"/>
      <c r="E1805" s="38"/>
      <c r="F1805" s="38"/>
      <c r="G1805" s="38"/>
      <c r="H1805" s="90"/>
      <c r="I1805" s="90"/>
      <c r="J1805" s="95"/>
      <c r="K1805" s="90"/>
      <c r="L1805" s="95"/>
      <c r="M1805" s="38"/>
      <c r="N1805" s="38"/>
      <c r="O1805" s="38"/>
      <c r="P1805" s="38"/>
      <c r="X1805" s="103"/>
      <c r="Y1805" s="103"/>
      <c r="Z1805" s="103"/>
      <c r="AA1805" s="104"/>
      <c r="AB1805" s="104"/>
      <c r="AC1805" s="104"/>
      <c r="AD1805" s="102"/>
      <c r="AE1805" s="102"/>
      <c r="AF1805" s="102"/>
    </row>
    <row r="1806" spans="1:32" x14ac:dyDescent="0.45">
      <c r="A1806" s="38"/>
      <c r="B1806" s="38"/>
      <c r="C1806" s="38"/>
      <c r="D1806" s="38"/>
      <c r="E1806" s="38"/>
      <c r="F1806" s="38"/>
      <c r="G1806" s="38"/>
      <c r="H1806" s="90"/>
      <c r="I1806" s="90"/>
      <c r="J1806" s="95"/>
      <c r="K1806" s="90"/>
      <c r="L1806" s="95"/>
      <c r="M1806" s="38"/>
      <c r="N1806" s="38"/>
      <c r="O1806" s="38"/>
      <c r="P1806" s="38"/>
      <c r="X1806" s="103"/>
      <c r="Y1806" s="103"/>
      <c r="Z1806" s="103"/>
      <c r="AA1806" s="104"/>
      <c r="AB1806" s="104"/>
      <c r="AC1806" s="104"/>
      <c r="AD1806" s="102"/>
      <c r="AE1806" s="102"/>
      <c r="AF1806" s="102"/>
    </row>
    <row r="1807" spans="1:32" x14ac:dyDescent="0.45">
      <c r="A1807" s="38"/>
      <c r="B1807" s="38"/>
      <c r="C1807" s="38"/>
      <c r="D1807" s="38"/>
      <c r="E1807" s="38"/>
      <c r="F1807" s="38"/>
      <c r="G1807" s="38"/>
      <c r="H1807" s="90"/>
      <c r="I1807" s="90"/>
      <c r="J1807" s="95"/>
      <c r="K1807" s="90"/>
      <c r="L1807" s="95"/>
      <c r="M1807" s="38"/>
      <c r="N1807" s="38"/>
      <c r="O1807" s="38"/>
      <c r="P1807" s="38"/>
      <c r="X1807" s="103"/>
      <c r="Y1807" s="103"/>
      <c r="Z1807" s="103"/>
      <c r="AA1807" s="104"/>
      <c r="AB1807" s="104"/>
      <c r="AC1807" s="104"/>
      <c r="AD1807" s="102"/>
      <c r="AE1807" s="102"/>
      <c r="AF1807" s="102"/>
    </row>
    <row r="1808" spans="1:32" x14ac:dyDescent="0.45">
      <c r="A1808" s="38"/>
      <c r="B1808" s="38"/>
      <c r="C1808" s="38"/>
      <c r="D1808" s="38"/>
      <c r="E1808" s="38"/>
      <c r="F1808" s="38"/>
      <c r="G1808" s="38"/>
      <c r="H1808" s="90"/>
      <c r="I1808" s="90"/>
      <c r="J1808" s="95"/>
      <c r="K1808" s="90"/>
      <c r="L1808" s="95"/>
      <c r="M1808" s="38"/>
      <c r="N1808" s="38"/>
      <c r="O1808" s="38"/>
      <c r="P1808" s="38"/>
      <c r="X1808" s="103"/>
      <c r="Y1808" s="103"/>
      <c r="Z1808" s="103"/>
      <c r="AA1808" s="104"/>
      <c r="AB1808" s="104"/>
      <c r="AC1808" s="104"/>
      <c r="AD1808" s="102"/>
      <c r="AE1808" s="102"/>
      <c r="AF1808" s="102"/>
    </row>
    <row r="1809" spans="1:32" x14ac:dyDescent="0.45">
      <c r="A1809" s="38"/>
      <c r="B1809" s="38"/>
      <c r="C1809" s="38"/>
      <c r="D1809" s="38"/>
      <c r="E1809" s="38"/>
      <c r="F1809" s="38"/>
      <c r="G1809" s="38"/>
      <c r="H1809" s="90"/>
      <c r="I1809" s="90"/>
      <c r="J1809" s="95"/>
      <c r="K1809" s="90"/>
      <c r="L1809" s="95"/>
      <c r="M1809" s="38"/>
      <c r="N1809" s="38"/>
      <c r="O1809" s="38"/>
      <c r="P1809" s="38"/>
      <c r="X1809" s="103"/>
      <c r="Y1809" s="103"/>
      <c r="Z1809" s="103"/>
      <c r="AA1809" s="104"/>
      <c r="AB1809" s="104"/>
      <c r="AC1809" s="104"/>
      <c r="AD1809" s="102"/>
      <c r="AE1809" s="102"/>
      <c r="AF1809" s="102"/>
    </row>
    <row r="1810" spans="1:32" x14ac:dyDescent="0.45">
      <c r="A1810" s="38"/>
      <c r="B1810" s="38"/>
      <c r="C1810" s="38"/>
      <c r="D1810" s="38"/>
      <c r="E1810" s="38"/>
      <c r="F1810" s="38"/>
      <c r="G1810" s="38"/>
      <c r="H1810" s="90"/>
      <c r="I1810" s="90"/>
      <c r="J1810" s="95"/>
      <c r="K1810" s="90"/>
      <c r="L1810" s="95"/>
      <c r="M1810" s="38"/>
      <c r="N1810" s="38"/>
      <c r="O1810" s="38"/>
      <c r="P1810" s="38"/>
      <c r="X1810" s="103"/>
      <c r="Y1810" s="103"/>
      <c r="Z1810" s="103"/>
      <c r="AA1810" s="104"/>
      <c r="AB1810" s="104"/>
      <c r="AC1810" s="104"/>
      <c r="AD1810" s="102"/>
      <c r="AE1810" s="102"/>
      <c r="AF1810" s="102"/>
    </row>
    <row r="1811" spans="1:32" x14ac:dyDescent="0.45">
      <c r="A1811" s="38"/>
      <c r="B1811" s="38"/>
      <c r="C1811" s="38"/>
      <c r="D1811" s="38"/>
      <c r="E1811" s="38"/>
      <c r="F1811" s="38"/>
      <c r="G1811" s="38"/>
      <c r="H1811" s="90"/>
      <c r="I1811" s="90"/>
      <c r="J1811" s="95"/>
      <c r="K1811" s="90"/>
      <c r="L1811" s="95"/>
      <c r="M1811" s="38"/>
      <c r="N1811" s="38"/>
      <c r="O1811" s="38"/>
      <c r="P1811" s="38"/>
      <c r="X1811" s="103"/>
      <c r="Y1811" s="103"/>
      <c r="Z1811" s="103"/>
      <c r="AA1811" s="104"/>
      <c r="AB1811" s="104"/>
      <c r="AC1811" s="104"/>
      <c r="AD1811" s="102"/>
      <c r="AE1811" s="102"/>
      <c r="AF1811" s="102"/>
    </row>
    <row r="1812" spans="1:32" x14ac:dyDescent="0.45">
      <c r="A1812" s="38"/>
      <c r="B1812" s="38"/>
      <c r="C1812" s="38"/>
      <c r="D1812" s="38"/>
      <c r="E1812" s="38"/>
      <c r="F1812" s="38"/>
      <c r="G1812" s="38"/>
      <c r="H1812" s="90"/>
      <c r="I1812" s="90"/>
      <c r="J1812" s="95"/>
      <c r="K1812" s="90"/>
      <c r="L1812" s="95"/>
      <c r="M1812" s="38"/>
      <c r="N1812" s="38"/>
      <c r="O1812" s="38"/>
      <c r="P1812" s="38"/>
      <c r="X1812" s="103"/>
      <c r="Y1812" s="103"/>
      <c r="Z1812" s="103"/>
      <c r="AA1812" s="104"/>
      <c r="AB1812" s="104"/>
      <c r="AC1812" s="104"/>
      <c r="AD1812" s="102"/>
      <c r="AE1812" s="102"/>
      <c r="AF1812" s="102"/>
    </row>
    <row r="1813" spans="1:32" x14ac:dyDescent="0.45">
      <c r="A1813" s="38"/>
      <c r="B1813" s="38"/>
      <c r="C1813" s="38"/>
      <c r="D1813" s="38"/>
      <c r="E1813" s="38"/>
      <c r="F1813" s="38"/>
      <c r="G1813" s="38"/>
      <c r="H1813" s="90"/>
      <c r="I1813" s="90"/>
      <c r="J1813" s="95"/>
      <c r="K1813" s="90"/>
      <c r="L1813" s="95"/>
      <c r="M1813" s="38"/>
      <c r="N1813" s="38"/>
      <c r="O1813" s="38"/>
      <c r="P1813" s="38"/>
      <c r="X1813" s="103"/>
      <c r="Y1813" s="103"/>
      <c r="Z1813" s="103"/>
      <c r="AA1813" s="104"/>
      <c r="AB1813" s="104"/>
      <c r="AC1813" s="104"/>
      <c r="AD1813" s="102"/>
      <c r="AE1813" s="102"/>
      <c r="AF1813" s="102"/>
    </row>
    <row r="1814" spans="1:32" x14ac:dyDescent="0.45">
      <c r="A1814" s="38"/>
      <c r="B1814" s="38"/>
      <c r="C1814" s="38"/>
      <c r="D1814" s="38"/>
      <c r="E1814" s="38"/>
      <c r="F1814" s="38"/>
      <c r="G1814" s="38"/>
      <c r="H1814" s="90"/>
      <c r="I1814" s="90"/>
      <c r="J1814" s="95"/>
      <c r="K1814" s="90"/>
      <c r="L1814" s="95"/>
      <c r="M1814" s="38"/>
      <c r="N1814" s="38"/>
      <c r="O1814" s="38"/>
      <c r="P1814" s="38"/>
      <c r="X1814" s="103"/>
      <c r="Y1814" s="103"/>
      <c r="Z1814" s="103"/>
      <c r="AA1814" s="104"/>
      <c r="AB1814" s="104"/>
      <c r="AC1814" s="104"/>
      <c r="AD1814" s="102"/>
      <c r="AE1814" s="102"/>
      <c r="AF1814" s="102"/>
    </row>
    <row r="1815" spans="1:32" x14ac:dyDescent="0.45">
      <c r="A1815" s="38"/>
      <c r="B1815" s="38"/>
      <c r="C1815" s="38"/>
      <c r="D1815" s="38"/>
      <c r="E1815" s="38"/>
      <c r="F1815" s="38"/>
      <c r="G1815" s="38"/>
      <c r="H1815" s="90"/>
      <c r="I1815" s="90"/>
      <c r="J1815" s="95"/>
      <c r="K1815" s="90"/>
      <c r="L1815" s="95"/>
      <c r="M1815" s="38"/>
      <c r="N1815" s="38"/>
      <c r="O1815" s="38"/>
      <c r="P1815" s="38"/>
      <c r="X1815" s="103"/>
      <c r="Y1815" s="103"/>
      <c r="Z1815" s="103"/>
      <c r="AA1815" s="104"/>
      <c r="AB1815" s="104"/>
      <c r="AC1815" s="104"/>
      <c r="AD1815" s="102"/>
      <c r="AE1815" s="102"/>
      <c r="AF1815" s="102"/>
    </row>
    <row r="1816" spans="1:32" x14ac:dyDescent="0.45">
      <c r="A1816" s="38"/>
      <c r="B1816" s="38"/>
      <c r="C1816" s="38"/>
      <c r="D1816" s="38"/>
      <c r="E1816" s="38"/>
      <c r="F1816" s="38"/>
      <c r="G1816" s="38"/>
      <c r="H1816" s="90"/>
      <c r="I1816" s="90"/>
      <c r="J1816" s="95"/>
      <c r="K1816" s="90"/>
      <c r="L1816" s="95"/>
      <c r="M1816" s="38"/>
      <c r="N1816" s="38"/>
      <c r="O1816" s="38"/>
      <c r="P1816" s="38"/>
      <c r="X1816" s="103"/>
      <c r="Y1816" s="103"/>
      <c r="Z1816" s="103"/>
      <c r="AA1816" s="104"/>
      <c r="AB1816" s="104"/>
      <c r="AC1816" s="104"/>
      <c r="AD1816" s="102"/>
      <c r="AE1816" s="102"/>
      <c r="AF1816" s="102"/>
    </row>
    <row r="1817" spans="1:32" x14ac:dyDescent="0.45">
      <c r="A1817" s="38"/>
      <c r="B1817" s="38"/>
      <c r="C1817" s="38"/>
      <c r="D1817" s="38"/>
      <c r="E1817" s="38"/>
      <c r="F1817" s="38"/>
      <c r="G1817" s="38"/>
      <c r="H1817" s="90"/>
      <c r="I1817" s="90"/>
      <c r="J1817" s="95"/>
      <c r="K1817" s="90"/>
      <c r="L1817" s="95"/>
      <c r="M1817" s="38"/>
      <c r="N1817" s="38"/>
      <c r="O1817" s="38"/>
      <c r="P1817" s="38"/>
      <c r="X1817" s="103"/>
      <c r="Y1817" s="103"/>
      <c r="Z1817" s="103"/>
      <c r="AA1817" s="104"/>
      <c r="AB1817" s="104"/>
      <c r="AC1817" s="104"/>
      <c r="AD1817" s="102"/>
      <c r="AE1817" s="102"/>
      <c r="AF1817" s="102"/>
    </row>
    <row r="1818" spans="1:32" x14ac:dyDescent="0.45">
      <c r="A1818" s="38"/>
      <c r="B1818" s="38"/>
      <c r="C1818" s="38"/>
      <c r="D1818" s="38"/>
      <c r="E1818" s="38"/>
      <c r="F1818" s="38"/>
      <c r="G1818" s="38"/>
      <c r="H1818" s="90"/>
      <c r="I1818" s="90"/>
      <c r="J1818" s="95"/>
      <c r="K1818" s="90"/>
      <c r="L1818" s="95"/>
      <c r="M1818" s="38"/>
      <c r="N1818" s="38"/>
      <c r="O1818" s="38"/>
      <c r="P1818" s="38"/>
      <c r="X1818" s="103"/>
      <c r="Y1818" s="103"/>
      <c r="Z1818" s="103"/>
      <c r="AA1818" s="104"/>
      <c r="AB1818" s="104"/>
      <c r="AC1818" s="104"/>
      <c r="AD1818" s="102"/>
      <c r="AE1818" s="102"/>
      <c r="AF1818" s="102"/>
    </row>
    <row r="1819" spans="1:32" x14ac:dyDescent="0.45">
      <c r="A1819" s="38"/>
      <c r="B1819" s="38"/>
      <c r="C1819" s="38"/>
      <c r="D1819" s="38"/>
      <c r="E1819" s="38"/>
      <c r="F1819" s="38"/>
      <c r="G1819" s="38"/>
      <c r="H1819" s="90"/>
      <c r="I1819" s="90"/>
      <c r="J1819" s="95"/>
      <c r="K1819" s="90"/>
      <c r="L1819" s="95"/>
      <c r="M1819" s="38"/>
      <c r="N1819" s="38"/>
      <c r="O1819" s="38"/>
      <c r="P1819" s="38"/>
      <c r="X1819" s="103"/>
      <c r="Y1819" s="103"/>
      <c r="Z1819" s="103"/>
      <c r="AA1819" s="104"/>
      <c r="AB1819" s="104"/>
      <c r="AC1819" s="104"/>
      <c r="AD1819" s="102"/>
      <c r="AE1819" s="102"/>
      <c r="AF1819" s="102"/>
    </row>
    <row r="1820" spans="1:32" x14ac:dyDescent="0.45">
      <c r="A1820" s="38"/>
      <c r="B1820" s="38"/>
      <c r="C1820" s="38"/>
      <c r="D1820" s="38"/>
      <c r="E1820" s="38"/>
      <c r="F1820" s="38"/>
      <c r="G1820" s="38"/>
      <c r="H1820" s="90"/>
      <c r="I1820" s="90"/>
      <c r="J1820" s="95"/>
      <c r="K1820" s="90"/>
      <c r="L1820" s="95"/>
      <c r="M1820" s="38"/>
      <c r="N1820" s="38"/>
      <c r="O1820" s="38"/>
      <c r="P1820" s="38"/>
      <c r="X1820" s="103"/>
      <c r="Y1820" s="103"/>
      <c r="Z1820" s="103"/>
      <c r="AA1820" s="104"/>
      <c r="AB1820" s="104"/>
      <c r="AC1820" s="104"/>
      <c r="AD1820" s="102"/>
      <c r="AE1820" s="102"/>
      <c r="AF1820" s="102"/>
    </row>
    <row r="1821" spans="1:32" x14ac:dyDescent="0.45">
      <c r="A1821" s="38"/>
      <c r="B1821" s="38"/>
      <c r="C1821" s="38"/>
      <c r="D1821" s="38"/>
      <c r="E1821" s="38"/>
      <c r="F1821" s="38"/>
      <c r="G1821" s="38"/>
      <c r="H1821" s="90"/>
      <c r="I1821" s="90"/>
      <c r="J1821" s="95"/>
      <c r="K1821" s="90"/>
      <c r="L1821" s="95"/>
      <c r="M1821" s="38"/>
      <c r="N1821" s="38"/>
      <c r="O1821" s="38"/>
      <c r="P1821" s="38"/>
      <c r="X1821" s="103"/>
      <c r="Y1821" s="103"/>
      <c r="Z1821" s="103"/>
      <c r="AA1821" s="104"/>
      <c r="AB1821" s="104"/>
      <c r="AC1821" s="104"/>
      <c r="AD1821" s="102"/>
      <c r="AE1821" s="102"/>
      <c r="AF1821" s="102"/>
    </row>
    <row r="1822" spans="1:32" x14ac:dyDescent="0.45">
      <c r="A1822" s="38"/>
      <c r="B1822" s="38"/>
      <c r="C1822" s="38"/>
      <c r="D1822" s="38"/>
      <c r="E1822" s="38"/>
      <c r="F1822" s="38"/>
      <c r="G1822" s="38"/>
      <c r="H1822" s="90"/>
      <c r="I1822" s="90"/>
      <c r="J1822" s="95"/>
      <c r="K1822" s="90"/>
      <c r="L1822" s="95"/>
      <c r="M1822" s="38"/>
      <c r="N1822" s="38"/>
      <c r="O1822" s="38"/>
      <c r="P1822" s="38"/>
      <c r="X1822" s="103"/>
      <c r="Y1822" s="103"/>
      <c r="Z1822" s="103"/>
      <c r="AA1822" s="104"/>
      <c r="AB1822" s="104"/>
      <c r="AC1822" s="104"/>
      <c r="AD1822" s="102"/>
      <c r="AE1822" s="102"/>
      <c r="AF1822" s="102"/>
    </row>
    <row r="1823" spans="1:32" x14ac:dyDescent="0.45">
      <c r="A1823" s="38"/>
      <c r="B1823" s="38"/>
      <c r="C1823" s="38"/>
      <c r="D1823" s="38"/>
      <c r="E1823" s="38"/>
      <c r="F1823" s="38"/>
      <c r="G1823" s="38"/>
      <c r="H1823" s="90"/>
      <c r="I1823" s="90"/>
      <c r="J1823" s="95"/>
      <c r="K1823" s="90"/>
      <c r="L1823" s="95"/>
      <c r="M1823" s="38"/>
      <c r="N1823" s="38"/>
      <c r="O1823" s="38"/>
      <c r="P1823" s="38"/>
      <c r="X1823" s="103"/>
      <c r="Y1823" s="103"/>
      <c r="Z1823" s="103"/>
      <c r="AA1823" s="104"/>
      <c r="AB1823" s="104"/>
      <c r="AC1823" s="104"/>
      <c r="AD1823" s="102"/>
      <c r="AE1823" s="102"/>
      <c r="AF1823" s="102"/>
    </row>
    <row r="1824" spans="1:32" x14ac:dyDescent="0.45">
      <c r="A1824" s="38"/>
      <c r="B1824" s="38"/>
      <c r="C1824" s="38"/>
      <c r="D1824" s="38"/>
      <c r="E1824" s="38"/>
      <c r="F1824" s="38"/>
      <c r="G1824" s="38"/>
      <c r="H1824" s="90"/>
      <c r="I1824" s="90"/>
      <c r="J1824" s="95"/>
      <c r="K1824" s="90"/>
      <c r="L1824" s="95"/>
      <c r="M1824" s="38"/>
      <c r="N1824" s="38"/>
      <c r="O1824" s="38"/>
      <c r="P1824" s="38"/>
      <c r="X1824" s="103"/>
      <c r="Y1824" s="103"/>
      <c r="Z1824" s="103"/>
      <c r="AA1824" s="104"/>
      <c r="AB1824" s="104"/>
      <c r="AC1824" s="104"/>
      <c r="AD1824" s="102"/>
      <c r="AE1824" s="102"/>
      <c r="AF1824" s="102"/>
    </row>
    <row r="1825" spans="1:32" x14ac:dyDescent="0.45">
      <c r="A1825" s="38"/>
      <c r="B1825" s="38"/>
      <c r="C1825" s="38"/>
      <c r="D1825" s="38"/>
      <c r="E1825" s="38"/>
      <c r="F1825" s="38"/>
      <c r="G1825" s="38"/>
      <c r="H1825" s="90"/>
      <c r="I1825" s="90"/>
      <c r="J1825" s="95"/>
      <c r="K1825" s="90"/>
      <c r="L1825" s="95"/>
      <c r="M1825" s="38"/>
      <c r="N1825" s="38"/>
      <c r="O1825" s="38"/>
      <c r="P1825" s="38"/>
      <c r="X1825" s="103"/>
      <c r="Y1825" s="103"/>
      <c r="Z1825" s="103"/>
      <c r="AA1825" s="104"/>
      <c r="AB1825" s="104"/>
      <c r="AC1825" s="104"/>
      <c r="AD1825" s="102"/>
      <c r="AE1825" s="102"/>
      <c r="AF1825" s="102"/>
    </row>
    <row r="1826" spans="1:32" x14ac:dyDescent="0.45">
      <c r="A1826" s="38"/>
      <c r="B1826" s="38"/>
      <c r="C1826" s="38"/>
      <c r="D1826" s="38"/>
      <c r="E1826" s="38"/>
      <c r="F1826" s="38"/>
      <c r="G1826" s="38"/>
      <c r="H1826" s="90"/>
      <c r="I1826" s="90"/>
      <c r="J1826" s="95"/>
      <c r="K1826" s="90"/>
      <c r="L1826" s="95"/>
      <c r="M1826" s="38"/>
      <c r="N1826" s="38"/>
      <c r="O1826" s="38"/>
      <c r="P1826" s="38"/>
      <c r="X1826" s="103"/>
      <c r="Y1826" s="103"/>
      <c r="Z1826" s="103"/>
      <c r="AA1826" s="104"/>
      <c r="AB1826" s="104"/>
      <c r="AC1826" s="104"/>
      <c r="AD1826" s="102"/>
      <c r="AE1826" s="102"/>
      <c r="AF1826" s="102"/>
    </row>
    <row r="1827" spans="1:32" x14ac:dyDescent="0.45">
      <c r="A1827" s="38"/>
      <c r="B1827" s="38"/>
      <c r="C1827" s="38"/>
      <c r="D1827" s="38"/>
      <c r="E1827" s="38"/>
      <c r="F1827" s="38"/>
      <c r="G1827" s="38"/>
      <c r="H1827" s="90"/>
      <c r="I1827" s="90"/>
      <c r="J1827" s="95"/>
      <c r="K1827" s="90"/>
      <c r="L1827" s="95"/>
      <c r="M1827" s="38"/>
      <c r="N1827" s="38"/>
      <c r="O1827" s="38"/>
      <c r="P1827" s="38"/>
      <c r="X1827" s="103"/>
      <c r="Y1827" s="103"/>
      <c r="Z1827" s="103"/>
      <c r="AA1827" s="104"/>
      <c r="AB1827" s="104"/>
      <c r="AC1827" s="104"/>
      <c r="AD1827" s="102"/>
      <c r="AE1827" s="102"/>
      <c r="AF1827" s="102"/>
    </row>
    <row r="1828" spans="1:32" x14ac:dyDescent="0.45">
      <c r="A1828" s="38"/>
      <c r="B1828" s="38"/>
      <c r="C1828" s="38"/>
      <c r="D1828" s="38"/>
      <c r="E1828" s="38"/>
      <c r="F1828" s="38"/>
      <c r="G1828" s="38"/>
      <c r="H1828" s="90"/>
      <c r="I1828" s="90"/>
      <c r="J1828" s="95"/>
      <c r="K1828" s="90"/>
      <c r="L1828" s="95"/>
      <c r="M1828" s="38"/>
      <c r="N1828" s="38"/>
      <c r="O1828" s="38"/>
      <c r="P1828" s="38"/>
      <c r="X1828" s="103"/>
      <c r="Y1828" s="103"/>
      <c r="Z1828" s="103"/>
      <c r="AA1828" s="104"/>
      <c r="AB1828" s="104"/>
      <c r="AC1828" s="104"/>
      <c r="AD1828" s="102"/>
      <c r="AE1828" s="102"/>
      <c r="AF1828" s="102"/>
    </row>
    <row r="1829" spans="1:32" x14ac:dyDescent="0.45">
      <c r="A1829" s="38"/>
      <c r="B1829" s="38"/>
      <c r="C1829" s="38"/>
      <c r="D1829" s="38"/>
      <c r="E1829" s="38"/>
      <c r="F1829" s="38"/>
      <c r="G1829" s="38"/>
      <c r="H1829" s="90"/>
      <c r="I1829" s="90"/>
      <c r="J1829" s="95"/>
      <c r="K1829" s="90"/>
      <c r="L1829" s="95"/>
      <c r="M1829" s="38"/>
      <c r="N1829" s="38"/>
      <c r="O1829" s="38"/>
      <c r="P1829" s="38"/>
      <c r="X1829" s="103"/>
      <c r="Y1829" s="103"/>
      <c r="Z1829" s="103"/>
      <c r="AA1829" s="104"/>
      <c r="AB1829" s="104"/>
      <c r="AC1829" s="104"/>
      <c r="AD1829" s="102"/>
      <c r="AE1829" s="102"/>
      <c r="AF1829" s="102"/>
    </row>
    <row r="1830" spans="1:32" x14ac:dyDescent="0.45">
      <c r="A1830" s="38"/>
      <c r="B1830" s="38"/>
      <c r="C1830" s="38"/>
      <c r="D1830" s="38"/>
      <c r="E1830" s="38"/>
      <c r="F1830" s="38"/>
      <c r="G1830" s="38"/>
      <c r="H1830" s="90"/>
      <c r="I1830" s="90"/>
      <c r="J1830" s="95"/>
      <c r="K1830" s="90"/>
      <c r="L1830" s="95"/>
      <c r="M1830" s="38"/>
      <c r="N1830" s="38"/>
      <c r="O1830" s="38"/>
      <c r="P1830" s="38"/>
      <c r="X1830" s="103"/>
      <c r="Y1830" s="103"/>
      <c r="Z1830" s="103"/>
      <c r="AA1830" s="104"/>
      <c r="AB1830" s="104"/>
      <c r="AC1830" s="104"/>
      <c r="AD1830" s="102"/>
      <c r="AE1830" s="102"/>
      <c r="AF1830" s="102"/>
    </row>
    <row r="1831" spans="1:32" x14ac:dyDescent="0.45">
      <c r="A1831" s="38"/>
      <c r="B1831" s="38"/>
      <c r="C1831" s="38"/>
      <c r="D1831" s="38"/>
      <c r="E1831" s="38"/>
      <c r="F1831" s="38"/>
      <c r="G1831" s="38"/>
      <c r="H1831" s="90"/>
      <c r="I1831" s="90"/>
      <c r="J1831" s="95"/>
      <c r="K1831" s="90"/>
      <c r="L1831" s="95"/>
      <c r="M1831" s="38"/>
      <c r="N1831" s="38"/>
      <c r="O1831" s="38"/>
      <c r="P1831" s="38"/>
      <c r="X1831" s="103"/>
      <c r="Y1831" s="103"/>
      <c r="Z1831" s="103"/>
      <c r="AA1831" s="104"/>
      <c r="AB1831" s="104"/>
      <c r="AC1831" s="104"/>
      <c r="AD1831" s="102"/>
      <c r="AE1831" s="102"/>
      <c r="AF1831" s="102"/>
    </row>
    <row r="1832" spans="1:32" x14ac:dyDescent="0.45">
      <c r="A1832" s="38"/>
      <c r="B1832" s="38"/>
      <c r="C1832" s="38"/>
      <c r="D1832" s="38"/>
      <c r="E1832" s="38"/>
      <c r="F1832" s="38"/>
      <c r="G1832" s="38"/>
      <c r="H1832" s="90"/>
      <c r="I1832" s="90"/>
      <c r="J1832" s="95"/>
      <c r="K1832" s="90"/>
      <c r="L1832" s="95"/>
      <c r="M1832" s="38"/>
      <c r="N1832" s="38"/>
      <c r="O1832" s="38"/>
      <c r="P1832" s="38"/>
      <c r="X1832" s="103"/>
      <c r="Y1832" s="103"/>
      <c r="Z1832" s="103"/>
      <c r="AA1832" s="104"/>
      <c r="AB1832" s="104"/>
      <c r="AC1832" s="104"/>
      <c r="AD1832" s="102"/>
      <c r="AE1832" s="102"/>
      <c r="AF1832" s="102"/>
    </row>
    <row r="1833" spans="1:32" x14ac:dyDescent="0.45">
      <c r="A1833" s="38"/>
      <c r="B1833" s="38"/>
      <c r="C1833" s="38"/>
      <c r="D1833" s="38"/>
      <c r="E1833" s="38"/>
      <c r="F1833" s="38"/>
      <c r="G1833" s="38"/>
      <c r="H1833" s="90"/>
      <c r="I1833" s="90"/>
      <c r="J1833" s="95"/>
      <c r="K1833" s="90"/>
      <c r="L1833" s="95"/>
      <c r="M1833" s="38"/>
      <c r="N1833" s="38"/>
      <c r="O1833" s="38"/>
      <c r="P1833" s="38"/>
      <c r="X1833" s="103"/>
      <c r="Y1833" s="103"/>
      <c r="Z1833" s="103"/>
      <c r="AA1833" s="104"/>
      <c r="AB1833" s="104"/>
      <c r="AC1833" s="104"/>
      <c r="AD1833" s="102"/>
      <c r="AE1833" s="102"/>
      <c r="AF1833" s="102"/>
    </row>
    <row r="1834" spans="1:32" x14ac:dyDescent="0.45">
      <c r="A1834" s="38"/>
      <c r="B1834" s="38"/>
      <c r="C1834" s="38"/>
      <c r="D1834" s="38"/>
      <c r="E1834" s="38"/>
      <c r="F1834" s="38"/>
      <c r="G1834" s="38"/>
      <c r="H1834" s="90"/>
      <c r="I1834" s="90"/>
      <c r="J1834" s="95"/>
      <c r="K1834" s="90"/>
      <c r="L1834" s="95"/>
      <c r="M1834" s="38"/>
      <c r="N1834" s="38"/>
      <c r="O1834" s="38"/>
      <c r="P1834" s="38"/>
      <c r="X1834" s="103"/>
      <c r="Y1834" s="103"/>
      <c r="Z1834" s="103"/>
      <c r="AA1834" s="104"/>
      <c r="AB1834" s="104"/>
      <c r="AC1834" s="104"/>
      <c r="AD1834" s="102"/>
      <c r="AE1834" s="102"/>
      <c r="AF1834" s="102"/>
    </row>
    <row r="1835" spans="1:32" x14ac:dyDescent="0.45">
      <c r="A1835" s="38"/>
      <c r="B1835" s="38"/>
      <c r="C1835" s="38"/>
      <c r="D1835" s="38"/>
      <c r="E1835" s="38"/>
      <c r="F1835" s="38"/>
      <c r="G1835" s="38"/>
      <c r="H1835" s="90"/>
      <c r="I1835" s="90"/>
      <c r="J1835" s="95"/>
      <c r="K1835" s="90"/>
      <c r="L1835" s="95"/>
      <c r="M1835" s="38"/>
      <c r="N1835" s="38"/>
      <c r="O1835" s="38"/>
      <c r="P1835" s="38"/>
      <c r="X1835" s="103"/>
      <c r="Y1835" s="103"/>
      <c r="Z1835" s="103"/>
      <c r="AA1835" s="104"/>
      <c r="AB1835" s="104"/>
      <c r="AC1835" s="104"/>
      <c r="AD1835" s="102"/>
      <c r="AE1835" s="102"/>
      <c r="AF1835" s="102"/>
    </row>
    <row r="1836" spans="1:32" x14ac:dyDescent="0.45">
      <c r="A1836" s="38"/>
      <c r="B1836" s="38"/>
      <c r="C1836" s="38"/>
      <c r="D1836" s="38"/>
      <c r="E1836" s="38"/>
      <c r="F1836" s="38"/>
      <c r="G1836" s="38"/>
      <c r="H1836" s="90"/>
      <c r="I1836" s="90"/>
      <c r="J1836" s="95"/>
      <c r="K1836" s="90"/>
      <c r="L1836" s="95"/>
      <c r="M1836" s="38"/>
      <c r="N1836" s="38"/>
      <c r="O1836" s="38"/>
      <c r="P1836" s="38"/>
      <c r="X1836" s="103"/>
      <c r="Y1836" s="103"/>
      <c r="Z1836" s="103"/>
      <c r="AA1836" s="104"/>
      <c r="AB1836" s="104"/>
      <c r="AC1836" s="104"/>
      <c r="AD1836" s="102"/>
      <c r="AE1836" s="102"/>
      <c r="AF1836" s="102"/>
    </row>
    <row r="1837" spans="1:32" x14ac:dyDescent="0.45">
      <c r="A1837" s="38"/>
      <c r="B1837" s="38"/>
      <c r="C1837" s="38"/>
      <c r="D1837" s="38"/>
      <c r="E1837" s="38"/>
      <c r="F1837" s="38"/>
      <c r="G1837" s="38"/>
      <c r="H1837" s="90"/>
      <c r="I1837" s="90"/>
      <c r="J1837" s="95"/>
      <c r="K1837" s="90"/>
      <c r="L1837" s="95"/>
      <c r="M1837" s="38"/>
      <c r="N1837" s="38"/>
      <c r="O1837" s="38"/>
      <c r="P1837" s="38"/>
      <c r="X1837" s="103"/>
      <c r="Y1837" s="103"/>
      <c r="Z1837" s="103"/>
      <c r="AA1837" s="104"/>
      <c r="AB1837" s="104"/>
      <c r="AC1837" s="104"/>
      <c r="AD1837" s="102"/>
      <c r="AE1837" s="102"/>
      <c r="AF1837" s="102"/>
    </row>
    <row r="1838" spans="1:32" x14ac:dyDescent="0.45">
      <c r="A1838" s="38"/>
      <c r="B1838" s="38"/>
      <c r="C1838" s="38"/>
      <c r="D1838" s="38"/>
      <c r="E1838" s="38"/>
      <c r="F1838" s="38"/>
      <c r="G1838" s="38"/>
      <c r="H1838" s="90"/>
      <c r="I1838" s="90"/>
      <c r="J1838" s="95"/>
      <c r="K1838" s="90"/>
      <c r="L1838" s="95"/>
      <c r="M1838" s="38"/>
      <c r="N1838" s="38"/>
      <c r="O1838" s="38"/>
      <c r="P1838" s="38"/>
      <c r="X1838" s="103"/>
      <c r="Y1838" s="103"/>
      <c r="Z1838" s="103"/>
      <c r="AA1838" s="104"/>
      <c r="AB1838" s="104"/>
      <c r="AC1838" s="104"/>
      <c r="AD1838" s="102"/>
      <c r="AE1838" s="102"/>
      <c r="AF1838" s="102"/>
    </row>
    <row r="1839" spans="1:32" x14ac:dyDescent="0.45">
      <c r="A1839" s="38"/>
      <c r="B1839" s="38"/>
      <c r="C1839" s="38"/>
      <c r="D1839" s="38"/>
      <c r="E1839" s="38"/>
      <c r="F1839" s="38"/>
      <c r="G1839" s="38"/>
      <c r="H1839" s="90"/>
      <c r="I1839" s="90"/>
      <c r="J1839" s="95"/>
      <c r="K1839" s="90"/>
      <c r="L1839" s="95"/>
      <c r="M1839" s="38"/>
      <c r="N1839" s="38"/>
      <c r="O1839" s="38"/>
      <c r="P1839" s="38"/>
      <c r="X1839" s="103"/>
      <c r="Y1839" s="103"/>
      <c r="Z1839" s="103"/>
      <c r="AA1839" s="104"/>
      <c r="AB1839" s="104"/>
      <c r="AC1839" s="104"/>
      <c r="AD1839" s="102"/>
      <c r="AE1839" s="102"/>
      <c r="AF1839" s="102"/>
    </row>
  </sheetData>
  <sheetProtection algorithmName="SHA-512" hashValue="nygeV1fbpS8jia1S9y3Tv/LGCspwVjmNOXk/mJBvBzvpj4TnDwuBm6BhoS1WT0zXZm9nhQHDVH8mh5nLWCE2Bg==" saltValue="4qxx0rtZPX3C2tTjt5Gxtw==" spinCount="100000" sheet="1" selectLockedCells="1"/>
  <mergeCells count="6">
    <mergeCell ref="W2:Y9"/>
    <mergeCell ref="F7:J10"/>
    <mergeCell ref="C2:H2"/>
    <mergeCell ref="C7:D7"/>
    <mergeCell ref="C8:D8"/>
    <mergeCell ref="C9:D9"/>
  </mergeCells>
  <conditionalFormatting sqref="AA15">
    <cfRule type="cellIs" dxfId="4" priority="10" operator="equal">
      <formula>TRUE</formula>
    </cfRule>
  </conditionalFormatting>
  <conditionalFormatting sqref="AA16:AA1008">
    <cfRule type="cellIs" dxfId="3" priority="8" operator="equal">
      <formula>TRUE</formula>
    </cfRule>
  </conditionalFormatting>
  <conditionalFormatting sqref="AC14 AB1:AC13 AB15:AC1048576">
    <cfRule type="containsText" dxfId="2" priority="3" operator="containsText" text="true">
      <formula>NOT(ISERROR(SEARCH("true",AB1)))</formula>
    </cfRule>
  </conditionalFormatting>
  <conditionalFormatting sqref="AD15:AE999">
    <cfRule type="containsText" dxfId="1" priority="2" operator="containsText" text="Emissions intensiy required">
      <formula>NOT(ISERROR(SEARCH("Emissions intensiy required",AD15)))</formula>
    </cfRule>
  </conditionalFormatting>
  <conditionalFormatting sqref="AD15:AE999">
    <cfRule type="containsText" dxfId="0" priority="1" operator="containsText" text="Emissions intensity required">
      <formula>NOT(ISERROR(SEARCH("Emissions intensity required",AD15)))</formula>
    </cfRule>
  </conditionalFormatting>
  <dataValidations count="3">
    <dataValidation type="list" allowBlank="1" showInputMessage="1" showErrorMessage="1" sqref="UYQ983037:UYQ983052 UOU983037:UOU983052 UEY983037:UEY983052 TVC983037:TVC983052 TLG983037:TLG983052 TBK983037:TBK983052 SRO983037:SRO983052 SHS983037:SHS983052 RXW983037:RXW983052 ROA983037:ROA983052 REE983037:REE983052 QUI983037:QUI983052 QKM983037:QKM983052 QAQ983037:QAQ983052 PQU983037:PQU983052 PGY983037:PGY983052 OXC983037:OXC983052 ONG983037:ONG983052 ODK983037:ODK983052 NTO983037:NTO983052 NJS983037:NJS983052 MZW983037:MZW983052 MQA983037:MQA983052 MGE983037:MGE983052 LWI983037:LWI983052 LMM983037:LMM983052 LCQ983037:LCQ983052 KSU983037:KSU983052 KIY983037:KIY983052 JZC983037:JZC983052 JPG983037:JPG983052 JFK983037:JFK983052 IVO983037:IVO983052 ILS983037:ILS983052 IBW983037:IBW983052 HSA983037:HSA983052 HIE983037:HIE983052 GYI983037:GYI983052 GOM983037:GOM983052 GEQ983037:GEQ983052 FUU983037:FUU983052 FKY983037:FKY983052 FBC983037:FBC983052 ERG983037:ERG983052 EHK983037:EHK983052 DXO983037:DXO983052 DNS983037:DNS983052 DDW983037:DDW983052 CUA983037:CUA983052 CKE983037:CKE983052 CAI983037:CAI983052 BQM983037:BQM983052 BGQ983037:BGQ983052 AWU983037:AWU983052 AMY983037:AMY983052 ADC983037:ADC983052 TG983037:TG983052 JK983037:JK983052 WVW917501:WVW917516 WMA917501:WMA917516 WCE917501:WCE917516 VSI917501:VSI917516 VIM917501:VIM917516 UYQ917501:UYQ917516 UOU917501:UOU917516 UEY917501:UEY917516 TVC917501:TVC917516 TLG917501:TLG917516 TBK917501:TBK917516 SRO917501:SRO917516 SHS917501:SHS917516 RXW917501:RXW917516 ROA917501:ROA917516 REE917501:REE917516 QUI917501:QUI917516 QKM917501:QKM917516 QAQ917501:QAQ917516 PQU917501:PQU917516 PGY917501:PGY917516 OXC917501:OXC917516 ONG917501:ONG917516 ODK917501:ODK917516 NTO917501:NTO917516 NJS917501:NJS917516 MZW917501:MZW917516 MQA917501:MQA917516 MGE917501:MGE917516 LWI917501:LWI917516 LMM917501:LMM917516 LCQ917501:LCQ917516 KSU917501:KSU917516 KIY917501:KIY917516 JZC917501:JZC917516 JPG917501:JPG917516 JFK917501:JFK917516 IVO917501:IVO917516 ILS917501:ILS917516 IBW917501:IBW917516 HSA917501:HSA917516 HIE917501:HIE917516 GYI917501:GYI917516 GOM917501:GOM917516 GEQ917501:GEQ917516 FUU917501:FUU917516 FKY917501:FKY917516 FBC917501:FBC917516 ERG917501:ERG917516 EHK917501:EHK917516 DXO917501:DXO917516 DNS917501:DNS917516 DDW917501:DDW917516 CUA917501:CUA917516 CKE917501:CKE917516 CAI917501:CAI917516 BQM917501:BQM917516 BGQ917501:BGQ917516 AWU917501:AWU917516 AMY917501:AMY917516 ADC917501:ADC917516 TG917501:TG917516 JK917501:JK917516 WVW851965:WVW851980 WMA851965:WMA851980 WCE851965:WCE851980 VSI851965:VSI851980 VIM851965:VIM851980 UYQ851965:UYQ851980 UOU851965:UOU851980 UEY851965:UEY851980 TVC851965:TVC851980 TLG851965:TLG851980 TBK851965:TBK851980 SRO851965:SRO851980 SHS851965:SHS851980 RXW851965:RXW851980 ROA851965:ROA851980 REE851965:REE851980 QUI851965:QUI851980 QKM851965:QKM851980 QAQ851965:QAQ851980 PQU851965:PQU851980 PGY851965:PGY851980 OXC851965:OXC851980 ONG851965:ONG851980 ODK851965:ODK851980 NTO851965:NTO851980 NJS851965:NJS851980 MZW851965:MZW851980 MQA851965:MQA851980 MGE851965:MGE851980 LWI851965:LWI851980 LMM851965:LMM851980 LCQ851965:LCQ851980 KSU851965:KSU851980 KIY851965:KIY851980 JZC851965:JZC851980 JPG851965:JPG851980 JFK851965:JFK851980 IVO851965:IVO851980 ILS851965:ILS851980 IBW851965:IBW851980 HSA851965:HSA851980 HIE851965:HIE851980 GYI851965:GYI851980 GOM851965:GOM851980 GEQ851965:GEQ851980 FUU851965:FUU851980 FKY851965:FKY851980 FBC851965:FBC851980 ERG851965:ERG851980 EHK851965:EHK851980 DXO851965:DXO851980 DNS851965:DNS851980 DDW851965:DDW851980 CUA851965:CUA851980 CKE851965:CKE851980 CAI851965:CAI851980 BQM851965:BQM851980 BGQ851965:BGQ851980 AWU851965:AWU851980 AMY851965:AMY851980 ADC851965:ADC851980 TG851965:TG851980 JK851965:JK851980 WVW786429:WVW786444 WMA786429:WMA786444 WCE786429:WCE786444 VSI786429:VSI786444 VIM786429:VIM786444 UYQ786429:UYQ786444 UOU786429:UOU786444 UEY786429:UEY786444 TVC786429:TVC786444 TLG786429:TLG786444 TBK786429:TBK786444 SRO786429:SRO786444 SHS786429:SHS786444 RXW786429:RXW786444 ROA786429:ROA786444 REE786429:REE786444 QUI786429:QUI786444 QKM786429:QKM786444 QAQ786429:QAQ786444 PQU786429:PQU786444 PGY786429:PGY786444 OXC786429:OXC786444 ONG786429:ONG786444 ODK786429:ODK786444 NTO786429:NTO786444 NJS786429:NJS786444 MZW786429:MZW786444 MQA786429:MQA786444 MGE786429:MGE786444 LWI786429:LWI786444 LMM786429:LMM786444 LCQ786429:LCQ786444 KSU786429:KSU786444 KIY786429:KIY786444 JZC786429:JZC786444 JPG786429:JPG786444 JFK786429:JFK786444 IVO786429:IVO786444 ILS786429:ILS786444 IBW786429:IBW786444 HSA786429:HSA786444 HIE786429:HIE786444 GYI786429:GYI786444 GOM786429:GOM786444 GEQ786429:GEQ786444 FUU786429:FUU786444 FKY786429:FKY786444 FBC786429:FBC786444 ERG786429:ERG786444 EHK786429:EHK786444 DXO786429:DXO786444 DNS786429:DNS786444 DDW786429:DDW786444 CUA786429:CUA786444 CKE786429:CKE786444 CAI786429:CAI786444 BQM786429:BQM786444 BGQ786429:BGQ786444 AWU786429:AWU786444 AMY786429:AMY786444 ADC786429:ADC786444 TG786429:TG786444 JK786429:JK786444 WVW720893:WVW720908 WMA720893:WMA720908 WCE720893:WCE720908 VSI720893:VSI720908 VIM720893:VIM720908 UYQ720893:UYQ720908 UOU720893:UOU720908 UEY720893:UEY720908 TVC720893:TVC720908 TLG720893:TLG720908 TBK720893:TBK720908 SRO720893:SRO720908 SHS720893:SHS720908 RXW720893:RXW720908 ROA720893:ROA720908 REE720893:REE720908 QUI720893:QUI720908 QKM720893:QKM720908 QAQ720893:QAQ720908 PQU720893:PQU720908 PGY720893:PGY720908 OXC720893:OXC720908 ONG720893:ONG720908 ODK720893:ODK720908 NTO720893:NTO720908 NJS720893:NJS720908 MZW720893:MZW720908 MQA720893:MQA720908 MGE720893:MGE720908 LWI720893:LWI720908 LMM720893:LMM720908 LCQ720893:LCQ720908 KSU720893:KSU720908 KIY720893:KIY720908 JZC720893:JZC720908 JPG720893:JPG720908 JFK720893:JFK720908 IVO720893:IVO720908 ILS720893:ILS720908 IBW720893:IBW720908 HSA720893:HSA720908 HIE720893:HIE720908 GYI720893:GYI720908 GOM720893:GOM720908 GEQ720893:GEQ720908 FUU720893:FUU720908 FKY720893:FKY720908 FBC720893:FBC720908 ERG720893:ERG720908 EHK720893:EHK720908 DXO720893:DXO720908 DNS720893:DNS720908 DDW720893:DDW720908 CUA720893:CUA720908 CKE720893:CKE720908 CAI720893:CAI720908 BQM720893:BQM720908 BGQ720893:BGQ720908 AWU720893:AWU720908 AMY720893:AMY720908 ADC720893:ADC720908 TG720893:TG720908 JK720893:JK720908 WVW655357:WVW655372 WMA655357:WMA655372 WCE655357:WCE655372 VSI655357:VSI655372 VIM655357:VIM655372 UYQ655357:UYQ655372 UOU655357:UOU655372 UEY655357:UEY655372 TVC655357:TVC655372 TLG655357:TLG655372 TBK655357:TBK655372 SRO655357:SRO655372 SHS655357:SHS655372 RXW655357:RXW655372 ROA655357:ROA655372 REE655357:REE655372 QUI655357:QUI655372 QKM655357:QKM655372 QAQ655357:QAQ655372 PQU655357:PQU655372 PGY655357:PGY655372 OXC655357:OXC655372 ONG655357:ONG655372 ODK655357:ODK655372 NTO655357:NTO655372 NJS655357:NJS655372 MZW655357:MZW655372 MQA655357:MQA655372 MGE655357:MGE655372 LWI655357:LWI655372 LMM655357:LMM655372 LCQ655357:LCQ655372 KSU655357:KSU655372 KIY655357:KIY655372 JZC655357:JZC655372 JPG655357:JPG655372 JFK655357:JFK655372 IVO655357:IVO655372 ILS655357:ILS655372 IBW655357:IBW655372 HSA655357:HSA655372 HIE655357:HIE655372 GYI655357:GYI655372 GOM655357:GOM655372 GEQ655357:GEQ655372 FUU655357:FUU655372 FKY655357:FKY655372 FBC655357:FBC655372 ERG655357:ERG655372 EHK655357:EHK655372 DXO655357:DXO655372 DNS655357:DNS655372 DDW655357:DDW655372 CUA655357:CUA655372 CKE655357:CKE655372 CAI655357:CAI655372 BQM655357:BQM655372 BGQ655357:BGQ655372 AWU655357:AWU655372 AMY655357:AMY655372 ADC655357:ADC655372 TG655357:TG655372 JK655357:JK655372 WVW589821:WVW589836 WMA589821:WMA589836 WCE589821:WCE589836 VSI589821:VSI589836 VIM589821:VIM589836 UYQ589821:UYQ589836 UOU589821:UOU589836 UEY589821:UEY589836 TVC589821:TVC589836 TLG589821:TLG589836 TBK589821:TBK589836 SRO589821:SRO589836 SHS589821:SHS589836 RXW589821:RXW589836 ROA589821:ROA589836 REE589821:REE589836 QUI589821:QUI589836 QKM589821:QKM589836 QAQ589821:QAQ589836 PQU589821:PQU589836 PGY589821:PGY589836 OXC589821:OXC589836 ONG589821:ONG589836 ODK589821:ODK589836 NTO589821:NTO589836 NJS589821:NJS589836 MZW589821:MZW589836 MQA589821:MQA589836 MGE589821:MGE589836 LWI589821:LWI589836 LMM589821:LMM589836 LCQ589821:LCQ589836 KSU589821:KSU589836 KIY589821:KIY589836 JZC589821:JZC589836 JPG589821:JPG589836 JFK589821:JFK589836 IVO589821:IVO589836 ILS589821:ILS589836 IBW589821:IBW589836 HSA589821:HSA589836 HIE589821:HIE589836 GYI589821:GYI589836 GOM589821:GOM589836 GEQ589821:GEQ589836 FUU589821:FUU589836 FKY589821:FKY589836 FBC589821:FBC589836 ERG589821:ERG589836 EHK589821:EHK589836 DXO589821:DXO589836 DNS589821:DNS589836 DDW589821:DDW589836 CUA589821:CUA589836 CKE589821:CKE589836 CAI589821:CAI589836 BQM589821:BQM589836 BGQ589821:BGQ589836 AWU589821:AWU589836 AMY589821:AMY589836 ADC589821:ADC589836 TG589821:TG589836 JK589821:JK589836 WVW524285:WVW524300 WMA524285:WMA524300 WCE524285:WCE524300 VSI524285:VSI524300 VIM524285:VIM524300 UYQ524285:UYQ524300 UOU524285:UOU524300 UEY524285:UEY524300 TVC524285:TVC524300 TLG524285:TLG524300 TBK524285:TBK524300 SRO524285:SRO524300 SHS524285:SHS524300 RXW524285:RXW524300 ROA524285:ROA524300 REE524285:REE524300 QUI524285:QUI524300 QKM524285:QKM524300 QAQ524285:QAQ524300 PQU524285:PQU524300 PGY524285:PGY524300 OXC524285:OXC524300 ONG524285:ONG524300 ODK524285:ODK524300 NTO524285:NTO524300 NJS524285:NJS524300 MZW524285:MZW524300 MQA524285:MQA524300 MGE524285:MGE524300 LWI524285:LWI524300 LMM524285:LMM524300 LCQ524285:LCQ524300 KSU524285:KSU524300 KIY524285:KIY524300 JZC524285:JZC524300 JPG524285:JPG524300 JFK524285:JFK524300 IVO524285:IVO524300 ILS524285:ILS524300 IBW524285:IBW524300 HSA524285:HSA524300 HIE524285:HIE524300 GYI524285:GYI524300 GOM524285:GOM524300 GEQ524285:GEQ524300 FUU524285:FUU524300 FKY524285:FKY524300 FBC524285:FBC524300 ERG524285:ERG524300 EHK524285:EHK524300 DXO524285:DXO524300 DNS524285:DNS524300 DDW524285:DDW524300 CUA524285:CUA524300 CKE524285:CKE524300 CAI524285:CAI524300 BQM524285:BQM524300 BGQ524285:BGQ524300 AWU524285:AWU524300 AMY524285:AMY524300 ADC524285:ADC524300 TG524285:TG524300 JK524285:JK524300 WVW458749:WVW458764 WMA458749:WMA458764 WCE458749:WCE458764 VSI458749:VSI458764 VIM458749:VIM458764 UYQ458749:UYQ458764 UOU458749:UOU458764 UEY458749:UEY458764 TVC458749:TVC458764 TLG458749:TLG458764 TBK458749:TBK458764 SRO458749:SRO458764 SHS458749:SHS458764 RXW458749:RXW458764 ROA458749:ROA458764 REE458749:REE458764 QUI458749:QUI458764 QKM458749:QKM458764 QAQ458749:QAQ458764 PQU458749:PQU458764 PGY458749:PGY458764 OXC458749:OXC458764 ONG458749:ONG458764 ODK458749:ODK458764 NTO458749:NTO458764 NJS458749:NJS458764 MZW458749:MZW458764 MQA458749:MQA458764 MGE458749:MGE458764 LWI458749:LWI458764 LMM458749:LMM458764 LCQ458749:LCQ458764 KSU458749:KSU458764 KIY458749:KIY458764 JZC458749:JZC458764 JPG458749:JPG458764 JFK458749:JFK458764 IVO458749:IVO458764 ILS458749:ILS458764 IBW458749:IBW458764 HSA458749:HSA458764 HIE458749:HIE458764 GYI458749:GYI458764 GOM458749:GOM458764 GEQ458749:GEQ458764 FUU458749:FUU458764 FKY458749:FKY458764 FBC458749:FBC458764 ERG458749:ERG458764 EHK458749:EHK458764 DXO458749:DXO458764 DNS458749:DNS458764 DDW458749:DDW458764 CUA458749:CUA458764 CKE458749:CKE458764 CAI458749:CAI458764 BQM458749:BQM458764 BGQ458749:BGQ458764 AWU458749:AWU458764 AMY458749:AMY458764 ADC458749:ADC458764 TG458749:TG458764 JK458749:JK458764 WVW393213:WVW393228 WMA393213:WMA393228 WCE393213:WCE393228 VSI393213:VSI393228 VIM393213:VIM393228 UYQ393213:UYQ393228 UOU393213:UOU393228 UEY393213:UEY393228 TVC393213:TVC393228 TLG393213:TLG393228 TBK393213:TBK393228 SRO393213:SRO393228 SHS393213:SHS393228 RXW393213:RXW393228 ROA393213:ROA393228 REE393213:REE393228 QUI393213:QUI393228 QKM393213:QKM393228 QAQ393213:QAQ393228 PQU393213:PQU393228 PGY393213:PGY393228 OXC393213:OXC393228 ONG393213:ONG393228 ODK393213:ODK393228 NTO393213:NTO393228 NJS393213:NJS393228 MZW393213:MZW393228 MQA393213:MQA393228 MGE393213:MGE393228 LWI393213:LWI393228 LMM393213:LMM393228 LCQ393213:LCQ393228 KSU393213:KSU393228 KIY393213:KIY393228 JZC393213:JZC393228 JPG393213:JPG393228 JFK393213:JFK393228 IVO393213:IVO393228 ILS393213:ILS393228 IBW393213:IBW393228 HSA393213:HSA393228 HIE393213:HIE393228 GYI393213:GYI393228 GOM393213:GOM393228 GEQ393213:GEQ393228 FUU393213:FUU393228 FKY393213:FKY393228 FBC393213:FBC393228 ERG393213:ERG393228 EHK393213:EHK393228 DXO393213:DXO393228 DNS393213:DNS393228 DDW393213:DDW393228 CUA393213:CUA393228 CKE393213:CKE393228 CAI393213:CAI393228 BQM393213:BQM393228 BGQ393213:BGQ393228 AWU393213:AWU393228 AMY393213:AMY393228 ADC393213:ADC393228 TG393213:TG393228 JK393213:JK393228 WVW327677:WVW327692 WMA327677:WMA327692 WCE327677:WCE327692 VSI327677:VSI327692 VIM327677:VIM327692 UYQ327677:UYQ327692 UOU327677:UOU327692 UEY327677:UEY327692 TVC327677:TVC327692 TLG327677:TLG327692 TBK327677:TBK327692 SRO327677:SRO327692 SHS327677:SHS327692 RXW327677:RXW327692 ROA327677:ROA327692 REE327677:REE327692 QUI327677:QUI327692 QKM327677:QKM327692 QAQ327677:QAQ327692 PQU327677:PQU327692 PGY327677:PGY327692 OXC327677:OXC327692 ONG327677:ONG327692 ODK327677:ODK327692 NTO327677:NTO327692 NJS327677:NJS327692 MZW327677:MZW327692 MQA327677:MQA327692 MGE327677:MGE327692 LWI327677:LWI327692 LMM327677:LMM327692 LCQ327677:LCQ327692 KSU327677:KSU327692 KIY327677:KIY327692 JZC327677:JZC327692 JPG327677:JPG327692 JFK327677:JFK327692 IVO327677:IVO327692 ILS327677:ILS327692 IBW327677:IBW327692 HSA327677:HSA327692 HIE327677:HIE327692 GYI327677:GYI327692 GOM327677:GOM327692 GEQ327677:GEQ327692 FUU327677:FUU327692 FKY327677:FKY327692 FBC327677:FBC327692 ERG327677:ERG327692 EHK327677:EHK327692 DXO327677:DXO327692 DNS327677:DNS327692 DDW327677:DDW327692 CUA327677:CUA327692 CKE327677:CKE327692 CAI327677:CAI327692 BQM327677:BQM327692 BGQ327677:BGQ327692 AWU327677:AWU327692 AMY327677:AMY327692 ADC327677:ADC327692 TG327677:TG327692 JK327677:JK327692 WVW262141:WVW262156 WMA262141:WMA262156 WCE262141:WCE262156 VSI262141:VSI262156 VIM262141:VIM262156 UYQ262141:UYQ262156 UOU262141:UOU262156 UEY262141:UEY262156 TVC262141:TVC262156 TLG262141:TLG262156 TBK262141:TBK262156 SRO262141:SRO262156 SHS262141:SHS262156 RXW262141:RXW262156 ROA262141:ROA262156 REE262141:REE262156 QUI262141:QUI262156 QKM262141:QKM262156 QAQ262141:QAQ262156 PQU262141:PQU262156 PGY262141:PGY262156 OXC262141:OXC262156 ONG262141:ONG262156 ODK262141:ODK262156 NTO262141:NTO262156 NJS262141:NJS262156 MZW262141:MZW262156 MQA262141:MQA262156 MGE262141:MGE262156 LWI262141:LWI262156 LMM262141:LMM262156 LCQ262141:LCQ262156 KSU262141:KSU262156 KIY262141:KIY262156 JZC262141:JZC262156 JPG262141:JPG262156 JFK262141:JFK262156 IVO262141:IVO262156 ILS262141:ILS262156 IBW262141:IBW262156 HSA262141:HSA262156 HIE262141:HIE262156 GYI262141:GYI262156 GOM262141:GOM262156 GEQ262141:GEQ262156 FUU262141:FUU262156 FKY262141:FKY262156 FBC262141:FBC262156 ERG262141:ERG262156 EHK262141:EHK262156 DXO262141:DXO262156 DNS262141:DNS262156 DDW262141:DDW262156 CUA262141:CUA262156 CKE262141:CKE262156 CAI262141:CAI262156 BQM262141:BQM262156 BGQ262141:BGQ262156 AWU262141:AWU262156 AMY262141:AMY262156 ADC262141:ADC262156 TG262141:TG262156 JK262141:JK262156 WVW196605:WVW196620 WMA196605:WMA196620 WCE196605:WCE196620 VSI196605:VSI196620 VIM196605:VIM196620 UYQ196605:UYQ196620 UOU196605:UOU196620 UEY196605:UEY196620 TVC196605:TVC196620 TLG196605:TLG196620 TBK196605:TBK196620 SRO196605:SRO196620 SHS196605:SHS196620 RXW196605:RXW196620 ROA196605:ROA196620 REE196605:REE196620 QUI196605:QUI196620 QKM196605:QKM196620 QAQ196605:QAQ196620 PQU196605:PQU196620 PGY196605:PGY196620 OXC196605:OXC196620 ONG196605:ONG196620 ODK196605:ODK196620 NTO196605:NTO196620 NJS196605:NJS196620 MZW196605:MZW196620 MQA196605:MQA196620 MGE196605:MGE196620 LWI196605:LWI196620 LMM196605:LMM196620 LCQ196605:LCQ196620 KSU196605:KSU196620 KIY196605:KIY196620 JZC196605:JZC196620 JPG196605:JPG196620 JFK196605:JFK196620 IVO196605:IVO196620 ILS196605:ILS196620 IBW196605:IBW196620 HSA196605:HSA196620 HIE196605:HIE196620 GYI196605:GYI196620 GOM196605:GOM196620 GEQ196605:GEQ196620 FUU196605:FUU196620 FKY196605:FKY196620 FBC196605:FBC196620 ERG196605:ERG196620 EHK196605:EHK196620 DXO196605:DXO196620 DNS196605:DNS196620 DDW196605:DDW196620 CUA196605:CUA196620 CKE196605:CKE196620 CAI196605:CAI196620 BQM196605:BQM196620 BGQ196605:BGQ196620 AWU196605:AWU196620 AMY196605:AMY196620 ADC196605:ADC196620 TG196605:TG196620 JK196605:JK196620 WVW131069:WVW131084 WMA131069:WMA131084 WCE131069:WCE131084 VSI131069:VSI131084 VIM131069:VIM131084 UYQ131069:UYQ131084 UOU131069:UOU131084 UEY131069:UEY131084 TVC131069:TVC131084 TLG131069:TLG131084 TBK131069:TBK131084 SRO131069:SRO131084 SHS131069:SHS131084 RXW131069:RXW131084 ROA131069:ROA131084 REE131069:REE131084 QUI131069:QUI131084 QKM131069:QKM131084 QAQ131069:QAQ131084 PQU131069:PQU131084 PGY131069:PGY131084 OXC131069:OXC131084 ONG131069:ONG131084 ODK131069:ODK131084 NTO131069:NTO131084 NJS131069:NJS131084 MZW131069:MZW131084 MQA131069:MQA131084 MGE131069:MGE131084 LWI131069:LWI131084 LMM131069:LMM131084 LCQ131069:LCQ131084 KSU131069:KSU131084 KIY131069:KIY131084 JZC131069:JZC131084 JPG131069:JPG131084 JFK131069:JFK131084 IVO131069:IVO131084 ILS131069:ILS131084 IBW131069:IBW131084 HSA131069:HSA131084 HIE131069:HIE131084 GYI131069:GYI131084 GOM131069:GOM131084 GEQ131069:GEQ131084 FUU131069:FUU131084 FKY131069:FKY131084 FBC131069:FBC131084 ERG131069:ERG131084 EHK131069:EHK131084 DXO131069:DXO131084 DNS131069:DNS131084 DDW131069:DDW131084 CUA131069:CUA131084 CKE131069:CKE131084 CAI131069:CAI131084 BQM131069:BQM131084 BGQ131069:BGQ131084 AWU131069:AWU131084 AMY131069:AMY131084 ADC131069:ADC131084 TG131069:TG131084 JK131069:JK131084 WVW65533:WVW65548 WMA65533:WMA65548 WCE65533:WCE65548 VSI65533:VSI65548 VIM65533:VIM65548 UYQ65533:UYQ65548 UOU65533:UOU65548 UEY65533:UEY65548 TVC65533:TVC65548 TLG65533:TLG65548 TBK65533:TBK65548 SRO65533:SRO65548 SHS65533:SHS65548 RXW65533:RXW65548 ROA65533:ROA65548 REE65533:REE65548 QUI65533:QUI65548 QKM65533:QKM65548 QAQ65533:QAQ65548 PQU65533:PQU65548 PGY65533:PGY65548 OXC65533:OXC65548 ONG65533:ONG65548 ODK65533:ODK65548 NTO65533:NTO65548 NJS65533:NJS65548 MZW65533:MZW65548 MQA65533:MQA65548 MGE65533:MGE65548 LWI65533:LWI65548 LMM65533:LMM65548 LCQ65533:LCQ65548 KSU65533:KSU65548 KIY65533:KIY65548 JZC65533:JZC65548 JPG65533:JPG65548 JFK65533:JFK65548 IVO65533:IVO65548 ILS65533:ILS65548 IBW65533:IBW65548 HSA65533:HSA65548 HIE65533:HIE65548 GYI65533:GYI65548 GOM65533:GOM65548 GEQ65533:GEQ65548 FUU65533:FUU65548 FKY65533:FKY65548 FBC65533:FBC65548 ERG65533:ERG65548 EHK65533:EHK65548 DXO65533:DXO65548 DNS65533:DNS65548 DDW65533:DDW65548 CUA65533:CUA65548 CKE65533:CKE65548 CAI65533:CAI65548 BQM65533:BQM65548 BGQ65533:BGQ65548 AWU65533:AWU65548 AMY65533:AMY65548 ADC65533:ADC65548 TG65533:TG65548 JK65533:JK65548 WVW15:WVW28 WMA15:WMA28 WCE15:WCE28 VSI15:VSI28 VIM15:VIM28 UYQ15:UYQ28 UOU15:UOU28 UEY15:UEY28 TVC15:TVC28 TLG15:TLG28 TBK15:TBK28 SRO15:SRO28 SHS15:SHS28 RXW15:RXW28 ROA15:ROA28 REE15:REE28 QUI15:QUI28 QKM15:QKM28 QAQ15:QAQ28 PQU15:PQU28 PGY15:PGY28 OXC15:OXC28 ONG15:ONG28 ODK15:ODK28 NTO15:NTO28 NJS15:NJS28 MZW15:MZW28 MQA15:MQA28 MGE15:MGE28 LWI15:LWI28 LMM15:LMM28 LCQ15:LCQ28 KSU15:KSU28 KIY15:KIY28 JZC15:JZC28 JPG15:JPG28 JFK15:JFK28 IVO15:IVO28 ILS15:ILS28 IBW15:IBW28 HSA15:HSA28 HIE15:HIE28 GYI15:GYI28 GOM15:GOM28 GEQ15:GEQ28 FUU15:FUU28 FKY15:FKY28 FBC15:FBC28 ERG15:ERG28 EHK15:EHK28 DXO15:DXO28 DNS15:DNS28 DDW15:DDW28 CUA15:CUA28 CKE15:CKE28 CAI15:CAI28 BQM15:BQM28 BGQ15:BGQ28 AWU15:AWU28 AMY15:AMY28 ADC15:ADC28 TG15:TG28 JK15:JK28 WVW983037:WVW983052 WVW983141:WVW983212 WMA983141:WMA983212 WCE983141:WCE983212 VSI983141:VSI983212 VIM983141:VIM983212 UYQ983141:UYQ983212 UOU983141:UOU983212 UEY983141:UEY983212 TVC983141:TVC983212 TLG983141:TLG983212 TBK983141:TBK983212 SRO983141:SRO983212 SHS983141:SHS983212 RXW983141:RXW983212 ROA983141:ROA983212 REE983141:REE983212 QUI983141:QUI983212 QKM983141:QKM983212 QAQ983141:QAQ983212 PQU983141:PQU983212 PGY983141:PGY983212 OXC983141:OXC983212 ONG983141:ONG983212 ODK983141:ODK983212 NTO983141:NTO983212 NJS983141:NJS983212 MZW983141:MZW983212 MQA983141:MQA983212 MGE983141:MGE983212 LWI983141:LWI983212 LMM983141:LMM983212 LCQ983141:LCQ983212 KSU983141:KSU983212 KIY983141:KIY983212 JZC983141:JZC983212 JPG983141:JPG983212 JFK983141:JFK983212 IVO983141:IVO983212 ILS983141:ILS983212 IBW983141:IBW983212 HSA983141:HSA983212 HIE983141:HIE983212 GYI983141:GYI983212 GOM983141:GOM983212 GEQ983141:GEQ983212 FUU983141:FUU983212 FKY983141:FKY983212 FBC983141:FBC983212 ERG983141:ERG983212 EHK983141:EHK983212 DXO983141:DXO983212 DNS983141:DNS983212 DDW983141:DDW983212 CUA983141:CUA983212 CKE983141:CKE983212 CAI983141:CAI983212 BQM983141:BQM983212 BGQ983141:BGQ983212 AWU983141:AWU983212 AMY983141:AMY983212 ADC983141:ADC983212 TG983141:TG983212 JK983141:JK983212 WVW917605:WVW917676 WMA917605:WMA917676 WCE917605:WCE917676 VSI917605:VSI917676 VIM917605:VIM917676 UYQ917605:UYQ917676 UOU917605:UOU917676 UEY917605:UEY917676 TVC917605:TVC917676 TLG917605:TLG917676 TBK917605:TBK917676 SRO917605:SRO917676 SHS917605:SHS917676 RXW917605:RXW917676 ROA917605:ROA917676 REE917605:REE917676 QUI917605:QUI917676 QKM917605:QKM917676 QAQ917605:QAQ917676 PQU917605:PQU917676 PGY917605:PGY917676 OXC917605:OXC917676 ONG917605:ONG917676 ODK917605:ODK917676 NTO917605:NTO917676 NJS917605:NJS917676 MZW917605:MZW917676 MQA917605:MQA917676 MGE917605:MGE917676 LWI917605:LWI917676 LMM917605:LMM917676 LCQ917605:LCQ917676 KSU917605:KSU917676 KIY917605:KIY917676 JZC917605:JZC917676 JPG917605:JPG917676 JFK917605:JFK917676 IVO917605:IVO917676 ILS917605:ILS917676 IBW917605:IBW917676 HSA917605:HSA917676 HIE917605:HIE917676 GYI917605:GYI917676 GOM917605:GOM917676 GEQ917605:GEQ917676 FUU917605:FUU917676 FKY917605:FKY917676 FBC917605:FBC917676 ERG917605:ERG917676 EHK917605:EHK917676 DXO917605:DXO917676 DNS917605:DNS917676 DDW917605:DDW917676 CUA917605:CUA917676 CKE917605:CKE917676 CAI917605:CAI917676 BQM917605:BQM917676 BGQ917605:BGQ917676 AWU917605:AWU917676 AMY917605:AMY917676 ADC917605:ADC917676 TG917605:TG917676 JK917605:JK917676 WVW852069:WVW852140 WMA852069:WMA852140 WCE852069:WCE852140 VSI852069:VSI852140 VIM852069:VIM852140 UYQ852069:UYQ852140 UOU852069:UOU852140 UEY852069:UEY852140 TVC852069:TVC852140 TLG852069:TLG852140 TBK852069:TBK852140 SRO852069:SRO852140 SHS852069:SHS852140 RXW852069:RXW852140 ROA852069:ROA852140 REE852069:REE852140 QUI852069:QUI852140 QKM852069:QKM852140 QAQ852069:QAQ852140 PQU852069:PQU852140 PGY852069:PGY852140 OXC852069:OXC852140 ONG852069:ONG852140 ODK852069:ODK852140 NTO852069:NTO852140 NJS852069:NJS852140 MZW852069:MZW852140 MQA852069:MQA852140 MGE852069:MGE852140 LWI852069:LWI852140 LMM852069:LMM852140 LCQ852069:LCQ852140 KSU852069:KSU852140 KIY852069:KIY852140 JZC852069:JZC852140 JPG852069:JPG852140 JFK852069:JFK852140 IVO852069:IVO852140 ILS852069:ILS852140 IBW852069:IBW852140 HSA852069:HSA852140 HIE852069:HIE852140 GYI852069:GYI852140 GOM852069:GOM852140 GEQ852069:GEQ852140 FUU852069:FUU852140 FKY852069:FKY852140 FBC852069:FBC852140 ERG852069:ERG852140 EHK852069:EHK852140 DXO852069:DXO852140 DNS852069:DNS852140 DDW852069:DDW852140 CUA852069:CUA852140 CKE852069:CKE852140 CAI852069:CAI852140 BQM852069:BQM852140 BGQ852069:BGQ852140 AWU852069:AWU852140 AMY852069:AMY852140 ADC852069:ADC852140 TG852069:TG852140 JK852069:JK852140 WVW786533:WVW786604 WMA786533:WMA786604 WCE786533:WCE786604 VSI786533:VSI786604 VIM786533:VIM786604 UYQ786533:UYQ786604 UOU786533:UOU786604 UEY786533:UEY786604 TVC786533:TVC786604 TLG786533:TLG786604 TBK786533:TBK786604 SRO786533:SRO786604 SHS786533:SHS786604 RXW786533:RXW786604 ROA786533:ROA786604 REE786533:REE786604 QUI786533:QUI786604 QKM786533:QKM786604 QAQ786533:QAQ786604 PQU786533:PQU786604 PGY786533:PGY786604 OXC786533:OXC786604 ONG786533:ONG786604 ODK786533:ODK786604 NTO786533:NTO786604 NJS786533:NJS786604 MZW786533:MZW786604 MQA786533:MQA786604 MGE786533:MGE786604 LWI786533:LWI786604 LMM786533:LMM786604 LCQ786533:LCQ786604 KSU786533:KSU786604 KIY786533:KIY786604 JZC786533:JZC786604 JPG786533:JPG786604 JFK786533:JFK786604 IVO786533:IVO786604 ILS786533:ILS786604 IBW786533:IBW786604 HSA786533:HSA786604 HIE786533:HIE786604 GYI786533:GYI786604 GOM786533:GOM786604 GEQ786533:GEQ786604 FUU786533:FUU786604 FKY786533:FKY786604 FBC786533:FBC786604 ERG786533:ERG786604 EHK786533:EHK786604 DXO786533:DXO786604 DNS786533:DNS786604 DDW786533:DDW786604 CUA786533:CUA786604 CKE786533:CKE786604 CAI786533:CAI786604 BQM786533:BQM786604 BGQ786533:BGQ786604 AWU786533:AWU786604 AMY786533:AMY786604 ADC786533:ADC786604 TG786533:TG786604 JK786533:JK786604 WVW720997:WVW721068 WMA720997:WMA721068 WCE720997:WCE721068 VSI720997:VSI721068 VIM720997:VIM721068 UYQ720997:UYQ721068 UOU720997:UOU721068 UEY720997:UEY721068 TVC720997:TVC721068 TLG720997:TLG721068 TBK720997:TBK721068 SRO720997:SRO721068 SHS720997:SHS721068 RXW720997:RXW721068 ROA720997:ROA721068 REE720997:REE721068 QUI720997:QUI721068 QKM720997:QKM721068 QAQ720997:QAQ721068 PQU720997:PQU721068 PGY720997:PGY721068 OXC720997:OXC721068 ONG720997:ONG721068 ODK720997:ODK721068 NTO720997:NTO721068 NJS720997:NJS721068 MZW720997:MZW721068 MQA720997:MQA721068 MGE720997:MGE721068 LWI720997:LWI721068 LMM720997:LMM721068 LCQ720997:LCQ721068 KSU720997:KSU721068 KIY720997:KIY721068 JZC720997:JZC721068 JPG720997:JPG721068 JFK720997:JFK721068 IVO720997:IVO721068 ILS720997:ILS721068 IBW720997:IBW721068 HSA720997:HSA721068 HIE720997:HIE721068 GYI720997:GYI721068 GOM720997:GOM721068 GEQ720997:GEQ721068 FUU720997:FUU721068 FKY720997:FKY721068 FBC720997:FBC721068 ERG720997:ERG721068 EHK720997:EHK721068 DXO720997:DXO721068 DNS720997:DNS721068 DDW720997:DDW721068 CUA720997:CUA721068 CKE720997:CKE721068 CAI720997:CAI721068 BQM720997:BQM721068 BGQ720997:BGQ721068 AWU720997:AWU721068 AMY720997:AMY721068 ADC720997:ADC721068 TG720997:TG721068 JK720997:JK721068 WVW655461:WVW655532 WMA655461:WMA655532 WCE655461:WCE655532 VSI655461:VSI655532 VIM655461:VIM655532 UYQ655461:UYQ655532 UOU655461:UOU655532 UEY655461:UEY655532 TVC655461:TVC655532 TLG655461:TLG655532 TBK655461:TBK655532 SRO655461:SRO655532 SHS655461:SHS655532 RXW655461:RXW655532 ROA655461:ROA655532 REE655461:REE655532 QUI655461:QUI655532 QKM655461:QKM655532 QAQ655461:QAQ655532 PQU655461:PQU655532 PGY655461:PGY655532 OXC655461:OXC655532 ONG655461:ONG655532 ODK655461:ODK655532 NTO655461:NTO655532 NJS655461:NJS655532 MZW655461:MZW655532 MQA655461:MQA655532 MGE655461:MGE655532 LWI655461:LWI655532 LMM655461:LMM655532 LCQ655461:LCQ655532 KSU655461:KSU655532 KIY655461:KIY655532 JZC655461:JZC655532 JPG655461:JPG655532 JFK655461:JFK655532 IVO655461:IVO655532 ILS655461:ILS655532 IBW655461:IBW655532 HSA655461:HSA655532 HIE655461:HIE655532 GYI655461:GYI655532 GOM655461:GOM655532 GEQ655461:GEQ655532 FUU655461:FUU655532 FKY655461:FKY655532 FBC655461:FBC655532 ERG655461:ERG655532 EHK655461:EHK655532 DXO655461:DXO655532 DNS655461:DNS655532 DDW655461:DDW655532 CUA655461:CUA655532 CKE655461:CKE655532 CAI655461:CAI655532 BQM655461:BQM655532 BGQ655461:BGQ655532 AWU655461:AWU655532 AMY655461:AMY655532 ADC655461:ADC655532 TG655461:TG655532 JK655461:JK655532 WVW589925:WVW589996 WMA589925:WMA589996 WCE589925:WCE589996 VSI589925:VSI589996 VIM589925:VIM589996 UYQ589925:UYQ589996 UOU589925:UOU589996 UEY589925:UEY589996 TVC589925:TVC589996 TLG589925:TLG589996 TBK589925:TBK589996 SRO589925:SRO589996 SHS589925:SHS589996 RXW589925:RXW589996 ROA589925:ROA589996 REE589925:REE589996 QUI589925:QUI589996 QKM589925:QKM589996 QAQ589925:QAQ589996 PQU589925:PQU589996 PGY589925:PGY589996 OXC589925:OXC589996 ONG589925:ONG589996 ODK589925:ODK589996 NTO589925:NTO589996 NJS589925:NJS589996 MZW589925:MZW589996 MQA589925:MQA589996 MGE589925:MGE589996 LWI589925:LWI589996 LMM589925:LMM589996 LCQ589925:LCQ589996 KSU589925:KSU589996 KIY589925:KIY589996 JZC589925:JZC589996 JPG589925:JPG589996 JFK589925:JFK589996 IVO589925:IVO589996 ILS589925:ILS589996 IBW589925:IBW589996 HSA589925:HSA589996 HIE589925:HIE589996 GYI589925:GYI589996 GOM589925:GOM589996 GEQ589925:GEQ589996 FUU589925:FUU589996 FKY589925:FKY589996 FBC589925:FBC589996 ERG589925:ERG589996 EHK589925:EHK589996 DXO589925:DXO589996 DNS589925:DNS589996 DDW589925:DDW589996 CUA589925:CUA589996 CKE589925:CKE589996 CAI589925:CAI589996 BQM589925:BQM589996 BGQ589925:BGQ589996 AWU589925:AWU589996 AMY589925:AMY589996 ADC589925:ADC589996 TG589925:TG589996 JK589925:JK589996 WVW524389:WVW524460 WMA524389:WMA524460 WCE524389:WCE524460 VSI524389:VSI524460 VIM524389:VIM524460 UYQ524389:UYQ524460 UOU524389:UOU524460 UEY524389:UEY524460 TVC524389:TVC524460 TLG524389:TLG524460 TBK524389:TBK524460 SRO524389:SRO524460 SHS524389:SHS524460 RXW524389:RXW524460 ROA524389:ROA524460 REE524389:REE524460 QUI524389:QUI524460 QKM524389:QKM524460 QAQ524389:QAQ524460 PQU524389:PQU524460 PGY524389:PGY524460 OXC524389:OXC524460 ONG524389:ONG524460 ODK524389:ODK524460 NTO524389:NTO524460 NJS524389:NJS524460 MZW524389:MZW524460 MQA524389:MQA524460 MGE524389:MGE524460 LWI524389:LWI524460 LMM524389:LMM524460 LCQ524389:LCQ524460 KSU524389:KSU524460 KIY524389:KIY524460 JZC524389:JZC524460 JPG524389:JPG524460 JFK524389:JFK524460 IVO524389:IVO524460 ILS524389:ILS524460 IBW524389:IBW524460 HSA524389:HSA524460 HIE524389:HIE524460 GYI524389:GYI524460 GOM524389:GOM524460 GEQ524389:GEQ524460 FUU524389:FUU524460 FKY524389:FKY524460 FBC524389:FBC524460 ERG524389:ERG524460 EHK524389:EHK524460 DXO524389:DXO524460 DNS524389:DNS524460 DDW524389:DDW524460 CUA524389:CUA524460 CKE524389:CKE524460 CAI524389:CAI524460 BQM524389:BQM524460 BGQ524389:BGQ524460 AWU524389:AWU524460 AMY524389:AMY524460 ADC524389:ADC524460 TG524389:TG524460 JK524389:JK524460 WVW458853:WVW458924 WMA458853:WMA458924 WCE458853:WCE458924 VSI458853:VSI458924 VIM458853:VIM458924 UYQ458853:UYQ458924 UOU458853:UOU458924 UEY458853:UEY458924 TVC458853:TVC458924 TLG458853:TLG458924 TBK458853:TBK458924 SRO458853:SRO458924 SHS458853:SHS458924 RXW458853:RXW458924 ROA458853:ROA458924 REE458853:REE458924 QUI458853:QUI458924 QKM458853:QKM458924 QAQ458853:QAQ458924 PQU458853:PQU458924 PGY458853:PGY458924 OXC458853:OXC458924 ONG458853:ONG458924 ODK458853:ODK458924 NTO458853:NTO458924 NJS458853:NJS458924 MZW458853:MZW458924 MQA458853:MQA458924 MGE458853:MGE458924 LWI458853:LWI458924 LMM458853:LMM458924 LCQ458853:LCQ458924 KSU458853:KSU458924 KIY458853:KIY458924 JZC458853:JZC458924 JPG458853:JPG458924 JFK458853:JFK458924 IVO458853:IVO458924 ILS458853:ILS458924 IBW458853:IBW458924 HSA458853:HSA458924 HIE458853:HIE458924 GYI458853:GYI458924 GOM458853:GOM458924 GEQ458853:GEQ458924 FUU458853:FUU458924 FKY458853:FKY458924 FBC458853:FBC458924 ERG458853:ERG458924 EHK458853:EHK458924 DXO458853:DXO458924 DNS458853:DNS458924 DDW458853:DDW458924 CUA458853:CUA458924 CKE458853:CKE458924 CAI458853:CAI458924 BQM458853:BQM458924 BGQ458853:BGQ458924 AWU458853:AWU458924 AMY458853:AMY458924 ADC458853:ADC458924 TG458853:TG458924 JK458853:JK458924 WVW393317:WVW393388 WMA393317:WMA393388 WCE393317:WCE393388 VSI393317:VSI393388 VIM393317:VIM393388 UYQ393317:UYQ393388 UOU393317:UOU393388 UEY393317:UEY393388 TVC393317:TVC393388 TLG393317:TLG393388 TBK393317:TBK393388 SRO393317:SRO393388 SHS393317:SHS393388 RXW393317:RXW393388 ROA393317:ROA393388 REE393317:REE393388 QUI393317:QUI393388 QKM393317:QKM393388 QAQ393317:QAQ393388 PQU393317:PQU393388 PGY393317:PGY393388 OXC393317:OXC393388 ONG393317:ONG393388 ODK393317:ODK393388 NTO393317:NTO393388 NJS393317:NJS393388 MZW393317:MZW393388 MQA393317:MQA393388 MGE393317:MGE393388 LWI393317:LWI393388 LMM393317:LMM393388 LCQ393317:LCQ393388 KSU393317:KSU393388 KIY393317:KIY393388 JZC393317:JZC393388 JPG393317:JPG393388 JFK393317:JFK393388 IVO393317:IVO393388 ILS393317:ILS393388 IBW393317:IBW393388 HSA393317:HSA393388 HIE393317:HIE393388 GYI393317:GYI393388 GOM393317:GOM393388 GEQ393317:GEQ393388 FUU393317:FUU393388 FKY393317:FKY393388 FBC393317:FBC393388 ERG393317:ERG393388 EHK393317:EHK393388 DXO393317:DXO393388 DNS393317:DNS393388 DDW393317:DDW393388 CUA393317:CUA393388 CKE393317:CKE393388 CAI393317:CAI393388 BQM393317:BQM393388 BGQ393317:BGQ393388 AWU393317:AWU393388 AMY393317:AMY393388 ADC393317:ADC393388 TG393317:TG393388 JK393317:JK393388 WVW327781:WVW327852 WMA327781:WMA327852 WCE327781:WCE327852 VSI327781:VSI327852 VIM327781:VIM327852 UYQ327781:UYQ327852 UOU327781:UOU327852 UEY327781:UEY327852 TVC327781:TVC327852 TLG327781:TLG327852 TBK327781:TBK327852 SRO327781:SRO327852 SHS327781:SHS327852 RXW327781:RXW327852 ROA327781:ROA327852 REE327781:REE327852 QUI327781:QUI327852 QKM327781:QKM327852 QAQ327781:QAQ327852 PQU327781:PQU327852 PGY327781:PGY327852 OXC327781:OXC327852 ONG327781:ONG327852 ODK327781:ODK327852 NTO327781:NTO327852 NJS327781:NJS327852 MZW327781:MZW327852 MQA327781:MQA327852 MGE327781:MGE327852 LWI327781:LWI327852 LMM327781:LMM327852 LCQ327781:LCQ327852 KSU327781:KSU327852 KIY327781:KIY327852 JZC327781:JZC327852 JPG327781:JPG327852 JFK327781:JFK327852 IVO327781:IVO327852 ILS327781:ILS327852 IBW327781:IBW327852 HSA327781:HSA327852 HIE327781:HIE327852 GYI327781:GYI327852 GOM327781:GOM327852 GEQ327781:GEQ327852 FUU327781:FUU327852 FKY327781:FKY327852 FBC327781:FBC327852 ERG327781:ERG327852 EHK327781:EHK327852 DXO327781:DXO327852 DNS327781:DNS327852 DDW327781:DDW327852 CUA327781:CUA327852 CKE327781:CKE327852 CAI327781:CAI327852 BQM327781:BQM327852 BGQ327781:BGQ327852 AWU327781:AWU327852 AMY327781:AMY327852 ADC327781:ADC327852 TG327781:TG327852 JK327781:JK327852 WVW262245:WVW262316 WMA262245:WMA262316 WCE262245:WCE262316 VSI262245:VSI262316 VIM262245:VIM262316 UYQ262245:UYQ262316 UOU262245:UOU262316 UEY262245:UEY262316 TVC262245:TVC262316 TLG262245:TLG262316 TBK262245:TBK262316 SRO262245:SRO262316 SHS262245:SHS262316 RXW262245:RXW262316 ROA262245:ROA262316 REE262245:REE262316 QUI262245:QUI262316 QKM262245:QKM262316 QAQ262245:QAQ262316 PQU262245:PQU262316 PGY262245:PGY262316 OXC262245:OXC262316 ONG262245:ONG262316 ODK262245:ODK262316 NTO262245:NTO262316 NJS262245:NJS262316 MZW262245:MZW262316 MQA262245:MQA262316 MGE262245:MGE262316 LWI262245:LWI262316 LMM262245:LMM262316 LCQ262245:LCQ262316 KSU262245:KSU262316 KIY262245:KIY262316 JZC262245:JZC262316 JPG262245:JPG262316 JFK262245:JFK262316 IVO262245:IVO262316 ILS262245:ILS262316 IBW262245:IBW262316 HSA262245:HSA262316 HIE262245:HIE262316 GYI262245:GYI262316 GOM262245:GOM262316 GEQ262245:GEQ262316 FUU262245:FUU262316 FKY262245:FKY262316 FBC262245:FBC262316 ERG262245:ERG262316 EHK262245:EHK262316 DXO262245:DXO262316 DNS262245:DNS262316 DDW262245:DDW262316 CUA262245:CUA262316 CKE262245:CKE262316 CAI262245:CAI262316 BQM262245:BQM262316 BGQ262245:BGQ262316 AWU262245:AWU262316 AMY262245:AMY262316 ADC262245:ADC262316 TG262245:TG262316 JK262245:JK262316 WVW196709:WVW196780 WMA196709:WMA196780 WCE196709:WCE196780 VSI196709:VSI196780 VIM196709:VIM196780 UYQ196709:UYQ196780 UOU196709:UOU196780 UEY196709:UEY196780 TVC196709:TVC196780 TLG196709:TLG196780 TBK196709:TBK196780 SRO196709:SRO196780 SHS196709:SHS196780 RXW196709:RXW196780 ROA196709:ROA196780 REE196709:REE196780 QUI196709:QUI196780 QKM196709:QKM196780 QAQ196709:QAQ196780 PQU196709:PQU196780 PGY196709:PGY196780 OXC196709:OXC196780 ONG196709:ONG196780 ODK196709:ODK196780 NTO196709:NTO196780 NJS196709:NJS196780 MZW196709:MZW196780 MQA196709:MQA196780 MGE196709:MGE196780 LWI196709:LWI196780 LMM196709:LMM196780 LCQ196709:LCQ196780 KSU196709:KSU196780 KIY196709:KIY196780 JZC196709:JZC196780 JPG196709:JPG196780 JFK196709:JFK196780 IVO196709:IVO196780 ILS196709:ILS196780 IBW196709:IBW196780 HSA196709:HSA196780 HIE196709:HIE196780 GYI196709:GYI196780 GOM196709:GOM196780 GEQ196709:GEQ196780 FUU196709:FUU196780 FKY196709:FKY196780 FBC196709:FBC196780 ERG196709:ERG196780 EHK196709:EHK196780 DXO196709:DXO196780 DNS196709:DNS196780 DDW196709:DDW196780 CUA196709:CUA196780 CKE196709:CKE196780 CAI196709:CAI196780 BQM196709:BQM196780 BGQ196709:BGQ196780 AWU196709:AWU196780 AMY196709:AMY196780 ADC196709:ADC196780 TG196709:TG196780 JK196709:JK196780 WVW131173:WVW131244 WMA131173:WMA131244 WCE131173:WCE131244 VSI131173:VSI131244 VIM131173:VIM131244 UYQ131173:UYQ131244 UOU131173:UOU131244 UEY131173:UEY131244 TVC131173:TVC131244 TLG131173:TLG131244 TBK131173:TBK131244 SRO131173:SRO131244 SHS131173:SHS131244 RXW131173:RXW131244 ROA131173:ROA131244 REE131173:REE131244 QUI131173:QUI131244 QKM131173:QKM131244 QAQ131173:QAQ131244 PQU131173:PQU131244 PGY131173:PGY131244 OXC131173:OXC131244 ONG131173:ONG131244 ODK131173:ODK131244 NTO131173:NTO131244 NJS131173:NJS131244 MZW131173:MZW131244 MQA131173:MQA131244 MGE131173:MGE131244 LWI131173:LWI131244 LMM131173:LMM131244 LCQ131173:LCQ131244 KSU131173:KSU131244 KIY131173:KIY131244 JZC131173:JZC131244 JPG131173:JPG131244 JFK131173:JFK131244 IVO131173:IVO131244 ILS131173:ILS131244 IBW131173:IBW131244 HSA131173:HSA131244 HIE131173:HIE131244 GYI131173:GYI131244 GOM131173:GOM131244 GEQ131173:GEQ131244 FUU131173:FUU131244 FKY131173:FKY131244 FBC131173:FBC131244 ERG131173:ERG131244 EHK131173:EHK131244 DXO131173:DXO131244 DNS131173:DNS131244 DDW131173:DDW131244 CUA131173:CUA131244 CKE131173:CKE131244 CAI131173:CAI131244 BQM131173:BQM131244 BGQ131173:BGQ131244 AWU131173:AWU131244 AMY131173:AMY131244 ADC131173:ADC131244 TG131173:TG131244 JK131173:JK131244 WVW65637:WVW65708 WMA65637:WMA65708 WCE65637:WCE65708 VSI65637:VSI65708 VIM65637:VIM65708 UYQ65637:UYQ65708 UOU65637:UOU65708 UEY65637:UEY65708 TVC65637:TVC65708 TLG65637:TLG65708 TBK65637:TBK65708 SRO65637:SRO65708 SHS65637:SHS65708 RXW65637:RXW65708 ROA65637:ROA65708 REE65637:REE65708 QUI65637:QUI65708 QKM65637:QKM65708 QAQ65637:QAQ65708 PQU65637:PQU65708 PGY65637:PGY65708 OXC65637:OXC65708 ONG65637:ONG65708 ODK65637:ODK65708 NTO65637:NTO65708 NJS65637:NJS65708 MZW65637:MZW65708 MQA65637:MQA65708 MGE65637:MGE65708 LWI65637:LWI65708 LMM65637:LMM65708 LCQ65637:LCQ65708 KSU65637:KSU65708 KIY65637:KIY65708 JZC65637:JZC65708 JPG65637:JPG65708 JFK65637:JFK65708 IVO65637:IVO65708 ILS65637:ILS65708 IBW65637:IBW65708 HSA65637:HSA65708 HIE65637:HIE65708 GYI65637:GYI65708 GOM65637:GOM65708 GEQ65637:GEQ65708 FUU65637:FUU65708 FKY65637:FKY65708 FBC65637:FBC65708 ERG65637:ERG65708 EHK65637:EHK65708 DXO65637:DXO65708 DNS65637:DNS65708 DDW65637:DDW65708 CUA65637:CUA65708 CKE65637:CKE65708 CAI65637:CAI65708 BQM65637:BQM65708 BGQ65637:BGQ65708 AWU65637:AWU65708 AMY65637:AMY65708 ADC65637:ADC65708 TG65637:TG65708 JK65637:JK65708 WVW117:WVW188 WMA117:WMA188 WCE117:WCE188 VSI117:VSI188 VIM117:VIM188 UYQ117:UYQ188 UOU117:UOU188 UEY117:UEY188 TVC117:TVC188 TLG117:TLG188 TBK117:TBK188 SRO117:SRO188 SHS117:SHS188 RXW117:RXW188 ROA117:ROA188 REE117:REE188 QUI117:QUI188 QKM117:QKM188 QAQ117:QAQ188 PQU117:PQU188 PGY117:PGY188 OXC117:OXC188 ONG117:ONG188 ODK117:ODK188 NTO117:NTO188 NJS117:NJS188 MZW117:MZW188 MQA117:MQA188 MGE117:MGE188 LWI117:LWI188 LMM117:LMM188 LCQ117:LCQ188 KSU117:KSU188 KIY117:KIY188 JZC117:JZC188 JPG117:JPG188 JFK117:JFK188 IVO117:IVO188 ILS117:ILS188 IBW117:IBW188 HSA117:HSA188 HIE117:HIE188 GYI117:GYI188 GOM117:GOM188 GEQ117:GEQ188 FUU117:FUU188 FKY117:FKY188 FBC117:FBC188 ERG117:ERG188 EHK117:EHK188 DXO117:DXO188 DNS117:DNS188 DDW117:DDW188 CUA117:CUA188 CKE117:CKE188 CAI117:CAI188 BQM117:BQM188 BGQ117:BGQ188 AWU117:AWU188 AMY117:AMY188 ADC117:ADC188 TG117:TG188 JK117:JK188 WMA983037:WMA983052 WVW983090:WVW983139 WMA983090:WMA983139 WCE983090:WCE983139 VSI983090:VSI983139 VIM983090:VIM983139 UYQ983090:UYQ983139 UOU983090:UOU983139 UEY983090:UEY983139 TVC983090:TVC983139 TLG983090:TLG983139 TBK983090:TBK983139 SRO983090:SRO983139 SHS983090:SHS983139 RXW983090:RXW983139 ROA983090:ROA983139 REE983090:REE983139 QUI983090:QUI983139 QKM983090:QKM983139 QAQ983090:QAQ983139 PQU983090:PQU983139 PGY983090:PGY983139 OXC983090:OXC983139 ONG983090:ONG983139 ODK983090:ODK983139 NTO983090:NTO983139 NJS983090:NJS983139 MZW983090:MZW983139 MQA983090:MQA983139 MGE983090:MGE983139 LWI983090:LWI983139 LMM983090:LMM983139 LCQ983090:LCQ983139 KSU983090:KSU983139 KIY983090:KIY983139 JZC983090:JZC983139 JPG983090:JPG983139 JFK983090:JFK983139 IVO983090:IVO983139 ILS983090:ILS983139 IBW983090:IBW983139 HSA983090:HSA983139 HIE983090:HIE983139 GYI983090:GYI983139 GOM983090:GOM983139 GEQ983090:GEQ983139 FUU983090:FUU983139 FKY983090:FKY983139 FBC983090:FBC983139 ERG983090:ERG983139 EHK983090:EHK983139 DXO983090:DXO983139 DNS983090:DNS983139 DDW983090:DDW983139 CUA983090:CUA983139 CKE983090:CKE983139 CAI983090:CAI983139 BQM983090:BQM983139 BGQ983090:BGQ983139 AWU983090:AWU983139 AMY983090:AMY983139 ADC983090:ADC983139 TG983090:TG983139 JK983090:JK983139 WVW917554:WVW917603 WMA917554:WMA917603 WCE917554:WCE917603 VSI917554:VSI917603 VIM917554:VIM917603 UYQ917554:UYQ917603 UOU917554:UOU917603 UEY917554:UEY917603 TVC917554:TVC917603 TLG917554:TLG917603 TBK917554:TBK917603 SRO917554:SRO917603 SHS917554:SHS917603 RXW917554:RXW917603 ROA917554:ROA917603 REE917554:REE917603 QUI917554:QUI917603 QKM917554:QKM917603 QAQ917554:QAQ917603 PQU917554:PQU917603 PGY917554:PGY917603 OXC917554:OXC917603 ONG917554:ONG917603 ODK917554:ODK917603 NTO917554:NTO917603 NJS917554:NJS917603 MZW917554:MZW917603 MQA917554:MQA917603 MGE917554:MGE917603 LWI917554:LWI917603 LMM917554:LMM917603 LCQ917554:LCQ917603 KSU917554:KSU917603 KIY917554:KIY917603 JZC917554:JZC917603 JPG917554:JPG917603 JFK917554:JFK917603 IVO917554:IVO917603 ILS917554:ILS917603 IBW917554:IBW917603 HSA917554:HSA917603 HIE917554:HIE917603 GYI917554:GYI917603 GOM917554:GOM917603 GEQ917554:GEQ917603 FUU917554:FUU917603 FKY917554:FKY917603 FBC917554:FBC917603 ERG917554:ERG917603 EHK917554:EHK917603 DXO917554:DXO917603 DNS917554:DNS917603 DDW917554:DDW917603 CUA917554:CUA917603 CKE917554:CKE917603 CAI917554:CAI917603 BQM917554:BQM917603 BGQ917554:BGQ917603 AWU917554:AWU917603 AMY917554:AMY917603 ADC917554:ADC917603 TG917554:TG917603 JK917554:JK917603 WVW852018:WVW852067 WMA852018:WMA852067 WCE852018:WCE852067 VSI852018:VSI852067 VIM852018:VIM852067 UYQ852018:UYQ852067 UOU852018:UOU852067 UEY852018:UEY852067 TVC852018:TVC852067 TLG852018:TLG852067 TBK852018:TBK852067 SRO852018:SRO852067 SHS852018:SHS852067 RXW852018:RXW852067 ROA852018:ROA852067 REE852018:REE852067 QUI852018:QUI852067 QKM852018:QKM852067 QAQ852018:QAQ852067 PQU852018:PQU852067 PGY852018:PGY852067 OXC852018:OXC852067 ONG852018:ONG852067 ODK852018:ODK852067 NTO852018:NTO852067 NJS852018:NJS852067 MZW852018:MZW852067 MQA852018:MQA852067 MGE852018:MGE852067 LWI852018:LWI852067 LMM852018:LMM852067 LCQ852018:LCQ852067 KSU852018:KSU852067 KIY852018:KIY852067 JZC852018:JZC852067 JPG852018:JPG852067 JFK852018:JFK852067 IVO852018:IVO852067 ILS852018:ILS852067 IBW852018:IBW852067 HSA852018:HSA852067 HIE852018:HIE852067 GYI852018:GYI852067 GOM852018:GOM852067 GEQ852018:GEQ852067 FUU852018:FUU852067 FKY852018:FKY852067 FBC852018:FBC852067 ERG852018:ERG852067 EHK852018:EHK852067 DXO852018:DXO852067 DNS852018:DNS852067 DDW852018:DDW852067 CUA852018:CUA852067 CKE852018:CKE852067 CAI852018:CAI852067 BQM852018:BQM852067 BGQ852018:BGQ852067 AWU852018:AWU852067 AMY852018:AMY852067 ADC852018:ADC852067 TG852018:TG852067 JK852018:JK852067 WVW786482:WVW786531 WMA786482:WMA786531 WCE786482:WCE786531 VSI786482:VSI786531 VIM786482:VIM786531 UYQ786482:UYQ786531 UOU786482:UOU786531 UEY786482:UEY786531 TVC786482:TVC786531 TLG786482:TLG786531 TBK786482:TBK786531 SRO786482:SRO786531 SHS786482:SHS786531 RXW786482:RXW786531 ROA786482:ROA786531 REE786482:REE786531 QUI786482:QUI786531 QKM786482:QKM786531 QAQ786482:QAQ786531 PQU786482:PQU786531 PGY786482:PGY786531 OXC786482:OXC786531 ONG786482:ONG786531 ODK786482:ODK786531 NTO786482:NTO786531 NJS786482:NJS786531 MZW786482:MZW786531 MQA786482:MQA786531 MGE786482:MGE786531 LWI786482:LWI786531 LMM786482:LMM786531 LCQ786482:LCQ786531 KSU786482:KSU786531 KIY786482:KIY786531 JZC786482:JZC786531 JPG786482:JPG786531 JFK786482:JFK786531 IVO786482:IVO786531 ILS786482:ILS786531 IBW786482:IBW786531 HSA786482:HSA786531 HIE786482:HIE786531 GYI786482:GYI786531 GOM786482:GOM786531 GEQ786482:GEQ786531 FUU786482:FUU786531 FKY786482:FKY786531 FBC786482:FBC786531 ERG786482:ERG786531 EHK786482:EHK786531 DXO786482:DXO786531 DNS786482:DNS786531 DDW786482:DDW786531 CUA786482:CUA786531 CKE786482:CKE786531 CAI786482:CAI786531 BQM786482:BQM786531 BGQ786482:BGQ786531 AWU786482:AWU786531 AMY786482:AMY786531 ADC786482:ADC786531 TG786482:TG786531 JK786482:JK786531 WVW720946:WVW720995 WMA720946:WMA720995 WCE720946:WCE720995 VSI720946:VSI720995 VIM720946:VIM720995 UYQ720946:UYQ720995 UOU720946:UOU720995 UEY720946:UEY720995 TVC720946:TVC720995 TLG720946:TLG720995 TBK720946:TBK720995 SRO720946:SRO720995 SHS720946:SHS720995 RXW720946:RXW720995 ROA720946:ROA720995 REE720946:REE720995 QUI720946:QUI720995 QKM720946:QKM720995 QAQ720946:QAQ720995 PQU720946:PQU720995 PGY720946:PGY720995 OXC720946:OXC720995 ONG720946:ONG720995 ODK720946:ODK720995 NTO720946:NTO720995 NJS720946:NJS720995 MZW720946:MZW720995 MQA720946:MQA720995 MGE720946:MGE720995 LWI720946:LWI720995 LMM720946:LMM720995 LCQ720946:LCQ720995 KSU720946:KSU720995 KIY720946:KIY720995 JZC720946:JZC720995 JPG720946:JPG720995 JFK720946:JFK720995 IVO720946:IVO720995 ILS720946:ILS720995 IBW720946:IBW720995 HSA720946:HSA720995 HIE720946:HIE720995 GYI720946:GYI720995 GOM720946:GOM720995 GEQ720946:GEQ720995 FUU720946:FUU720995 FKY720946:FKY720995 FBC720946:FBC720995 ERG720946:ERG720995 EHK720946:EHK720995 DXO720946:DXO720995 DNS720946:DNS720995 DDW720946:DDW720995 CUA720946:CUA720995 CKE720946:CKE720995 CAI720946:CAI720995 BQM720946:BQM720995 BGQ720946:BGQ720995 AWU720946:AWU720995 AMY720946:AMY720995 ADC720946:ADC720995 TG720946:TG720995 JK720946:JK720995 WVW655410:WVW655459 WMA655410:WMA655459 WCE655410:WCE655459 VSI655410:VSI655459 VIM655410:VIM655459 UYQ655410:UYQ655459 UOU655410:UOU655459 UEY655410:UEY655459 TVC655410:TVC655459 TLG655410:TLG655459 TBK655410:TBK655459 SRO655410:SRO655459 SHS655410:SHS655459 RXW655410:RXW655459 ROA655410:ROA655459 REE655410:REE655459 QUI655410:QUI655459 QKM655410:QKM655459 QAQ655410:QAQ655459 PQU655410:PQU655459 PGY655410:PGY655459 OXC655410:OXC655459 ONG655410:ONG655459 ODK655410:ODK655459 NTO655410:NTO655459 NJS655410:NJS655459 MZW655410:MZW655459 MQA655410:MQA655459 MGE655410:MGE655459 LWI655410:LWI655459 LMM655410:LMM655459 LCQ655410:LCQ655459 KSU655410:KSU655459 KIY655410:KIY655459 JZC655410:JZC655459 JPG655410:JPG655459 JFK655410:JFK655459 IVO655410:IVO655459 ILS655410:ILS655459 IBW655410:IBW655459 HSA655410:HSA655459 HIE655410:HIE655459 GYI655410:GYI655459 GOM655410:GOM655459 GEQ655410:GEQ655459 FUU655410:FUU655459 FKY655410:FKY655459 FBC655410:FBC655459 ERG655410:ERG655459 EHK655410:EHK655459 DXO655410:DXO655459 DNS655410:DNS655459 DDW655410:DDW655459 CUA655410:CUA655459 CKE655410:CKE655459 CAI655410:CAI655459 BQM655410:BQM655459 BGQ655410:BGQ655459 AWU655410:AWU655459 AMY655410:AMY655459 ADC655410:ADC655459 TG655410:TG655459 JK655410:JK655459 WVW589874:WVW589923 WMA589874:WMA589923 WCE589874:WCE589923 VSI589874:VSI589923 VIM589874:VIM589923 UYQ589874:UYQ589923 UOU589874:UOU589923 UEY589874:UEY589923 TVC589874:TVC589923 TLG589874:TLG589923 TBK589874:TBK589923 SRO589874:SRO589923 SHS589874:SHS589923 RXW589874:RXW589923 ROA589874:ROA589923 REE589874:REE589923 QUI589874:QUI589923 QKM589874:QKM589923 QAQ589874:QAQ589923 PQU589874:PQU589923 PGY589874:PGY589923 OXC589874:OXC589923 ONG589874:ONG589923 ODK589874:ODK589923 NTO589874:NTO589923 NJS589874:NJS589923 MZW589874:MZW589923 MQA589874:MQA589923 MGE589874:MGE589923 LWI589874:LWI589923 LMM589874:LMM589923 LCQ589874:LCQ589923 KSU589874:KSU589923 KIY589874:KIY589923 JZC589874:JZC589923 JPG589874:JPG589923 JFK589874:JFK589923 IVO589874:IVO589923 ILS589874:ILS589923 IBW589874:IBW589923 HSA589874:HSA589923 HIE589874:HIE589923 GYI589874:GYI589923 GOM589874:GOM589923 GEQ589874:GEQ589923 FUU589874:FUU589923 FKY589874:FKY589923 FBC589874:FBC589923 ERG589874:ERG589923 EHK589874:EHK589923 DXO589874:DXO589923 DNS589874:DNS589923 DDW589874:DDW589923 CUA589874:CUA589923 CKE589874:CKE589923 CAI589874:CAI589923 BQM589874:BQM589923 BGQ589874:BGQ589923 AWU589874:AWU589923 AMY589874:AMY589923 ADC589874:ADC589923 TG589874:TG589923 JK589874:JK589923 WVW524338:WVW524387 WMA524338:WMA524387 WCE524338:WCE524387 VSI524338:VSI524387 VIM524338:VIM524387 UYQ524338:UYQ524387 UOU524338:UOU524387 UEY524338:UEY524387 TVC524338:TVC524387 TLG524338:TLG524387 TBK524338:TBK524387 SRO524338:SRO524387 SHS524338:SHS524387 RXW524338:RXW524387 ROA524338:ROA524387 REE524338:REE524387 QUI524338:QUI524387 QKM524338:QKM524387 QAQ524338:QAQ524387 PQU524338:PQU524387 PGY524338:PGY524387 OXC524338:OXC524387 ONG524338:ONG524387 ODK524338:ODK524387 NTO524338:NTO524387 NJS524338:NJS524387 MZW524338:MZW524387 MQA524338:MQA524387 MGE524338:MGE524387 LWI524338:LWI524387 LMM524338:LMM524387 LCQ524338:LCQ524387 KSU524338:KSU524387 KIY524338:KIY524387 JZC524338:JZC524387 JPG524338:JPG524387 JFK524338:JFK524387 IVO524338:IVO524387 ILS524338:ILS524387 IBW524338:IBW524387 HSA524338:HSA524387 HIE524338:HIE524387 GYI524338:GYI524387 GOM524338:GOM524387 GEQ524338:GEQ524387 FUU524338:FUU524387 FKY524338:FKY524387 FBC524338:FBC524387 ERG524338:ERG524387 EHK524338:EHK524387 DXO524338:DXO524387 DNS524338:DNS524387 DDW524338:DDW524387 CUA524338:CUA524387 CKE524338:CKE524387 CAI524338:CAI524387 BQM524338:BQM524387 BGQ524338:BGQ524387 AWU524338:AWU524387 AMY524338:AMY524387 ADC524338:ADC524387 TG524338:TG524387 JK524338:JK524387 WVW458802:WVW458851 WMA458802:WMA458851 WCE458802:WCE458851 VSI458802:VSI458851 VIM458802:VIM458851 UYQ458802:UYQ458851 UOU458802:UOU458851 UEY458802:UEY458851 TVC458802:TVC458851 TLG458802:TLG458851 TBK458802:TBK458851 SRO458802:SRO458851 SHS458802:SHS458851 RXW458802:RXW458851 ROA458802:ROA458851 REE458802:REE458851 QUI458802:QUI458851 QKM458802:QKM458851 QAQ458802:QAQ458851 PQU458802:PQU458851 PGY458802:PGY458851 OXC458802:OXC458851 ONG458802:ONG458851 ODK458802:ODK458851 NTO458802:NTO458851 NJS458802:NJS458851 MZW458802:MZW458851 MQA458802:MQA458851 MGE458802:MGE458851 LWI458802:LWI458851 LMM458802:LMM458851 LCQ458802:LCQ458851 KSU458802:KSU458851 KIY458802:KIY458851 JZC458802:JZC458851 JPG458802:JPG458851 JFK458802:JFK458851 IVO458802:IVO458851 ILS458802:ILS458851 IBW458802:IBW458851 HSA458802:HSA458851 HIE458802:HIE458851 GYI458802:GYI458851 GOM458802:GOM458851 GEQ458802:GEQ458851 FUU458802:FUU458851 FKY458802:FKY458851 FBC458802:FBC458851 ERG458802:ERG458851 EHK458802:EHK458851 DXO458802:DXO458851 DNS458802:DNS458851 DDW458802:DDW458851 CUA458802:CUA458851 CKE458802:CKE458851 CAI458802:CAI458851 BQM458802:BQM458851 BGQ458802:BGQ458851 AWU458802:AWU458851 AMY458802:AMY458851 ADC458802:ADC458851 TG458802:TG458851 JK458802:JK458851 WVW393266:WVW393315 WMA393266:WMA393315 WCE393266:WCE393315 VSI393266:VSI393315 VIM393266:VIM393315 UYQ393266:UYQ393315 UOU393266:UOU393315 UEY393266:UEY393315 TVC393266:TVC393315 TLG393266:TLG393315 TBK393266:TBK393315 SRO393266:SRO393315 SHS393266:SHS393315 RXW393266:RXW393315 ROA393266:ROA393315 REE393266:REE393315 QUI393266:QUI393315 QKM393266:QKM393315 QAQ393266:QAQ393315 PQU393266:PQU393315 PGY393266:PGY393315 OXC393266:OXC393315 ONG393266:ONG393315 ODK393266:ODK393315 NTO393266:NTO393315 NJS393266:NJS393315 MZW393266:MZW393315 MQA393266:MQA393315 MGE393266:MGE393315 LWI393266:LWI393315 LMM393266:LMM393315 LCQ393266:LCQ393315 KSU393266:KSU393315 KIY393266:KIY393315 JZC393266:JZC393315 JPG393266:JPG393315 JFK393266:JFK393315 IVO393266:IVO393315 ILS393266:ILS393315 IBW393266:IBW393315 HSA393266:HSA393315 HIE393266:HIE393315 GYI393266:GYI393315 GOM393266:GOM393315 GEQ393266:GEQ393315 FUU393266:FUU393315 FKY393266:FKY393315 FBC393266:FBC393315 ERG393266:ERG393315 EHK393266:EHK393315 DXO393266:DXO393315 DNS393266:DNS393315 DDW393266:DDW393315 CUA393266:CUA393315 CKE393266:CKE393315 CAI393266:CAI393315 BQM393266:BQM393315 BGQ393266:BGQ393315 AWU393266:AWU393315 AMY393266:AMY393315 ADC393266:ADC393315 TG393266:TG393315 JK393266:JK393315 WVW327730:WVW327779 WMA327730:WMA327779 WCE327730:WCE327779 VSI327730:VSI327779 VIM327730:VIM327779 UYQ327730:UYQ327779 UOU327730:UOU327779 UEY327730:UEY327779 TVC327730:TVC327779 TLG327730:TLG327779 TBK327730:TBK327779 SRO327730:SRO327779 SHS327730:SHS327779 RXW327730:RXW327779 ROA327730:ROA327779 REE327730:REE327779 QUI327730:QUI327779 QKM327730:QKM327779 QAQ327730:QAQ327779 PQU327730:PQU327779 PGY327730:PGY327779 OXC327730:OXC327779 ONG327730:ONG327779 ODK327730:ODK327779 NTO327730:NTO327779 NJS327730:NJS327779 MZW327730:MZW327779 MQA327730:MQA327779 MGE327730:MGE327779 LWI327730:LWI327779 LMM327730:LMM327779 LCQ327730:LCQ327779 KSU327730:KSU327779 KIY327730:KIY327779 JZC327730:JZC327779 JPG327730:JPG327779 JFK327730:JFK327779 IVO327730:IVO327779 ILS327730:ILS327779 IBW327730:IBW327779 HSA327730:HSA327779 HIE327730:HIE327779 GYI327730:GYI327779 GOM327730:GOM327779 GEQ327730:GEQ327779 FUU327730:FUU327779 FKY327730:FKY327779 FBC327730:FBC327779 ERG327730:ERG327779 EHK327730:EHK327779 DXO327730:DXO327779 DNS327730:DNS327779 DDW327730:DDW327779 CUA327730:CUA327779 CKE327730:CKE327779 CAI327730:CAI327779 BQM327730:BQM327779 BGQ327730:BGQ327779 AWU327730:AWU327779 AMY327730:AMY327779 ADC327730:ADC327779 TG327730:TG327779 JK327730:JK327779 WVW262194:WVW262243 WMA262194:WMA262243 WCE262194:WCE262243 VSI262194:VSI262243 VIM262194:VIM262243 UYQ262194:UYQ262243 UOU262194:UOU262243 UEY262194:UEY262243 TVC262194:TVC262243 TLG262194:TLG262243 TBK262194:TBK262243 SRO262194:SRO262243 SHS262194:SHS262243 RXW262194:RXW262243 ROA262194:ROA262243 REE262194:REE262243 QUI262194:QUI262243 QKM262194:QKM262243 QAQ262194:QAQ262243 PQU262194:PQU262243 PGY262194:PGY262243 OXC262194:OXC262243 ONG262194:ONG262243 ODK262194:ODK262243 NTO262194:NTO262243 NJS262194:NJS262243 MZW262194:MZW262243 MQA262194:MQA262243 MGE262194:MGE262243 LWI262194:LWI262243 LMM262194:LMM262243 LCQ262194:LCQ262243 KSU262194:KSU262243 KIY262194:KIY262243 JZC262194:JZC262243 JPG262194:JPG262243 JFK262194:JFK262243 IVO262194:IVO262243 ILS262194:ILS262243 IBW262194:IBW262243 HSA262194:HSA262243 HIE262194:HIE262243 GYI262194:GYI262243 GOM262194:GOM262243 GEQ262194:GEQ262243 FUU262194:FUU262243 FKY262194:FKY262243 FBC262194:FBC262243 ERG262194:ERG262243 EHK262194:EHK262243 DXO262194:DXO262243 DNS262194:DNS262243 DDW262194:DDW262243 CUA262194:CUA262243 CKE262194:CKE262243 CAI262194:CAI262243 BQM262194:BQM262243 BGQ262194:BGQ262243 AWU262194:AWU262243 AMY262194:AMY262243 ADC262194:ADC262243 TG262194:TG262243 JK262194:JK262243 WVW196658:WVW196707 WMA196658:WMA196707 WCE196658:WCE196707 VSI196658:VSI196707 VIM196658:VIM196707 UYQ196658:UYQ196707 UOU196658:UOU196707 UEY196658:UEY196707 TVC196658:TVC196707 TLG196658:TLG196707 TBK196658:TBK196707 SRO196658:SRO196707 SHS196658:SHS196707 RXW196658:RXW196707 ROA196658:ROA196707 REE196658:REE196707 QUI196658:QUI196707 QKM196658:QKM196707 QAQ196658:QAQ196707 PQU196658:PQU196707 PGY196658:PGY196707 OXC196658:OXC196707 ONG196658:ONG196707 ODK196658:ODK196707 NTO196658:NTO196707 NJS196658:NJS196707 MZW196658:MZW196707 MQA196658:MQA196707 MGE196658:MGE196707 LWI196658:LWI196707 LMM196658:LMM196707 LCQ196658:LCQ196707 KSU196658:KSU196707 KIY196658:KIY196707 JZC196658:JZC196707 JPG196658:JPG196707 JFK196658:JFK196707 IVO196658:IVO196707 ILS196658:ILS196707 IBW196658:IBW196707 HSA196658:HSA196707 HIE196658:HIE196707 GYI196658:GYI196707 GOM196658:GOM196707 GEQ196658:GEQ196707 FUU196658:FUU196707 FKY196658:FKY196707 FBC196658:FBC196707 ERG196658:ERG196707 EHK196658:EHK196707 DXO196658:DXO196707 DNS196658:DNS196707 DDW196658:DDW196707 CUA196658:CUA196707 CKE196658:CKE196707 CAI196658:CAI196707 BQM196658:BQM196707 BGQ196658:BGQ196707 AWU196658:AWU196707 AMY196658:AMY196707 ADC196658:ADC196707 TG196658:TG196707 JK196658:JK196707 WVW131122:WVW131171 WMA131122:WMA131171 WCE131122:WCE131171 VSI131122:VSI131171 VIM131122:VIM131171 UYQ131122:UYQ131171 UOU131122:UOU131171 UEY131122:UEY131171 TVC131122:TVC131171 TLG131122:TLG131171 TBK131122:TBK131171 SRO131122:SRO131171 SHS131122:SHS131171 RXW131122:RXW131171 ROA131122:ROA131171 REE131122:REE131171 QUI131122:QUI131171 QKM131122:QKM131171 QAQ131122:QAQ131171 PQU131122:PQU131171 PGY131122:PGY131171 OXC131122:OXC131171 ONG131122:ONG131171 ODK131122:ODK131171 NTO131122:NTO131171 NJS131122:NJS131171 MZW131122:MZW131171 MQA131122:MQA131171 MGE131122:MGE131171 LWI131122:LWI131171 LMM131122:LMM131171 LCQ131122:LCQ131171 KSU131122:KSU131171 KIY131122:KIY131171 JZC131122:JZC131171 JPG131122:JPG131171 JFK131122:JFK131171 IVO131122:IVO131171 ILS131122:ILS131171 IBW131122:IBW131171 HSA131122:HSA131171 HIE131122:HIE131171 GYI131122:GYI131171 GOM131122:GOM131171 GEQ131122:GEQ131171 FUU131122:FUU131171 FKY131122:FKY131171 FBC131122:FBC131171 ERG131122:ERG131171 EHK131122:EHK131171 DXO131122:DXO131171 DNS131122:DNS131171 DDW131122:DDW131171 CUA131122:CUA131171 CKE131122:CKE131171 CAI131122:CAI131171 BQM131122:BQM131171 BGQ131122:BGQ131171 AWU131122:AWU131171 AMY131122:AMY131171 ADC131122:ADC131171 TG131122:TG131171 JK131122:JK131171 WVW65586:WVW65635 WMA65586:WMA65635 WCE65586:WCE65635 VSI65586:VSI65635 VIM65586:VIM65635 UYQ65586:UYQ65635 UOU65586:UOU65635 UEY65586:UEY65635 TVC65586:TVC65635 TLG65586:TLG65635 TBK65586:TBK65635 SRO65586:SRO65635 SHS65586:SHS65635 RXW65586:RXW65635 ROA65586:ROA65635 REE65586:REE65635 QUI65586:QUI65635 QKM65586:QKM65635 QAQ65586:QAQ65635 PQU65586:PQU65635 PGY65586:PGY65635 OXC65586:OXC65635 ONG65586:ONG65635 ODK65586:ODK65635 NTO65586:NTO65635 NJS65586:NJS65635 MZW65586:MZW65635 MQA65586:MQA65635 MGE65586:MGE65635 LWI65586:LWI65635 LMM65586:LMM65635 LCQ65586:LCQ65635 KSU65586:KSU65635 KIY65586:KIY65635 JZC65586:JZC65635 JPG65586:JPG65635 JFK65586:JFK65635 IVO65586:IVO65635 ILS65586:ILS65635 IBW65586:IBW65635 HSA65586:HSA65635 HIE65586:HIE65635 GYI65586:GYI65635 GOM65586:GOM65635 GEQ65586:GEQ65635 FUU65586:FUU65635 FKY65586:FKY65635 FBC65586:FBC65635 ERG65586:ERG65635 EHK65586:EHK65635 DXO65586:DXO65635 DNS65586:DNS65635 DDW65586:DDW65635 CUA65586:CUA65635 CKE65586:CKE65635 CAI65586:CAI65635 BQM65586:BQM65635 BGQ65586:BGQ65635 AWU65586:AWU65635 AMY65586:AMY65635 ADC65586:ADC65635 TG65586:TG65635 JK65586:JK65635 WVW66:WVW115 WMA66:WMA115 WCE66:WCE115 VSI66:VSI115 VIM66:VIM115 UYQ66:UYQ115 UOU66:UOU115 UEY66:UEY115 TVC66:TVC115 TLG66:TLG115 TBK66:TBK115 SRO66:SRO115 SHS66:SHS115 RXW66:RXW115 ROA66:ROA115 REE66:REE115 QUI66:QUI115 QKM66:QKM115 QAQ66:QAQ115 PQU66:PQU115 PGY66:PGY115 OXC66:OXC115 ONG66:ONG115 ODK66:ODK115 NTO66:NTO115 NJS66:NJS115 MZW66:MZW115 MQA66:MQA115 MGE66:MGE115 LWI66:LWI115 LMM66:LMM115 LCQ66:LCQ115 KSU66:KSU115 KIY66:KIY115 JZC66:JZC115 JPG66:JPG115 JFK66:JFK115 IVO66:IVO115 ILS66:ILS115 IBW66:IBW115 HSA66:HSA115 HIE66:HIE115 GYI66:GYI115 GOM66:GOM115 GEQ66:GEQ115 FUU66:FUU115 FKY66:FKY115 FBC66:FBC115 ERG66:ERG115 EHK66:EHK115 DXO66:DXO115 DNS66:DNS115 DDW66:DDW115 CUA66:CUA115 CKE66:CKE115 CAI66:CAI115 BQM66:BQM115 BGQ66:BGQ115 AWU66:AWU115 AMY66:AMY115 ADC66:ADC115 TG66:TG115 JK66:JK115 WCE983037:WCE983052 WVW983063:WVW983083 WMA983063:WMA983083 WCE983063:WCE983083 VSI983063:VSI983083 VIM983063:VIM983083 UYQ983063:UYQ983083 UOU983063:UOU983083 UEY983063:UEY983083 TVC983063:TVC983083 TLG983063:TLG983083 TBK983063:TBK983083 SRO983063:SRO983083 SHS983063:SHS983083 RXW983063:RXW983083 ROA983063:ROA983083 REE983063:REE983083 QUI983063:QUI983083 QKM983063:QKM983083 QAQ983063:QAQ983083 PQU983063:PQU983083 PGY983063:PGY983083 OXC983063:OXC983083 ONG983063:ONG983083 ODK983063:ODK983083 NTO983063:NTO983083 NJS983063:NJS983083 MZW983063:MZW983083 MQA983063:MQA983083 MGE983063:MGE983083 LWI983063:LWI983083 LMM983063:LMM983083 LCQ983063:LCQ983083 KSU983063:KSU983083 KIY983063:KIY983083 JZC983063:JZC983083 JPG983063:JPG983083 JFK983063:JFK983083 IVO983063:IVO983083 ILS983063:ILS983083 IBW983063:IBW983083 HSA983063:HSA983083 HIE983063:HIE983083 GYI983063:GYI983083 GOM983063:GOM983083 GEQ983063:GEQ983083 FUU983063:FUU983083 FKY983063:FKY983083 FBC983063:FBC983083 ERG983063:ERG983083 EHK983063:EHK983083 DXO983063:DXO983083 DNS983063:DNS983083 DDW983063:DDW983083 CUA983063:CUA983083 CKE983063:CKE983083 CAI983063:CAI983083 BQM983063:BQM983083 BGQ983063:BGQ983083 AWU983063:AWU983083 AMY983063:AMY983083 ADC983063:ADC983083 TG983063:TG983083 JK983063:JK983083 WVW917527:WVW917547 WMA917527:WMA917547 WCE917527:WCE917547 VSI917527:VSI917547 VIM917527:VIM917547 UYQ917527:UYQ917547 UOU917527:UOU917547 UEY917527:UEY917547 TVC917527:TVC917547 TLG917527:TLG917547 TBK917527:TBK917547 SRO917527:SRO917547 SHS917527:SHS917547 RXW917527:RXW917547 ROA917527:ROA917547 REE917527:REE917547 QUI917527:QUI917547 QKM917527:QKM917547 QAQ917527:QAQ917547 PQU917527:PQU917547 PGY917527:PGY917547 OXC917527:OXC917547 ONG917527:ONG917547 ODK917527:ODK917547 NTO917527:NTO917547 NJS917527:NJS917547 MZW917527:MZW917547 MQA917527:MQA917547 MGE917527:MGE917547 LWI917527:LWI917547 LMM917527:LMM917547 LCQ917527:LCQ917547 KSU917527:KSU917547 KIY917527:KIY917547 JZC917527:JZC917547 JPG917527:JPG917547 JFK917527:JFK917547 IVO917527:IVO917547 ILS917527:ILS917547 IBW917527:IBW917547 HSA917527:HSA917547 HIE917527:HIE917547 GYI917527:GYI917547 GOM917527:GOM917547 GEQ917527:GEQ917547 FUU917527:FUU917547 FKY917527:FKY917547 FBC917527:FBC917547 ERG917527:ERG917547 EHK917527:EHK917547 DXO917527:DXO917547 DNS917527:DNS917547 DDW917527:DDW917547 CUA917527:CUA917547 CKE917527:CKE917547 CAI917527:CAI917547 BQM917527:BQM917547 BGQ917527:BGQ917547 AWU917527:AWU917547 AMY917527:AMY917547 ADC917527:ADC917547 TG917527:TG917547 JK917527:JK917547 WVW851991:WVW852011 WMA851991:WMA852011 WCE851991:WCE852011 VSI851991:VSI852011 VIM851991:VIM852011 UYQ851991:UYQ852011 UOU851991:UOU852011 UEY851991:UEY852011 TVC851991:TVC852011 TLG851991:TLG852011 TBK851991:TBK852011 SRO851991:SRO852011 SHS851991:SHS852011 RXW851991:RXW852011 ROA851991:ROA852011 REE851991:REE852011 QUI851991:QUI852011 QKM851991:QKM852011 QAQ851991:QAQ852011 PQU851991:PQU852011 PGY851991:PGY852011 OXC851991:OXC852011 ONG851991:ONG852011 ODK851991:ODK852011 NTO851991:NTO852011 NJS851991:NJS852011 MZW851991:MZW852011 MQA851991:MQA852011 MGE851991:MGE852011 LWI851991:LWI852011 LMM851991:LMM852011 LCQ851991:LCQ852011 KSU851991:KSU852011 KIY851991:KIY852011 JZC851991:JZC852011 JPG851991:JPG852011 JFK851991:JFK852011 IVO851991:IVO852011 ILS851991:ILS852011 IBW851991:IBW852011 HSA851991:HSA852011 HIE851991:HIE852011 GYI851991:GYI852011 GOM851991:GOM852011 GEQ851991:GEQ852011 FUU851991:FUU852011 FKY851991:FKY852011 FBC851991:FBC852011 ERG851991:ERG852011 EHK851991:EHK852011 DXO851991:DXO852011 DNS851991:DNS852011 DDW851991:DDW852011 CUA851991:CUA852011 CKE851991:CKE852011 CAI851991:CAI852011 BQM851991:BQM852011 BGQ851991:BGQ852011 AWU851991:AWU852011 AMY851991:AMY852011 ADC851991:ADC852011 TG851991:TG852011 JK851991:JK852011 WVW786455:WVW786475 WMA786455:WMA786475 WCE786455:WCE786475 VSI786455:VSI786475 VIM786455:VIM786475 UYQ786455:UYQ786475 UOU786455:UOU786475 UEY786455:UEY786475 TVC786455:TVC786475 TLG786455:TLG786475 TBK786455:TBK786475 SRO786455:SRO786475 SHS786455:SHS786475 RXW786455:RXW786475 ROA786455:ROA786475 REE786455:REE786475 QUI786455:QUI786475 QKM786455:QKM786475 QAQ786455:QAQ786475 PQU786455:PQU786475 PGY786455:PGY786475 OXC786455:OXC786475 ONG786455:ONG786475 ODK786455:ODK786475 NTO786455:NTO786475 NJS786455:NJS786475 MZW786455:MZW786475 MQA786455:MQA786475 MGE786455:MGE786475 LWI786455:LWI786475 LMM786455:LMM786475 LCQ786455:LCQ786475 KSU786455:KSU786475 KIY786455:KIY786475 JZC786455:JZC786475 JPG786455:JPG786475 JFK786455:JFK786475 IVO786455:IVO786475 ILS786455:ILS786475 IBW786455:IBW786475 HSA786455:HSA786475 HIE786455:HIE786475 GYI786455:GYI786475 GOM786455:GOM786475 GEQ786455:GEQ786475 FUU786455:FUU786475 FKY786455:FKY786475 FBC786455:FBC786475 ERG786455:ERG786475 EHK786455:EHK786475 DXO786455:DXO786475 DNS786455:DNS786475 DDW786455:DDW786475 CUA786455:CUA786475 CKE786455:CKE786475 CAI786455:CAI786475 BQM786455:BQM786475 BGQ786455:BGQ786475 AWU786455:AWU786475 AMY786455:AMY786475 ADC786455:ADC786475 TG786455:TG786475 JK786455:JK786475 WVW720919:WVW720939 WMA720919:WMA720939 WCE720919:WCE720939 VSI720919:VSI720939 VIM720919:VIM720939 UYQ720919:UYQ720939 UOU720919:UOU720939 UEY720919:UEY720939 TVC720919:TVC720939 TLG720919:TLG720939 TBK720919:TBK720939 SRO720919:SRO720939 SHS720919:SHS720939 RXW720919:RXW720939 ROA720919:ROA720939 REE720919:REE720939 QUI720919:QUI720939 QKM720919:QKM720939 QAQ720919:QAQ720939 PQU720919:PQU720939 PGY720919:PGY720939 OXC720919:OXC720939 ONG720919:ONG720939 ODK720919:ODK720939 NTO720919:NTO720939 NJS720919:NJS720939 MZW720919:MZW720939 MQA720919:MQA720939 MGE720919:MGE720939 LWI720919:LWI720939 LMM720919:LMM720939 LCQ720919:LCQ720939 KSU720919:KSU720939 KIY720919:KIY720939 JZC720919:JZC720939 JPG720919:JPG720939 JFK720919:JFK720939 IVO720919:IVO720939 ILS720919:ILS720939 IBW720919:IBW720939 HSA720919:HSA720939 HIE720919:HIE720939 GYI720919:GYI720939 GOM720919:GOM720939 GEQ720919:GEQ720939 FUU720919:FUU720939 FKY720919:FKY720939 FBC720919:FBC720939 ERG720919:ERG720939 EHK720919:EHK720939 DXO720919:DXO720939 DNS720919:DNS720939 DDW720919:DDW720939 CUA720919:CUA720939 CKE720919:CKE720939 CAI720919:CAI720939 BQM720919:BQM720939 BGQ720919:BGQ720939 AWU720919:AWU720939 AMY720919:AMY720939 ADC720919:ADC720939 TG720919:TG720939 JK720919:JK720939 WVW655383:WVW655403 WMA655383:WMA655403 WCE655383:WCE655403 VSI655383:VSI655403 VIM655383:VIM655403 UYQ655383:UYQ655403 UOU655383:UOU655403 UEY655383:UEY655403 TVC655383:TVC655403 TLG655383:TLG655403 TBK655383:TBK655403 SRO655383:SRO655403 SHS655383:SHS655403 RXW655383:RXW655403 ROA655383:ROA655403 REE655383:REE655403 QUI655383:QUI655403 QKM655383:QKM655403 QAQ655383:QAQ655403 PQU655383:PQU655403 PGY655383:PGY655403 OXC655383:OXC655403 ONG655383:ONG655403 ODK655383:ODK655403 NTO655383:NTO655403 NJS655383:NJS655403 MZW655383:MZW655403 MQA655383:MQA655403 MGE655383:MGE655403 LWI655383:LWI655403 LMM655383:LMM655403 LCQ655383:LCQ655403 KSU655383:KSU655403 KIY655383:KIY655403 JZC655383:JZC655403 JPG655383:JPG655403 JFK655383:JFK655403 IVO655383:IVO655403 ILS655383:ILS655403 IBW655383:IBW655403 HSA655383:HSA655403 HIE655383:HIE655403 GYI655383:GYI655403 GOM655383:GOM655403 GEQ655383:GEQ655403 FUU655383:FUU655403 FKY655383:FKY655403 FBC655383:FBC655403 ERG655383:ERG655403 EHK655383:EHK655403 DXO655383:DXO655403 DNS655383:DNS655403 DDW655383:DDW655403 CUA655383:CUA655403 CKE655383:CKE655403 CAI655383:CAI655403 BQM655383:BQM655403 BGQ655383:BGQ655403 AWU655383:AWU655403 AMY655383:AMY655403 ADC655383:ADC655403 TG655383:TG655403 JK655383:JK655403 WVW589847:WVW589867 WMA589847:WMA589867 WCE589847:WCE589867 VSI589847:VSI589867 VIM589847:VIM589867 UYQ589847:UYQ589867 UOU589847:UOU589867 UEY589847:UEY589867 TVC589847:TVC589867 TLG589847:TLG589867 TBK589847:TBK589867 SRO589847:SRO589867 SHS589847:SHS589867 RXW589847:RXW589867 ROA589847:ROA589867 REE589847:REE589867 QUI589847:QUI589867 QKM589847:QKM589867 QAQ589847:QAQ589867 PQU589847:PQU589867 PGY589847:PGY589867 OXC589847:OXC589867 ONG589847:ONG589867 ODK589847:ODK589867 NTO589847:NTO589867 NJS589847:NJS589867 MZW589847:MZW589867 MQA589847:MQA589867 MGE589847:MGE589867 LWI589847:LWI589867 LMM589847:LMM589867 LCQ589847:LCQ589867 KSU589847:KSU589867 KIY589847:KIY589867 JZC589847:JZC589867 JPG589847:JPG589867 JFK589847:JFK589867 IVO589847:IVO589867 ILS589847:ILS589867 IBW589847:IBW589867 HSA589847:HSA589867 HIE589847:HIE589867 GYI589847:GYI589867 GOM589847:GOM589867 GEQ589847:GEQ589867 FUU589847:FUU589867 FKY589847:FKY589867 FBC589847:FBC589867 ERG589847:ERG589867 EHK589847:EHK589867 DXO589847:DXO589867 DNS589847:DNS589867 DDW589847:DDW589867 CUA589847:CUA589867 CKE589847:CKE589867 CAI589847:CAI589867 BQM589847:BQM589867 BGQ589847:BGQ589867 AWU589847:AWU589867 AMY589847:AMY589867 ADC589847:ADC589867 TG589847:TG589867 JK589847:JK589867 WVW524311:WVW524331 WMA524311:WMA524331 WCE524311:WCE524331 VSI524311:VSI524331 VIM524311:VIM524331 UYQ524311:UYQ524331 UOU524311:UOU524331 UEY524311:UEY524331 TVC524311:TVC524331 TLG524311:TLG524331 TBK524311:TBK524331 SRO524311:SRO524331 SHS524311:SHS524331 RXW524311:RXW524331 ROA524311:ROA524331 REE524311:REE524331 QUI524311:QUI524331 QKM524311:QKM524331 QAQ524311:QAQ524331 PQU524311:PQU524331 PGY524311:PGY524331 OXC524311:OXC524331 ONG524311:ONG524331 ODK524311:ODK524331 NTO524311:NTO524331 NJS524311:NJS524331 MZW524311:MZW524331 MQA524311:MQA524331 MGE524311:MGE524331 LWI524311:LWI524331 LMM524311:LMM524331 LCQ524311:LCQ524331 KSU524311:KSU524331 KIY524311:KIY524331 JZC524311:JZC524331 JPG524311:JPG524331 JFK524311:JFK524331 IVO524311:IVO524331 ILS524311:ILS524331 IBW524311:IBW524331 HSA524311:HSA524331 HIE524311:HIE524331 GYI524311:GYI524331 GOM524311:GOM524331 GEQ524311:GEQ524331 FUU524311:FUU524331 FKY524311:FKY524331 FBC524311:FBC524331 ERG524311:ERG524331 EHK524311:EHK524331 DXO524311:DXO524331 DNS524311:DNS524331 DDW524311:DDW524331 CUA524311:CUA524331 CKE524311:CKE524331 CAI524311:CAI524331 BQM524311:BQM524331 BGQ524311:BGQ524331 AWU524311:AWU524331 AMY524311:AMY524331 ADC524311:ADC524331 TG524311:TG524331 JK524311:JK524331 WVW458775:WVW458795 WMA458775:WMA458795 WCE458775:WCE458795 VSI458775:VSI458795 VIM458775:VIM458795 UYQ458775:UYQ458795 UOU458775:UOU458795 UEY458775:UEY458795 TVC458775:TVC458795 TLG458775:TLG458795 TBK458775:TBK458795 SRO458775:SRO458795 SHS458775:SHS458795 RXW458775:RXW458795 ROA458775:ROA458795 REE458775:REE458795 QUI458775:QUI458795 QKM458775:QKM458795 QAQ458775:QAQ458795 PQU458775:PQU458795 PGY458775:PGY458795 OXC458775:OXC458795 ONG458775:ONG458795 ODK458775:ODK458795 NTO458775:NTO458795 NJS458775:NJS458795 MZW458775:MZW458795 MQA458775:MQA458795 MGE458775:MGE458795 LWI458775:LWI458795 LMM458775:LMM458795 LCQ458775:LCQ458795 KSU458775:KSU458795 KIY458775:KIY458795 JZC458775:JZC458795 JPG458775:JPG458795 JFK458775:JFK458795 IVO458775:IVO458795 ILS458775:ILS458795 IBW458775:IBW458795 HSA458775:HSA458795 HIE458775:HIE458795 GYI458775:GYI458795 GOM458775:GOM458795 GEQ458775:GEQ458795 FUU458775:FUU458795 FKY458775:FKY458795 FBC458775:FBC458795 ERG458775:ERG458795 EHK458775:EHK458795 DXO458775:DXO458795 DNS458775:DNS458795 DDW458775:DDW458795 CUA458775:CUA458795 CKE458775:CKE458795 CAI458775:CAI458795 BQM458775:BQM458795 BGQ458775:BGQ458795 AWU458775:AWU458795 AMY458775:AMY458795 ADC458775:ADC458795 TG458775:TG458795 JK458775:JK458795 WVW393239:WVW393259 WMA393239:WMA393259 WCE393239:WCE393259 VSI393239:VSI393259 VIM393239:VIM393259 UYQ393239:UYQ393259 UOU393239:UOU393259 UEY393239:UEY393259 TVC393239:TVC393259 TLG393239:TLG393259 TBK393239:TBK393259 SRO393239:SRO393259 SHS393239:SHS393259 RXW393239:RXW393259 ROA393239:ROA393259 REE393239:REE393259 QUI393239:QUI393259 QKM393239:QKM393259 QAQ393239:QAQ393259 PQU393239:PQU393259 PGY393239:PGY393259 OXC393239:OXC393259 ONG393239:ONG393259 ODK393239:ODK393259 NTO393239:NTO393259 NJS393239:NJS393259 MZW393239:MZW393259 MQA393239:MQA393259 MGE393239:MGE393259 LWI393239:LWI393259 LMM393239:LMM393259 LCQ393239:LCQ393259 KSU393239:KSU393259 KIY393239:KIY393259 JZC393239:JZC393259 JPG393239:JPG393259 JFK393239:JFK393259 IVO393239:IVO393259 ILS393239:ILS393259 IBW393239:IBW393259 HSA393239:HSA393259 HIE393239:HIE393259 GYI393239:GYI393259 GOM393239:GOM393259 GEQ393239:GEQ393259 FUU393239:FUU393259 FKY393239:FKY393259 FBC393239:FBC393259 ERG393239:ERG393259 EHK393239:EHK393259 DXO393239:DXO393259 DNS393239:DNS393259 DDW393239:DDW393259 CUA393239:CUA393259 CKE393239:CKE393259 CAI393239:CAI393259 BQM393239:BQM393259 BGQ393239:BGQ393259 AWU393239:AWU393259 AMY393239:AMY393259 ADC393239:ADC393259 TG393239:TG393259 JK393239:JK393259 WVW327703:WVW327723 WMA327703:WMA327723 WCE327703:WCE327723 VSI327703:VSI327723 VIM327703:VIM327723 UYQ327703:UYQ327723 UOU327703:UOU327723 UEY327703:UEY327723 TVC327703:TVC327723 TLG327703:TLG327723 TBK327703:TBK327723 SRO327703:SRO327723 SHS327703:SHS327723 RXW327703:RXW327723 ROA327703:ROA327723 REE327703:REE327723 QUI327703:QUI327723 QKM327703:QKM327723 QAQ327703:QAQ327723 PQU327703:PQU327723 PGY327703:PGY327723 OXC327703:OXC327723 ONG327703:ONG327723 ODK327703:ODK327723 NTO327703:NTO327723 NJS327703:NJS327723 MZW327703:MZW327723 MQA327703:MQA327723 MGE327703:MGE327723 LWI327703:LWI327723 LMM327703:LMM327723 LCQ327703:LCQ327723 KSU327703:KSU327723 KIY327703:KIY327723 JZC327703:JZC327723 JPG327703:JPG327723 JFK327703:JFK327723 IVO327703:IVO327723 ILS327703:ILS327723 IBW327703:IBW327723 HSA327703:HSA327723 HIE327703:HIE327723 GYI327703:GYI327723 GOM327703:GOM327723 GEQ327703:GEQ327723 FUU327703:FUU327723 FKY327703:FKY327723 FBC327703:FBC327723 ERG327703:ERG327723 EHK327703:EHK327723 DXO327703:DXO327723 DNS327703:DNS327723 DDW327703:DDW327723 CUA327703:CUA327723 CKE327703:CKE327723 CAI327703:CAI327723 BQM327703:BQM327723 BGQ327703:BGQ327723 AWU327703:AWU327723 AMY327703:AMY327723 ADC327703:ADC327723 TG327703:TG327723 JK327703:JK327723 WVW262167:WVW262187 WMA262167:WMA262187 WCE262167:WCE262187 VSI262167:VSI262187 VIM262167:VIM262187 UYQ262167:UYQ262187 UOU262167:UOU262187 UEY262167:UEY262187 TVC262167:TVC262187 TLG262167:TLG262187 TBK262167:TBK262187 SRO262167:SRO262187 SHS262167:SHS262187 RXW262167:RXW262187 ROA262167:ROA262187 REE262167:REE262187 QUI262167:QUI262187 QKM262167:QKM262187 QAQ262167:QAQ262187 PQU262167:PQU262187 PGY262167:PGY262187 OXC262167:OXC262187 ONG262167:ONG262187 ODK262167:ODK262187 NTO262167:NTO262187 NJS262167:NJS262187 MZW262167:MZW262187 MQA262167:MQA262187 MGE262167:MGE262187 LWI262167:LWI262187 LMM262167:LMM262187 LCQ262167:LCQ262187 KSU262167:KSU262187 KIY262167:KIY262187 JZC262167:JZC262187 JPG262167:JPG262187 JFK262167:JFK262187 IVO262167:IVO262187 ILS262167:ILS262187 IBW262167:IBW262187 HSA262167:HSA262187 HIE262167:HIE262187 GYI262167:GYI262187 GOM262167:GOM262187 GEQ262167:GEQ262187 FUU262167:FUU262187 FKY262167:FKY262187 FBC262167:FBC262187 ERG262167:ERG262187 EHK262167:EHK262187 DXO262167:DXO262187 DNS262167:DNS262187 DDW262167:DDW262187 CUA262167:CUA262187 CKE262167:CKE262187 CAI262167:CAI262187 BQM262167:BQM262187 BGQ262167:BGQ262187 AWU262167:AWU262187 AMY262167:AMY262187 ADC262167:ADC262187 TG262167:TG262187 JK262167:JK262187 WVW196631:WVW196651 WMA196631:WMA196651 WCE196631:WCE196651 VSI196631:VSI196651 VIM196631:VIM196651 UYQ196631:UYQ196651 UOU196631:UOU196651 UEY196631:UEY196651 TVC196631:TVC196651 TLG196631:TLG196651 TBK196631:TBK196651 SRO196631:SRO196651 SHS196631:SHS196651 RXW196631:RXW196651 ROA196631:ROA196651 REE196631:REE196651 QUI196631:QUI196651 QKM196631:QKM196651 QAQ196631:QAQ196651 PQU196631:PQU196651 PGY196631:PGY196651 OXC196631:OXC196651 ONG196631:ONG196651 ODK196631:ODK196651 NTO196631:NTO196651 NJS196631:NJS196651 MZW196631:MZW196651 MQA196631:MQA196651 MGE196631:MGE196651 LWI196631:LWI196651 LMM196631:LMM196651 LCQ196631:LCQ196651 KSU196631:KSU196651 KIY196631:KIY196651 JZC196631:JZC196651 JPG196631:JPG196651 JFK196631:JFK196651 IVO196631:IVO196651 ILS196631:ILS196651 IBW196631:IBW196651 HSA196631:HSA196651 HIE196631:HIE196651 GYI196631:GYI196651 GOM196631:GOM196651 GEQ196631:GEQ196651 FUU196631:FUU196651 FKY196631:FKY196651 FBC196631:FBC196651 ERG196631:ERG196651 EHK196631:EHK196651 DXO196631:DXO196651 DNS196631:DNS196651 DDW196631:DDW196651 CUA196631:CUA196651 CKE196631:CKE196651 CAI196631:CAI196651 BQM196631:BQM196651 BGQ196631:BGQ196651 AWU196631:AWU196651 AMY196631:AMY196651 ADC196631:ADC196651 TG196631:TG196651 JK196631:JK196651 WVW131095:WVW131115 WMA131095:WMA131115 WCE131095:WCE131115 VSI131095:VSI131115 VIM131095:VIM131115 UYQ131095:UYQ131115 UOU131095:UOU131115 UEY131095:UEY131115 TVC131095:TVC131115 TLG131095:TLG131115 TBK131095:TBK131115 SRO131095:SRO131115 SHS131095:SHS131115 RXW131095:RXW131115 ROA131095:ROA131115 REE131095:REE131115 QUI131095:QUI131115 QKM131095:QKM131115 QAQ131095:QAQ131115 PQU131095:PQU131115 PGY131095:PGY131115 OXC131095:OXC131115 ONG131095:ONG131115 ODK131095:ODK131115 NTO131095:NTO131115 NJS131095:NJS131115 MZW131095:MZW131115 MQA131095:MQA131115 MGE131095:MGE131115 LWI131095:LWI131115 LMM131095:LMM131115 LCQ131095:LCQ131115 KSU131095:KSU131115 KIY131095:KIY131115 JZC131095:JZC131115 JPG131095:JPG131115 JFK131095:JFK131115 IVO131095:IVO131115 ILS131095:ILS131115 IBW131095:IBW131115 HSA131095:HSA131115 HIE131095:HIE131115 GYI131095:GYI131115 GOM131095:GOM131115 GEQ131095:GEQ131115 FUU131095:FUU131115 FKY131095:FKY131115 FBC131095:FBC131115 ERG131095:ERG131115 EHK131095:EHK131115 DXO131095:DXO131115 DNS131095:DNS131115 DDW131095:DDW131115 CUA131095:CUA131115 CKE131095:CKE131115 CAI131095:CAI131115 BQM131095:BQM131115 BGQ131095:BGQ131115 AWU131095:AWU131115 AMY131095:AMY131115 ADC131095:ADC131115 TG131095:TG131115 JK131095:JK131115 WVW65559:WVW65579 WMA65559:WMA65579 WCE65559:WCE65579 VSI65559:VSI65579 VIM65559:VIM65579 UYQ65559:UYQ65579 UOU65559:UOU65579 UEY65559:UEY65579 TVC65559:TVC65579 TLG65559:TLG65579 TBK65559:TBK65579 SRO65559:SRO65579 SHS65559:SHS65579 RXW65559:RXW65579 ROA65559:ROA65579 REE65559:REE65579 QUI65559:QUI65579 QKM65559:QKM65579 QAQ65559:QAQ65579 PQU65559:PQU65579 PGY65559:PGY65579 OXC65559:OXC65579 ONG65559:ONG65579 ODK65559:ODK65579 NTO65559:NTO65579 NJS65559:NJS65579 MZW65559:MZW65579 MQA65559:MQA65579 MGE65559:MGE65579 LWI65559:LWI65579 LMM65559:LMM65579 LCQ65559:LCQ65579 KSU65559:KSU65579 KIY65559:KIY65579 JZC65559:JZC65579 JPG65559:JPG65579 JFK65559:JFK65579 IVO65559:IVO65579 ILS65559:ILS65579 IBW65559:IBW65579 HSA65559:HSA65579 HIE65559:HIE65579 GYI65559:GYI65579 GOM65559:GOM65579 GEQ65559:GEQ65579 FUU65559:FUU65579 FKY65559:FKY65579 FBC65559:FBC65579 ERG65559:ERG65579 EHK65559:EHK65579 DXO65559:DXO65579 DNS65559:DNS65579 DDW65559:DDW65579 CUA65559:CUA65579 CKE65559:CKE65579 CAI65559:CAI65579 BQM65559:BQM65579 BGQ65559:BGQ65579 AWU65559:AWU65579 AMY65559:AMY65579 ADC65559:ADC65579 TG65559:TG65579 JK65559:JK65579 WVW39:WVW59 WMA39:WMA59 WCE39:WCE59 VSI39:VSI59 VIM39:VIM59 UYQ39:UYQ59 UOU39:UOU59 UEY39:UEY59 TVC39:TVC59 TLG39:TLG59 TBK39:TBK59 SRO39:SRO59 SHS39:SHS59 RXW39:RXW59 ROA39:ROA59 REE39:REE59 QUI39:QUI59 QKM39:QKM59 QAQ39:QAQ59 PQU39:PQU59 PGY39:PGY59 OXC39:OXC59 ONG39:ONG59 ODK39:ODK59 NTO39:NTO59 NJS39:NJS59 MZW39:MZW59 MQA39:MQA59 MGE39:MGE59 LWI39:LWI59 LMM39:LMM59 LCQ39:LCQ59 KSU39:KSU59 KIY39:KIY59 JZC39:JZC59 JPG39:JPG59 JFK39:JFK59 IVO39:IVO59 ILS39:ILS59 IBW39:IBW59 HSA39:HSA59 HIE39:HIE59 GYI39:GYI59 GOM39:GOM59 GEQ39:GEQ59 FUU39:FUU59 FKY39:FKY59 FBC39:FBC59 ERG39:ERG59 EHK39:EHK59 DXO39:DXO59 DNS39:DNS59 DDW39:DDW59 CUA39:CUA59 CKE39:CKE59 CAI39:CAI59 BQM39:BQM59 BGQ39:BGQ59 AWU39:AWU59 AMY39:AMY59 ADC39:ADC59 TG39:TG59 JK39:JK59 VSI983037:VSI983052 WVW983214:WVW983271 WMA983214:WMA983271 WCE983214:WCE983271 VSI983214:VSI983271 VIM983214:VIM983271 UYQ983214:UYQ983271 UOU983214:UOU983271 UEY983214:UEY983271 TVC983214:TVC983271 TLG983214:TLG983271 TBK983214:TBK983271 SRO983214:SRO983271 SHS983214:SHS983271 RXW983214:RXW983271 ROA983214:ROA983271 REE983214:REE983271 QUI983214:QUI983271 QKM983214:QKM983271 QAQ983214:QAQ983271 PQU983214:PQU983271 PGY983214:PGY983271 OXC983214:OXC983271 ONG983214:ONG983271 ODK983214:ODK983271 NTO983214:NTO983271 NJS983214:NJS983271 MZW983214:MZW983271 MQA983214:MQA983271 MGE983214:MGE983271 LWI983214:LWI983271 LMM983214:LMM983271 LCQ983214:LCQ983271 KSU983214:KSU983271 KIY983214:KIY983271 JZC983214:JZC983271 JPG983214:JPG983271 JFK983214:JFK983271 IVO983214:IVO983271 ILS983214:ILS983271 IBW983214:IBW983271 HSA983214:HSA983271 HIE983214:HIE983271 GYI983214:GYI983271 GOM983214:GOM983271 GEQ983214:GEQ983271 FUU983214:FUU983271 FKY983214:FKY983271 FBC983214:FBC983271 ERG983214:ERG983271 EHK983214:EHK983271 DXO983214:DXO983271 DNS983214:DNS983271 DDW983214:DDW983271 CUA983214:CUA983271 CKE983214:CKE983271 CAI983214:CAI983271 BQM983214:BQM983271 BGQ983214:BGQ983271 AWU983214:AWU983271 AMY983214:AMY983271 ADC983214:ADC983271 TG983214:TG983271 JK983214:JK983271 WVW917678:WVW917735 WMA917678:WMA917735 WCE917678:WCE917735 VSI917678:VSI917735 VIM917678:VIM917735 UYQ917678:UYQ917735 UOU917678:UOU917735 UEY917678:UEY917735 TVC917678:TVC917735 TLG917678:TLG917735 TBK917678:TBK917735 SRO917678:SRO917735 SHS917678:SHS917735 RXW917678:RXW917735 ROA917678:ROA917735 REE917678:REE917735 QUI917678:QUI917735 QKM917678:QKM917735 QAQ917678:QAQ917735 PQU917678:PQU917735 PGY917678:PGY917735 OXC917678:OXC917735 ONG917678:ONG917735 ODK917678:ODK917735 NTO917678:NTO917735 NJS917678:NJS917735 MZW917678:MZW917735 MQA917678:MQA917735 MGE917678:MGE917735 LWI917678:LWI917735 LMM917678:LMM917735 LCQ917678:LCQ917735 KSU917678:KSU917735 KIY917678:KIY917735 JZC917678:JZC917735 JPG917678:JPG917735 JFK917678:JFK917735 IVO917678:IVO917735 ILS917678:ILS917735 IBW917678:IBW917735 HSA917678:HSA917735 HIE917678:HIE917735 GYI917678:GYI917735 GOM917678:GOM917735 GEQ917678:GEQ917735 FUU917678:FUU917735 FKY917678:FKY917735 FBC917678:FBC917735 ERG917678:ERG917735 EHK917678:EHK917735 DXO917678:DXO917735 DNS917678:DNS917735 DDW917678:DDW917735 CUA917678:CUA917735 CKE917678:CKE917735 CAI917678:CAI917735 BQM917678:BQM917735 BGQ917678:BGQ917735 AWU917678:AWU917735 AMY917678:AMY917735 ADC917678:ADC917735 TG917678:TG917735 JK917678:JK917735 WVW852142:WVW852199 WMA852142:WMA852199 WCE852142:WCE852199 VSI852142:VSI852199 VIM852142:VIM852199 UYQ852142:UYQ852199 UOU852142:UOU852199 UEY852142:UEY852199 TVC852142:TVC852199 TLG852142:TLG852199 TBK852142:TBK852199 SRO852142:SRO852199 SHS852142:SHS852199 RXW852142:RXW852199 ROA852142:ROA852199 REE852142:REE852199 QUI852142:QUI852199 QKM852142:QKM852199 QAQ852142:QAQ852199 PQU852142:PQU852199 PGY852142:PGY852199 OXC852142:OXC852199 ONG852142:ONG852199 ODK852142:ODK852199 NTO852142:NTO852199 NJS852142:NJS852199 MZW852142:MZW852199 MQA852142:MQA852199 MGE852142:MGE852199 LWI852142:LWI852199 LMM852142:LMM852199 LCQ852142:LCQ852199 KSU852142:KSU852199 KIY852142:KIY852199 JZC852142:JZC852199 JPG852142:JPG852199 JFK852142:JFK852199 IVO852142:IVO852199 ILS852142:ILS852199 IBW852142:IBW852199 HSA852142:HSA852199 HIE852142:HIE852199 GYI852142:GYI852199 GOM852142:GOM852199 GEQ852142:GEQ852199 FUU852142:FUU852199 FKY852142:FKY852199 FBC852142:FBC852199 ERG852142:ERG852199 EHK852142:EHK852199 DXO852142:DXO852199 DNS852142:DNS852199 DDW852142:DDW852199 CUA852142:CUA852199 CKE852142:CKE852199 CAI852142:CAI852199 BQM852142:BQM852199 BGQ852142:BGQ852199 AWU852142:AWU852199 AMY852142:AMY852199 ADC852142:ADC852199 TG852142:TG852199 JK852142:JK852199 WVW786606:WVW786663 WMA786606:WMA786663 WCE786606:WCE786663 VSI786606:VSI786663 VIM786606:VIM786663 UYQ786606:UYQ786663 UOU786606:UOU786663 UEY786606:UEY786663 TVC786606:TVC786663 TLG786606:TLG786663 TBK786606:TBK786663 SRO786606:SRO786663 SHS786606:SHS786663 RXW786606:RXW786663 ROA786606:ROA786663 REE786606:REE786663 QUI786606:QUI786663 QKM786606:QKM786663 QAQ786606:QAQ786663 PQU786606:PQU786663 PGY786606:PGY786663 OXC786606:OXC786663 ONG786606:ONG786663 ODK786606:ODK786663 NTO786606:NTO786663 NJS786606:NJS786663 MZW786606:MZW786663 MQA786606:MQA786663 MGE786606:MGE786663 LWI786606:LWI786663 LMM786606:LMM786663 LCQ786606:LCQ786663 KSU786606:KSU786663 KIY786606:KIY786663 JZC786606:JZC786663 JPG786606:JPG786663 JFK786606:JFK786663 IVO786606:IVO786663 ILS786606:ILS786663 IBW786606:IBW786663 HSA786606:HSA786663 HIE786606:HIE786663 GYI786606:GYI786663 GOM786606:GOM786663 GEQ786606:GEQ786663 FUU786606:FUU786663 FKY786606:FKY786663 FBC786606:FBC786663 ERG786606:ERG786663 EHK786606:EHK786663 DXO786606:DXO786663 DNS786606:DNS786663 DDW786606:DDW786663 CUA786606:CUA786663 CKE786606:CKE786663 CAI786606:CAI786663 BQM786606:BQM786663 BGQ786606:BGQ786663 AWU786606:AWU786663 AMY786606:AMY786663 ADC786606:ADC786663 TG786606:TG786663 JK786606:JK786663 WVW721070:WVW721127 WMA721070:WMA721127 WCE721070:WCE721127 VSI721070:VSI721127 VIM721070:VIM721127 UYQ721070:UYQ721127 UOU721070:UOU721127 UEY721070:UEY721127 TVC721070:TVC721127 TLG721070:TLG721127 TBK721070:TBK721127 SRO721070:SRO721127 SHS721070:SHS721127 RXW721070:RXW721127 ROA721070:ROA721127 REE721070:REE721127 QUI721070:QUI721127 QKM721070:QKM721127 QAQ721070:QAQ721127 PQU721070:PQU721127 PGY721070:PGY721127 OXC721070:OXC721127 ONG721070:ONG721127 ODK721070:ODK721127 NTO721070:NTO721127 NJS721070:NJS721127 MZW721070:MZW721127 MQA721070:MQA721127 MGE721070:MGE721127 LWI721070:LWI721127 LMM721070:LMM721127 LCQ721070:LCQ721127 KSU721070:KSU721127 KIY721070:KIY721127 JZC721070:JZC721127 JPG721070:JPG721127 JFK721070:JFK721127 IVO721070:IVO721127 ILS721070:ILS721127 IBW721070:IBW721127 HSA721070:HSA721127 HIE721070:HIE721127 GYI721070:GYI721127 GOM721070:GOM721127 GEQ721070:GEQ721127 FUU721070:FUU721127 FKY721070:FKY721127 FBC721070:FBC721127 ERG721070:ERG721127 EHK721070:EHK721127 DXO721070:DXO721127 DNS721070:DNS721127 DDW721070:DDW721127 CUA721070:CUA721127 CKE721070:CKE721127 CAI721070:CAI721127 BQM721070:BQM721127 BGQ721070:BGQ721127 AWU721070:AWU721127 AMY721070:AMY721127 ADC721070:ADC721127 TG721070:TG721127 JK721070:JK721127 WVW655534:WVW655591 WMA655534:WMA655591 WCE655534:WCE655591 VSI655534:VSI655591 VIM655534:VIM655591 UYQ655534:UYQ655591 UOU655534:UOU655591 UEY655534:UEY655591 TVC655534:TVC655591 TLG655534:TLG655591 TBK655534:TBK655591 SRO655534:SRO655591 SHS655534:SHS655591 RXW655534:RXW655591 ROA655534:ROA655591 REE655534:REE655591 QUI655534:QUI655591 QKM655534:QKM655591 QAQ655534:QAQ655591 PQU655534:PQU655591 PGY655534:PGY655591 OXC655534:OXC655591 ONG655534:ONG655591 ODK655534:ODK655591 NTO655534:NTO655591 NJS655534:NJS655591 MZW655534:MZW655591 MQA655534:MQA655591 MGE655534:MGE655591 LWI655534:LWI655591 LMM655534:LMM655591 LCQ655534:LCQ655591 KSU655534:KSU655591 KIY655534:KIY655591 JZC655534:JZC655591 JPG655534:JPG655591 JFK655534:JFK655591 IVO655534:IVO655591 ILS655534:ILS655591 IBW655534:IBW655591 HSA655534:HSA655591 HIE655534:HIE655591 GYI655534:GYI655591 GOM655534:GOM655591 GEQ655534:GEQ655591 FUU655534:FUU655591 FKY655534:FKY655591 FBC655534:FBC655591 ERG655534:ERG655591 EHK655534:EHK655591 DXO655534:DXO655591 DNS655534:DNS655591 DDW655534:DDW655591 CUA655534:CUA655591 CKE655534:CKE655591 CAI655534:CAI655591 BQM655534:BQM655591 BGQ655534:BGQ655591 AWU655534:AWU655591 AMY655534:AMY655591 ADC655534:ADC655591 TG655534:TG655591 JK655534:JK655591 WVW589998:WVW590055 WMA589998:WMA590055 WCE589998:WCE590055 VSI589998:VSI590055 VIM589998:VIM590055 UYQ589998:UYQ590055 UOU589998:UOU590055 UEY589998:UEY590055 TVC589998:TVC590055 TLG589998:TLG590055 TBK589998:TBK590055 SRO589998:SRO590055 SHS589998:SHS590055 RXW589998:RXW590055 ROA589998:ROA590055 REE589998:REE590055 QUI589998:QUI590055 QKM589998:QKM590055 QAQ589998:QAQ590055 PQU589998:PQU590055 PGY589998:PGY590055 OXC589998:OXC590055 ONG589998:ONG590055 ODK589998:ODK590055 NTO589998:NTO590055 NJS589998:NJS590055 MZW589998:MZW590055 MQA589998:MQA590055 MGE589998:MGE590055 LWI589998:LWI590055 LMM589998:LMM590055 LCQ589998:LCQ590055 KSU589998:KSU590055 KIY589998:KIY590055 JZC589998:JZC590055 JPG589998:JPG590055 JFK589998:JFK590055 IVO589998:IVO590055 ILS589998:ILS590055 IBW589998:IBW590055 HSA589998:HSA590055 HIE589998:HIE590055 GYI589998:GYI590055 GOM589998:GOM590055 GEQ589998:GEQ590055 FUU589998:FUU590055 FKY589998:FKY590055 FBC589998:FBC590055 ERG589998:ERG590055 EHK589998:EHK590055 DXO589998:DXO590055 DNS589998:DNS590055 DDW589998:DDW590055 CUA589998:CUA590055 CKE589998:CKE590055 CAI589998:CAI590055 BQM589998:BQM590055 BGQ589998:BGQ590055 AWU589998:AWU590055 AMY589998:AMY590055 ADC589998:ADC590055 TG589998:TG590055 JK589998:JK590055 WVW524462:WVW524519 WMA524462:WMA524519 WCE524462:WCE524519 VSI524462:VSI524519 VIM524462:VIM524519 UYQ524462:UYQ524519 UOU524462:UOU524519 UEY524462:UEY524519 TVC524462:TVC524519 TLG524462:TLG524519 TBK524462:TBK524519 SRO524462:SRO524519 SHS524462:SHS524519 RXW524462:RXW524519 ROA524462:ROA524519 REE524462:REE524519 QUI524462:QUI524519 QKM524462:QKM524519 QAQ524462:QAQ524519 PQU524462:PQU524519 PGY524462:PGY524519 OXC524462:OXC524519 ONG524462:ONG524519 ODK524462:ODK524519 NTO524462:NTO524519 NJS524462:NJS524519 MZW524462:MZW524519 MQA524462:MQA524519 MGE524462:MGE524519 LWI524462:LWI524519 LMM524462:LMM524519 LCQ524462:LCQ524519 KSU524462:KSU524519 KIY524462:KIY524519 JZC524462:JZC524519 JPG524462:JPG524519 JFK524462:JFK524519 IVO524462:IVO524519 ILS524462:ILS524519 IBW524462:IBW524519 HSA524462:HSA524519 HIE524462:HIE524519 GYI524462:GYI524519 GOM524462:GOM524519 GEQ524462:GEQ524519 FUU524462:FUU524519 FKY524462:FKY524519 FBC524462:FBC524519 ERG524462:ERG524519 EHK524462:EHK524519 DXO524462:DXO524519 DNS524462:DNS524519 DDW524462:DDW524519 CUA524462:CUA524519 CKE524462:CKE524519 CAI524462:CAI524519 BQM524462:BQM524519 BGQ524462:BGQ524519 AWU524462:AWU524519 AMY524462:AMY524519 ADC524462:ADC524519 TG524462:TG524519 JK524462:JK524519 WVW458926:WVW458983 WMA458926:WMA458983 WCE458926:WCE458983 VSI458926:VSI458983 VIM458926:VIM458983 UYQ458926:UYQ458983 UOU458926:UOU458983 UEY458926:UEY458983 TVC458926:TVC458983 TLG458926:TLG458983 TBK458926:TBK458983 SRO458926:SRO458983 SHS458926:SHS458983 RXW458926:RXW458983 ROA458926:ROA458983 REE458926:REE458983 QUI458926:QUI458983 QKM458926:QKM458983 QAQ458926:QAQ458983 PQU458926:PQU458983 PGY458926:PGY458983 OXC458926:OXC458983 ONG458926:ONG458983 ODK458926:ODK458983 NTO458926:NTO458983 NJS458926:NJS458983 MZW458926:MZW458983 MQA458926:MQA458983 MGE458926:MGE458983 LWI458926:LWI458983 LMM458926:LMM458983 LCQ458926:LCQ458983 KSU458926:KSU458983 KIY458926:KIY458983 JZC458926:JZC458983 JPG458926:JPG458983 JFK458926:JFK458983 IVO458926:IVO458983 ILS458926:ILS458983 IBW458926:IBW458983 HSA458926:HSA458983 HIE458926:HIE458983 GYI458926:GYI458983 GOM458926:GOM458983 GEQ458926:GEQ458983 FUU458926:FUU458983 FKY458926:FKY458983 FBC458926:FBC458983 ERG458926:ERG458983 EHK458926:EHK458983 DXO458926:DXO458983 DNS458926:DNS458983 DDW458926:DDW458983 CUA458926:CUA458983 CKE458926:CKE458983 CAI458926:CAI458983 BQM458926:BQM458983 BGQ458926:BGQ458983 AWU458926:AWU458983 AMY458926:AMY458983 ADC458926:ADC458983 TG458926:TG458983 JK458926:JK458983 WVW393390:WVW393447 WMA393390:WMA393447 WCE393390:WCE393447 VSI393390:VSI393447 VIM393390:VIM393447 UYQ393390:UYQ393447 UOU393390:UOU393447 UEY393390:UEY393447 TVC393390:TVC393447 TLG393390:TLG393447 TBK393390:TBK393447 SRO393390:SRO393447 SHS393390:SHS393447 RXW393390:RXW393447 ROA393390:ROA393447 REE393390:REE393447 QUI393390:QUI393447 QKM393390:QKM393447 QAQ393390:QAQ393447 PQU393390:PQU393447 PGY393390:PGY393447 OXC393390:OXC393447 ONG393390:ONG393447 ODK393390:ODK393447 NTO393390:NTO393447 NJS393390:NJS393447 MZW393390:MZW393447 MQA393390:MQA393447 MGE393390:MGE393447 LWI393390:LWI393447 LMM393390:LMM393447 LCQ393390:LCQ393447 KSU393390:KSU393447 KIY393390:KIY393447 JZC393390:JZC393447 JPG393390:JPG393447 JFK393390:JFK393447 IVO393390:IVO393447 ILS393390:ILS393447 IBW393390:IBW393447 HSA393390:HSA393447 HIE393390:HIE393447 GYI393390:GYI393447 GOM393390:GOM393447 GEQ393390:GEQ393447 FUU393390:FUU393447 FKY393390:FKY393447 FBC393390:FBC393447 ERG393390:ERG393447 EHK393390:EHK393447 DXO393390:DXO393447 DNS393390:DNS393447 DDW393390:DDW393447 CUA393390:CUA393447 CKE393390:CKE393447 CAI393390:CAI393447 BQM393390:BQM393447 BGQ393390:BGQ393447 AWU393390:AWU393447 AMY393390:AMY393447 ADC393390:ADC393447 TG393390:TG393447 JK393390:JK393447 WVW327854:WVW327911 WMA327854:WMA327911 WCE327854:WCE327911 VSI327854:VSI327911 VIM327854:VIM327911 UYQ327854:UYQ327911 UOU327854:UOU327911 UEY327854:UEY327911 TVC327854:TVC327911 TLG327854:TLG327911 TBK327854:TBK327911 SRO327854:SRO327911 SHS327854:SHS327911 RXW327854:RXW327911 ROA327854:ROA327911 REE327854:REE327911 QUI327854:QUI327911 QKM327854:QKM327911 QAQ327854:QAQ327911 PQU327854:PQU327911 PGY327854:PGY327911 OXC327854:OXC327911 ONG327854:ONG327911 ODK327854:ODK327911 NTO327854:NTO327911 NJS327854:NJS327911 MZW327854:MZW327911 MQA327854:MQA327911 MGE327854:MGE327911 LWI327854:LWI327911 LMM327854:LMM327911 LCQ327854:LCQ327911 KSU327854:KSU327911 KIY327854:KIY327911 JZC327854:JZC327911 JPG327854:JPG327911 JFK327854:JFK327911 IVO327854:IVO327911 ILS327854:ILS327911 IBW327854:IBW327911 HSA327854:HSA327911 HIE327854:HIE327911 GYI327854:GYI327911 GOM327854:GOM327911 GEQ327854:GEQ327911 FUU327854:FUU327911 FKY327854:FKY327911 FBC327854:FBC327911 ERG327854:ERG327911 EHK327854:EHK327911 DXO327854:DXO327911 DNS327854:DNS327911 DDW327854:DDW327911 CUA327854:CUA327911 CKE327854:CKE327911 CAI327854:CAI327911 BQM327854:BQM327911 BGQ327854:BGQ327911 AWU327854:AWU327911 AMY327854:AMY327911 ADC327854:ADC327911 TG327854:TG327911 JK327854:JK327911 WVW262318:WVW262375 WMA262318:WMA262375 WCE262318:WCE262375 VSI262318:VSI262375 VIM262318:VIM262375 UYQ262318:UYQ262375 UOU262318:UOU262375 UEY262318:UEY262375 TVC262318:TVC262375 TLG262318:TLG262375 TBK262318:TBK262375 SRO262318:SRO262375 SHS262318:SHS262375 RXW262318:RXW262375 ROA262318:ROA262375 REE262318:REE262375 QUI262318:QUI262375 QKM262318:QKM262375 QAQ262318:QAQ262375 PQU262318:PQU262375 PGY262318:PGY262375 OXC262318:OXC262375 ONG262318:ONG262375 ODK262318:ODK262375 NTO262318:NTO262375 NJS262318:NJS262375 MZW262318:MZW262375 MQA262318:MQA262375 MGE262318:MGE262375 LWI262318:LWI262375 LMM262318:LMM262375 LCQ262318:LCQ262375 KSU262318:KSU262375 KIY262318:KIY262375 JZC262318:JZC262375 JPG262318:JPG262375 JFK262318:JFK262375 IVO262318:IVO262375 ILS262318:ILS262375 IBW262318:IBW262375 HSA262318:HSA262375 HIE262318:HIE262375 GYI262318:GYI262375 GOM262318:GOM262375 GEQ262318:GEQ262375 FUU262318:FUU262375 FKY262318:FKY262375 FBC262318:FBC262375 ERG262318:ERG262375 EHK262318:EHK262375 DXO262318:DXO262375 DNS262318:DNS262375 DDW262318:DDW262375 CUA262318:CUA262375 CKE262318:CKE262375 CAI262318:CAI262375 BQM262318:BQM262375 BGQ262318:BGQ262375 AWU262318:AWU262375 AMY262318:AMY262375 ADC262318:ADC262375 TG262318:TG262375 JK262318:JK262375 WVW196782:WVW196839 WMA196782:WMA196839 WCE196782:WCE196839 VSI196782:VSI196839 VIM196782:VIM196839 UYQ196782:UYQ196839 UOU196782:UOU196839 UEY196782:UEY196839 TVC196782:TVC196839 TLG196782:TLG196839 TBK196782:TBK196839 SRO196782:SRO196839 SHS196782:SHS196839 RXW196782:RXW196839 ROA196782:ROA196839 REE196782:REE196839 QUI196782:QUI196839 QKM196782:QKM196839 QAQ196782:QAQ196839 PQU196782:PQU196839 PGY196782:PGY196839 OXC196782:OXC196839 ONG196782:ONG196839 ODK196782:ODK196839 NTO196782:NTO196839 NJS196782:NJS196839 MZW196782:MZW196839 MQA196782:MQA196839 MGE196782:MGE196839 LWI196782:LWI196839 LMM196782:LMM196839 LCQ196782:LCQ196839 KSU196782:KSU196839 KIY196782:KIY196839 JZC196782:JZC196839 JPG196782:JPG196839 JFK196782:JFK196839 IVO196782:IVO196839 ILS196782:ILS196839 IBW196782:IBW196839 HSA196782:HSA196839 HIE196782:HIE196839 GYI196782:GYI196839 GOM196782:GOM196839 GEQ196782:GEQ196839 FUU196782:FUU196839 FKY196782:FKY196839 FBC196782:FBC196839 ERG196782:ERG196839 EHK196782:EHK196839 DXO196782:DXO196839 DNS196782:DNS196839 DDW196782:DDW196839 CUA196782:CUA196839 CKE196782:CKE196839 CAI196782:CAI196839 BQM196782:BQM196839 BGQ196782:BGQ196839 AWU196782:AWU196839 AMY196782:AMY196839 ADC196782:ADC196839 TG196782:TG196839 JK196782:JK196839 WVW131246:WVW131303 WMA131246:WMA131303 WCE131246:WCE131303 VSI131246:VSI131303 VIM131246:VIM131303 UYQ131246:UYQ131303 UOU131246:UOU131303 UEY131246:UEY131303 TVC131246:TVC131303 TLG131246:TLG131303 TBK131246:TBK131303 SRO131246:SRO131303 SHS131246:SHS131303 RXW131246:RXW131303 ROA131246:ROA131303 REE131246:REE131303 QUI131246:QUI131303 QKM131246:QKM131303 QAQ131246:QAQ131303 PQU131246:PQU131303 PGY131246:PGY131303 OXC131246:OXC131303 ONG131246:ONG131303 ODK131246:ODK131303 NTO131246:NTO131303 NJS131246:NJS131303 MZW131246:MZW131303 MQA131246:MQA131303 MGE131246:MGE131303 LWI131246:LWI131303 LMM131246:LMM131303 LCQ131246:LCQ131303 KSU131246:KSU131303 KIY131246:KIY131303 JZC131246:JZC131303 JPG131246:JPG131303 JFK131246:JFK131303 IVO131246:IVO131303 ILS131246:ILS131303 IBW131246:IBW131303 HSA131246:HSA131303 HIE131246:HIE131303 GYI131246:GYI131303 GOM131246:GOM131303 GEQ131246:GEQ131303 FUU131246:FUU131303 FKY131246:FKY131303 FBC131246:FBC131303 ERG131246:ERG131303 EHK131246:EHK131303 DXO131246:DXO131303 DNS131246:DNS131303 DDW131246:DDW131303 CUA131246:CUA131303 CKE131246:CKE131303 CAI131246:CAI131303 BQM131246:BQM131303 BGQ131246:BGQ131303 AWU131246:AWU131303 AMY131246:AMY131303 ADC131246:ADC131303 TG131246:TG131303 JK131246:JK131303 WVW65710:WVW65767 WMA65710:WMA65767 WCE65710:WCE65767 VSI65710:VSI65767 VIM65710:VIM65767 UYQ65710:UYQ65767 UOU65710:UOU65767 UEY65710:UEY65767 TVC65710:TVC65767 TLG65710:TLG65767 TBK65710:TBK65767 SRO65710:SRO65767 SHS65710:SHS65767 RXW65710:RXW65767 ROA65710:ROA65767 REE65710:REE65767 QUI65710:QUI65767 QKM65710:QKM65767 QAQ65710:QAQ65767 PQU65710:PQU65767 PGY65710:PGY65767 OXC65710:OXC65767 ONG65710:ONG65767 ODK65710:ODK65767 NTO65710:NTO65767 NJS65710:NJS65767 MZW65710:MZW65767 MQA65710:MQA65767 MGE65710:MGE65767 LWI65710:LWI65767 LMM65710:LMM65767 LCQ65710:LCQ65767 KSU65710:KSU65767 KIY65710:KIY65767 JZC65710:JZC65767 JPG65710:JPG65767 JFK65710:JFK65767 IVO65710:IVO65767 ILS65710:ILS65767 IBW65710:IBW65767 HSA65710:HSA65767 HIE65710:HIE65767 GYI65710:GYI65767 GOM65710:GOM65767 GEQ65710:GEQ65767 FUU65710:FUU65767 FKY65710:FKY65767 FBC65710:FBC65767 ERG65710:ERG65767 EHK65710:EHK65767 DXO65710:DXO65767 DNS65710:DNS65767 DDW65710:DDW65767 CUA65710:CUA65767 CKE65710:CKE65767 CAI65710:CAI65767 BQM65710:BQM65767 BGQ65710:BGQ65767 AWU65710:AWU65767 AMY65710:AMY65767 ADC65710:ADC65767 TG65710:TG65767 JK65710:JK65767 WVW190:WVW247 WMA190:WMA247 WCE190:WCE247 VSI190:VSI247 VIM190:VIM247 UYQ190:UYQ247 UOU190:UOU247 UEY190:UEY247 TVC190:TVC247 TLG190:TLG247 TBK190:TBK247 SRO190:SRO247 SHS190:SHS247 RXW190:RXW247 ROA190:ROA247 REE190:REE247 QUI190:QUI247 QKM190:QKM247 QAQ190:QAQ247 PQU190:PQU247 PGY190:PGY247 OXC190:OXC247 ONG190:ONG247 ODK190:ODK247 NTO190:NTO247 NJS190:NJS247 MZW190:MZW247 MQA190:MQA247 MGE190:MGE247 LWI190:LWI247 LMM190:LMM247 LCQ190:LCQ247 KSU190:KSU247 KIY190:KIY247 JZC190:JZC247 JPG190:JPG247 JFK190:JFK247 IVO190:IVO247 ILS190:ILS247 IBW190:IBW247 HSA190:HSA247 HIE190:HIE247 GYI190:GYI247 GOM190:GOM247 GEQ190:GEQ247 FUU190:FUU247 FKY190:FKY247 FBC190:FBC247 ERG190:ERG247 EHK190:EHK247 DXO190:DXO247 DNS190:DNS247 DDW190:DDW247 CUA190:CUA247 CKE190:CKE247 CAI190:CAI247 BQM190:BQM247 BGQ190:BGQ247 AWU190:AWU247 AMY190:AMY247 ADC190:ADC247 TG190:TG247 JK190:JK247 VIM983037:VIM983052 WVW983054:WVW983060 WMA983054:WMA983060 WCE983054:WCE983060 VSI983054:VSI983060 VIM983054:VIM983060 UYQ983054:UYQ983060 UOU983054:UOU983060 UEY983054:UEY983060 TVC983054:TVC983060 TLG983054:TLG983060 TBK983054:TBK983060 SRO983054:SRO983060 SHS983054:SHS983060 RXW983054:RXW983060 ROA983054:ROA983060 REE983054:REE983060 QUI983054:QUI983060 QKM983054:QKM983060 QAQ983054:QAQ983060 PQU983054:PQU983060 PGY983054:PGY983060 OXC983054:OXC983060 ONG983054:ONG983060 ODK983054:ODK983060 NTO983054:NTO983060 NJS983054:NJS983060 MZW983054:MZW983060 MQA983054:MQA983060 MGE983054:MGE983060 LWI983054:LWI983060 LMM983054:LMM983060 LCQ983054:LCQ983060 KSU983054:KSU983060 KIY983054:KIY983060 JZC983054:JZC983060 JPG983054:JPG983060 JFK983054:JFK983060 IVO983054:IVO983060 ILS983054:ILS983060 IBW983054:IBW983060 HSA983054:HSA983060 HIE983054:HIE983060 GYI983054:GYI983060 GOM983054:GOM983060 GEQ983054:GEQ983060 FUU983054:FUU983060 FKY983054:FKY983060 FBC983054:FBC983060 ERG983054:ERG983060 EHK983054:EHK983060 DXO983054:DXO983060 DNS983054:DNS983060 DDW983054:DDW983060 CUA983054:CUA983060 CKE983054:CKE983060 CAI983054:CAI983060 BQM983054:BQM983060 BGQ983054:BGQ983060 AWU983054:AWU983060 AMY983054:AMY983060 ADC983054:ADC983060 TG983054:TG983060 JK983054:JK983060 WVW917518:WVW917524 WMA917518:WMA917524 WCE917518:WCE917524 VSI917518:VSI917524 VIM917518:VIM917524 UYQ917518:UYQ917524 UOU917518:UOU917524 UEY917518:UEY917524 TVC917518:TVC917524 TLG917518:TLG917524 TBK917518:TBK917524 SRO917518:SRO917524 SHS917518:SHS917524 RXW917518:RXW917524 ROA917518:ROA917524 REE917518:REE917524 QUI917518:QUI917524 QKM917518:QKM917524 QAQ917518:QAQ917524 PQU917518:PQU917524 PGY917518:PGY917524 OXC917518:OXC917524 ONG917518:ONG917524 ODK917518:ODK917524 NTO917518:NTO917524 NJS917518:NJS917524 MZW917518:MZW917524 MQA917518:MQA917524 MGE917518:MGE917524 LWI917518:LWI917524 LMM917518:LMM917524 LCQ917518:LCQ917524 KSU917518:KSU917524 KIY917518:KIY917524 JZC917518:JZC917524 JPG917518:JPG917524 JFK917518:JFK917524 IVO917518:IVO917524 ILS917518:ILS917524 IBW917518:IBW917524 HSA917518:HSA917524 HIE917518:HIE917524 GYI917518:GYI917524 GOM917518:GOM917524 GEQ917518:GEQ917524 FUU917518:FUU917524 FKY917518:FKY917524 FBC917518:FBC917524 ERG917518:ERG917524 EHK917518:EHK917524 DXO917518:DXO917524 DNS917518:DNS917524 DDW917518:DDW917524 CUA917518:CUA917524 CKE917518:CKE917524 CAI917518:CAI917524 BQM917518:BQM917524 BGQ917518:BGQ917524 AWU917518:AWU917524 AMY917518:AMY917524 ADC917518:ADC917524 TG917518:TG917524 JK917518:JK917524 WVW851982:WVW851988 WMA851982:WMA851988 WCE851982:WCE851988 VSI851982:VSI851988 VIM851982:VIM851988 UYQ851982:UYQ851988 UOU851982:UOU851988 UEY851982:UEY851988 TVC851982:TVC851988 TLG851982:TLG851988 TBK851982:TBK851988 SRO851982:SRO851988 SHS851982:SHS851988 RXW851982:RXW851988 ROA851982:ROA851988 REE851982:REE851988 QUI851982:QUI851988 QKM851982:QKM851988 QAQ851982:QAQ851988 PQU851982:PQU851988 PGY851982:PGY851988 OXC851982:OXC851988 ONG851982:ONG851988 ODK851982:ODK851988 NTO851982:NTO851988 NJS851982:NJS851988 MZW851982:MZW851988 MQA851982:MQA851988 MGE851982:MGE851988 LWI851982:LWI851988 LMM851982:LMM851988 LCQ851982:LCQ851988 KSU851982:KSU851988 KIY851982:KIY851988 JZC851982:JZC851988 JPG851982:JPG851988 JFK851982:JFK851988 IVO851982:IVO851988 ILS851982:ILS851988 IBW851982:IBW851988 HSA851982:HSA851988 HIE851982:HIE851988 GYI851982:GYI851988 GOM851982:GOM851988 GEQ851982:GEQ851988 FUU851982:FUU851988 FKY851982:FKY851988 FBC851982:FBC851988 ERG851982:ERG851988 EHK851982:EHK851988 DXO851982:DXO851988 DNS851982:DNS851988 DDW851982:DDW851988 CUA851982:CUA851988 CKE851982:CKE851988 CAI851982:CAI851988 BQM851982:BQM851988 BGQ851982:BGQ851988 AWU851982:AWU851988 AMY851982:AMY851988 ADC851982:ADC851988 TG851982:TG851988 JK851982:JK851988 WVW786446:WVW786452 WMA786446:WMA786452 WCE786446:WCE786452 VSI786446:VSI786452 VIM786446:VIM786452 UYQ786446:UYQ786452 UOU786446:UOU786452 UEY786446:UEY786452 TVC786446:TVC786452 TLG786446:TLG786452 TBK786446:TBK786452 SRO786446:SRO786452 SHS786446:SHS786452 RXW786446:RXW786452 ROA786446:ROA786452 REE786446:REE786452 QUI786446:QUI786452 QKM786446:QKM786452 QAQ786446:QAQ786452 PQU786446:PQU786452 PGY786446:PGY786452 OXC786446:OXC786452 ONG786446:ONG786452 ODK786446:ODK786452 NTO786446:NTO786452 NJS786446:NJS786452 MZW786446:MZW786452 MQA786446:MQA786452 MGE786446:MGE786452 LWI786446:LWI786452 LMM786446:LMM786452 LCQ786446:LCQ786452 KSU786446:KSU786452 KIY786446:KIY786452 JZC786446:JZC786452 JPG786446:JPG786452 JFK786446:JFK786452 IVO786446:IVO786452 ILS786446:ILS786452 IBW786446:IBW786452 HSA786446:HSA786452 HIE786446:HIE786452 GYI786446:GYI786452 GOM786446:GOM786452 GEQ786446:GEQ786452 FUU786446:FUU786452 FKY786446:FKY786452 FBC786446:FBC786452 ERG786446:ERG786452 EHK786446:EHK786452 DXO786446:DXO786452 DNS786446:DNS786452 DDW786446:DDW786452 CUA786446:CUA786452 CKE786446:CKE786452 CAI786446:CAI786452 BQM786446:BQM786452 BGQ786446:BGQ786452 AWU786446:AWU786452 AMY786446:AMY786452 ADC786446:ADC786452 TG786446:TG786452 JK786446:JK786452 WVW720910:WVW720916 WMA720910:WMA720916 WCE720910:WCE720916 VSI720910:VSI720916 VIM720910:VIM720916 UYQ720910:UYQ720916 UOU720910:UOU720916 UEY720910:UEY720916 TVC720910:TVC720916 TLG720910:TLG720916 TBK720910:TBK720916 SRO720910:SRO720916 SHS720910:SHS720916 RXW720910:RXW720916 ROA720910:ROA720916 REE720910:REE720916 QUI720910:QUI720916 QKM720910:QKM720916 QAQ720910:QAQ720916 PQU720910:PQU720916 PGY720910:PGY720916 OXC720910:OXC720916 ONG720910:ONG720916 ODK720910:ODK720916 NTO720910:NTO720916 NJS720910:NJS720916 MZW720910:MZW720916 MQA720910:MQA720916 MGE720910:MGE720916 LWI720910:LWI720916 LMM720910:LMM720916 LCQ720910:LCQ720916 KSU720910:KSU720916 KIY720910:KIY720916 JZC720910:JZC720916 JPG720910:JPG720916 JFK720910:JFK720916 IVO720910:IVO720916 ILS720910:ILS720916 IBW720910:IBW720916 HSA720910:HSA720916 HIE720910:HIE720916 GYI720910:GYI720916 GOM720910:GOM720916 GEQ720910:GEQ720916 FUU720910:FUU720916 FKY720910:FKY720916 FBC720910:FBC720916 ERG720910:ERG720916 EHK720910:EHK720916 DXO720910:DXO720916 DNS720910:DNS720916 DDW720910:DDW720916 CUA720910:CUA720916 CKE720910:CKE720916 CAI720910:CAI720916 BQM720910:BQM720916 BGQ720910:BGQ720916 AWU720910:AWU720916 AMY720910:AMY720916 ADC720910:ADC720916 TG720910:TG720916 JK720910:JK720916 WVW655374:WVW655380 WMA655374:WMA655380 WCE655374:WCE655380 VSI655374:VSI655380 VIM655374:VIM655380 UYQ655374:UYQ655380 UOU655374:UOU655380 UEY655374:UEY655380 TVC655374:TVC655380 TLG655374:TLG655380 TBK655374:TBK655380 SRO655374:SRO655380 SHS655374:SHS655380 RXW655374:RXW655380 ROA655374:ROA655380 REE655374:REE655380 QUI655374:QUI655380 QKM655374:QKM655380 QAQ655374:QAQ655380 PQU655374:PQU655380 PGY655374:PGY655380 OXC655374:OXC655380 ONG655374:ONG655380 ODK655374:ODK655380 NTO655374:NTO655380 NJS655374:NJS655380 MZW655374:MZW655380 MQA655374:MQA655380 MGE655374:MGE655380 LWI655374:LWI655380 LMM655374:LMM655380 LCQ655374:LCQ655380 KSU655374:KSU655380 KIY655374:KIY655380 JZC655374:JZC655380 JPG655374:JPG655380 JFK655374:JFK655380 IVO655374:IVO655380 ILS655374:ILS655380 IBW655374:IBW655380 HSA655374:HSA655380 HIE655374:HIE655380 GYI655374:GYI655380 GOM655374:GOM655380 GEQ655374:GEQ655380 FUU655374:FUU655380 FKY655374:FKY655380 FBC655374:FBC655380 ERG655374:ERG655380 EHK655374:EHK655380 DXO655374:DXO655380 DNS655374:DNS655380 DDW655374:DDW655380 CUA655374:CUA655380 CKE655374:CKE655380 CAI655374:CAI655380 BQM655374:BQM655380 BGQ655374:BGQ655380 AWU655374:AWU655380 AMY655374:AMY655380 ADC655374:ADC655380 TG655374:TG655380 JK655374:JK655380 WVW589838:WVW589844 WMA589838:WMA589844 WCE589838:WCE589844 VSI589838:VSI589844 VIM589838:VIM589844 UYQ589838:UYQ589844 UOU589838:UOU589844 UEY589838:UEY589844 TVC589838:TVC589844 TLG589838:TLG589844 TBK589838:TBK589844 SRO589838:SRO589844 SHS589838:SHS589844 RXW589838:RXW589844 ROA589838:ROA589844 REE589838:REE589844 QUI589838:QUI589844 QKM589838:QKM589844 QAQ589838:QAQ589844 PQU589838:PQU589844 PGY589838:PGY589844 OXC589838:OXC589844 ONG589838:ONG589844 ODK589838:ODK589844 NTO589838:NTO589844 NJS589838:NJS589844 MZW589838:MZW589844 MQA589838:MQA589844 MGE589838:MGE589844 LWI589838:LWI589844 LMM589838:LMM589844 LCQ589838:LCQ589844 KSU589838:KSU589844 KIY589838:KIY589844 JZC589838:JZC589844 JPG589838:JPG589844 JFK589838:JFK589844 IVO589838:IVO589844 ILS589838:ILS589844 IBW589838:IBW589844 HSA589838:HSA589844 HIE589838:HIE589844 GYI589838:GYI589844 GOM589838:GOM589844 GEQ589838:GEQ589844 FUU589838:FUU589844 FKY589838:FKY589844 FBC589838:FBC589844 ERG589838:ERG589844 EHK589838:EHK589844 DXO589838:DXO589844 DNS589838:DNS589844 DDW589838:DDW589844 CUA589838:CUA589844 CKE589838:CKE589844 CAI589838:CAI589844 BQM589838:BQM589844 BGQ589838:BGQ589844 AWU589838:AWU589844 AMY589838:AMY589844 ADC589838:ADC589844 TG589838:TG589844 JK589838:JK589844 WVW524302:WVW524308 WMA524302:WMA524308 WCE524302:WCE524308 VSI524302:VSI524308 VIM524302:VIM524308 UYQ524302:UYQ524308 UOU524302:UOU524308 UEY524302:UEY524308 TVC524302:TVC524308 TLG524302:TLG524308 TBK524302:TBK524308 SRO524302:SRO524308 SHS524302:SHS524308 RXW524302:RXW524308 ROA524302:ROA524308 REE524302:REE524308 QUI524302:QUI524308 QKM524302:QKM524308 QAQ524302:QAQ524308 PQU524302:PQU524308 PGY524302:PGY524308 OXC524302:OXC524308 ONG524302:ONG524308 ODK524302:ODK524308 NTO524302:NTO524308 NJS524302:NJS524308 MZW524302:MZW524308 MQA524302:MQA524308 MGE524302:MGE524308 LWI524302:LWI524308 LMM524302:LMM524308 LCQ524302:LCQ524308 KSU524302:KSU524308 KIY524302:KIY524308 JZC524302:JZC524308 JPG524302:JPG524308 JFK524302:JFK524308 IVO524302:IVO524308 ILS524302:ILS524308 IBW524302:IBW524308 HSA524302:HSA524308 HIE524302:HIE524308 GYI524302:GYI524308 GOM524302:GOM524308 GEQ524302:GEQ524308 FUU524302:FUU524308 FKY524302:FKY524308 FBC524302:FBC524308 ERG524302:ERG524308 EHK524302:EHK524308 DXO524302:DXO524308 DNS524302:DNS524308 DDW524302:DDW524308 CUA524302:CUA524308 CKE524302:CKE524308 CAI524302:CAI524308 BQM524302:BQM524308 BGQ524302:BGQ524308 AWU524302:AWU524308 AMY524302:AMY524308 ADC524302:ADC524308 TG524302:TG524308 JK524302:JK524308 WVW458766:WVW458772 WMA458766:WMA458772 WCE458766:WCE458772 VSI458766:VSI458772 VIM458766:VIM458772 UYQ458766:UYQ458772 UOU458766:UOU458772 UEY458766:UEY458772 TVC458766:TVC458772 TLG458766:TLG458772 TBK458766:TBK458772 SRO458766:SRO458772 SHS458766:SHS458772 RXW458766:RXW458772 ROA458766:ROA458772 REE458766:REE458772 QUI458766:QUI458772 QKM458766:QKM458772 QAQ458766:QAQ458772 PQU458766:PQU458772 PGY458766:PGY458772 OXC458766:OXC458772 ONG458766:ONG458772 ODK458766:ODK458772 NTO458766:NTO458772 NJS458766:NJS458772 MZW458766:MZW458772 MQA458766:MQA458772 MGE458766:MGE458772 LWI458766:LWI458772 LMM458766:LMM458772 LCQ458766:LCQ458772 KSU458766:KSU458772 KIY458766:KIY458772 JZC458766:JZC458772 JPG458766:JPG458772 JFK458766:JFK458772 IVO458766:IVO458772 ILS458766:ILS458772 IBW458766:IBW458772 HSA458766:HSA458772 HIE458766:HIE458772 GYI458766:GYI458772 GOM458766:GOM458772 GEQ458766:GEQ458772 FUU458766:FUU458772 FKY458766:FKY458772 FBC458766:FBC458772 ERG458766:ERG458772 EHK458766:EHK458772 DXO458766:DXO458772 DNS458766:DNS458772 DDW458766:DDW458772 CUA458766:CUA458772 CKE458766:CKE458772 CAI458766:CAI458772 BQM458766:BQM458772 BGQ458766:BGQ458772 AWU458766:AWU458772 AMY458766:AMY458772 ADC458766:ADC458772 TG458766:TG458772 JK458766:JK458772 WVW393230:WVW393236 WMA393230:WMA393236 WCE393230:WCE393236 VSI393230:VSI393236 VIM393230:VIM393236 UYQ393230:UYQ393236 UOU393230:UOU393236 UEY393230:UEY393236 TVC393230:TVC393236 TLG393230:TLG393236 TBK393230:TBK393236 SRO393230:SRO393236 SHS393230:SHS393236 RXW393230:RXW393236 ROA393230:ROA393236 REE393230:REE393236 QUI393230:QUI393236 QKM393230:QKM393236 QAQ393230:QAQ393236 PQU393230:PQU393236 PGY393230:PGY393236 OXC393230:OXC393236 ONG393230:ONG393236 ODK393230:ODK393236 NTO393230:NTO393236 NJS393230:NJS393236 MZW393230:MZW393236 MQA393230:MQA393236 MGE393230:MGE393236 LWI393230:LWI393236 LMM393230:LMM393236 LCQ393230:LCQ393236 KSU393230:KSU393236 KIY393230:KIY393236 JZC393230:JZC393236 JPG393230:JPG393236 JFK393230:JFK393236 IVO393230:IVO393236 ILS393230:ILS393236 IBW393230:IBW393236 HSA393230:HSA393236 HIE393230:HIE393236 GYI393230:GYI393236 GOM393230:GOM393236 GEQ393230:GEQ393236 FUU393230:FUU393236 FKY393230:FKY393236 FBC393230:FBC393236 ERG393230:ERG393236 EHK393230:EHK393236 DXO393230:DXO393236 DNS393230:DNS393236 DDW393230:DDW393236 CUA393230:CUA393236 CKE393230:CKE393236 CAI393230:CAI393236 BQM393230:BQM393236 BGQ393230:BGQ393236 AWU393230:AWU393236 AMY393230:AMY393236 ADC393230:ADC393236 TG393230:TG393236 JK393230:JK393236 WVW327694:WVW327700 WMA327694:WMA327700 WCE327694:WCE327700 VSI327694:VSI327700 VIM327694:VIM327700 UYQ327694:UYQ327700 UOU327694:UOU327700 UEY327694:UEY327700 TVC327694:TVC327700 TLG327694:TLG327700 TBK327694:TBK327700 SRO327694:SRO327700 SHS327694:SHS327700 RXW327694:RXW327700 ROA327694:ROA327700 REE327694:REE327700 QUI327694:QUI327700 QKM327694:QKM327700 QAQ327694:QAQ327700 PQU327694:PQU327700 PGY327694:PGY327700 OXC327694:OXC327700 ONG327694:ONG327700 ODK327694:ODK327700 NTO327694:NTO327700 NJS327694:NJS327700 MZW327694:MZW327700 MQA327694:MQA327700 MGE327694:MGE327700 LWI327694:LWI327700 LMM327694:LMM327700 LCQ327694:LCQ327700 KSU327694:KSU327700 KIY327694:KIY327700 JZC327694:JZC327700 JPG327694:JPG327700 JFK327694:JFK327700 IVO327694:IVO327700 ILS327694:ILS327700 IBW327694:IBW327700 HSA327694:HSA327700 HIE327694:HIE327700 GYI327694:GYI327700 GOM327694:GOM327700 GEQ327694:GEQ327700 FUU327694:FUU327700 FKY327694:FKY327700 FBC327694:FBC327700 ERG327694:ERG327700 EHK327694:EHK327700 DXO327694:DXO327700 DNS327694:DNS327700 DDW327694:DDW327700 CUA327694:CUA327700 CKE327694:CKE327700 CAI327694:CAI327700 BQM327694:BQM327700 BGQ327694:BGQ327700 AWU327694:AWU327700 AMY327694:AMY327700 ADC327694:ADC327700 TG327694:TG327700 JK327694:JK327700 WVW262158:WVW262164 WMA262158:WMA262164 WCE262158:WCE262164 VSI262158:VSI262164 VIM262158:VIM262164 UYQ262158:UYQ262164 UOU262158:UOU262164 UEY262158:UEY262164 TVC262158:TVC262164 TLG262158:TLG262164 TBK262158:TBK262164 SRO262158:SRO262164 SHS262158:SHS262164 RXW262158:RXW262164 ROA262158:ROA262164 REE262158:REE262164 QUI262158:QUI262164 QKM262158:QKM262164 QAQ262158:QAQ262164 PQU262158:PQU262164 PGY262158:PGY262164 OXC262158:OXC262164 ONG262158:ONG262164 ODK262158:ODK262164 NTO262158:NTO262164 NJS262158:NJS262164 MZW262158:MZW262164 MQA262158:MQA262164 MGE262158:MGE262164 LWI262158:LWI262164 LMM262158:LMM262164 LCQ262158:LCQ262164 KSU262158:KSU262164 KIY262158:KIY262164 JZC262158:JZC262164 JPG262158:JPG262164 JFK262158:JFK262164 IVO262158:IVO262164 ILS262158:ILS262164 IBW262158:IBW262164 HSA262158:HSA262164 HIE262158:HIE262164 GYI262158:GYI262164 GOM262158:GOM262164 GEQ262158:GEQ262164 FUU262158:FUU262164 FKY262158:FKY262164 FBC262158:FBC262164 ERG262158:ERG262164 EHK262158:EHK262164 DXO262158:DXO262164 DNS262158:DNS262164 DDW262158:DDW262164 CUA262158:CUA262164 CKE262158:CKE262164 CAI262158:CAI262164 BQM262158:BQM262164 BGQ262158:BGQ262164 AWU262158:AWU262164 AMY262158:AMY262164 ADC262158:ADC262164 TG262158:TG262164 JK262158:JK262164 WVW196622:WVW196628 WMA196622:WMA196628 WCE196622:WCE196628 VSI196622:VSI196628 VIM196622:VIM196628 UYQ196622:UYQ196628 UOU196622:UOU196628 UEY196622:UEY196628 TVC196622:TVC196628 TLG196622:TLG196628 TBK196622:TBK196628 SRO196622:SRO196628 SHS196622:SHS196628 RXW196622:RXW196628 ROA196622:ROA196628 REE196622:REE196628 QUI196622:QUI196628 QKM196622:QKM196628 QAQ196622:QAQ196628 PQU196622:PQU196628 PGY196622:PGY196628 OXC196622:OXC196628 ONG196622:ONG196628 ODK196622:ODK196628 NTO196622:NTO196628 NJS196622:NJS196628 MZW196622:MZW196628 MQA196622:MQA196628 MGE196622:MGE196628 LWI196622:LWI196628 LMM196622:LMM196628 LCQ196622:LCQ196628 KSU196622:KSU196628 KIY196622:KIY196628 JZC196622:JZC196628 JPG196622:JPG196628 JFK196622:JFK196628 IVO196622:IVO196628 ILS196622:ILS196628 IBW196622:IBW196628 HSA196622:HSA196628 HIE196622:HIE196628 GYI196622:GYI196628 GOM196622:GOM196628 GEQ196622:GEQ196628 FUU196622:FUU196628 FKY196622:FKY196628 FBC196622:FBC196628 ERG196622:ERG196628 EHK196622:EHK196628 DXO196622:DXO196628 DNS196622:DNS196628 DDW196622:DDW196628 CUA196622:CUA196628 CKE196622:CKE196628 CAI196622:CAI196628 BQM196622:BQM196628 BGQ196622:BGQ196628 AWU196622:AWU196628 AMY196622:AMY196628 ADC196622:ADC196628 TG196622:TG196628 JK196622:JK196628 WVW131086:WVW131092 WMA131086:WMA131092 WCE131086:WCE131092 VSI131086:VSI131092 VIM131086:VIM131092 UYQ131086:UYQ131092 UOU131086:UOU131092 UEY131086:UEY131092 TVC131086:TVC131092 TLG131086:TLG131092 TBK131086:TBK131092 SRO131086:SRO131092 SHS131086:SHS131092 RXW131086:RXW131092 ROA131086:ROA131092 REE131086:REE131092 QUI131086:QUI131092 QKM131086:QKM131092 QAQ131086:QAQ131092 PQU131086:PQU131092 PGY131086:PGY131092 OXC131086:OXC131092 ONG131086:ONG131092 ODK131086:ODK131092 NTO131086:NTO131092 NJS131086:NJS131092 MZW131086:MZW131092 MQA131086:MQA131092 MGE131086:MGE131092 LWI131086:LWI131092 LMM131086:LMM131092 LCQ131086:LCQ131092 KSU131086:KSU131092 KIY131086:KIY131092 JZC131086:JZC131092 JPG131086:JPG131092 JFK131086:JFK131092 IVO131086:IVO131092 ILS131086:ILS131092 IBW131086:IBW131092 HSA131086:HSA131092 HIE131086:HIE131092 GYI131086:GYI131092 GOM131086:GOM131092 GEQ131086:GEQ131092 FUU131086:FUU131092 FKY131086:FKY131092 FBC131086:FBC131092 ERG131086:ERG131092 EHK131086:EHK131092 DXO131086:DXO131092 DNS131086:DNS131092 DDW131086:DDW131092 CUA131086:CUA131092 CKE131086:CKE131092 CAI131086:CAI131092 BQM131086:BQM131092 BGQ131086:BGQ131092 AWU131086:AWU131092 AMY131086:AMY131092 ADC131086:ADC131092 TG131086:TG131092 JK131086:JK131092 WVW65550:WVW65556 WMA65550:WMA65556 WCE65550:WCE65556 VSI65550:VSI65556 VIM65550:VIM65556 UYQ65550:UYQ65556 UOU65550:UOU65556 UEY65550:UEY65556 TVC65550:TVC65556 TLG65550:TLG65556 TBK65550:TBK65556 SRO65550:SRO65556 SHS65550:SHS65556 RXW65550:RXW65556 ROA65550:ROA65556 REE65550:REE65556 QUI65550:QUI65556 QKM65550:QKM65556 QAQ65550:QAQ65556 PQU65550:PQU65556 PGY65550:PGY65556 OXC65550:OXC65556 ONG65550:ONG65556 ODK65550:ODK65556 NTO65550:NTO65556 NJS65550:NJS65556 MZW65550:MZW65556 MQA65550:MQA65556 MGE65550:MGE65556 LWI65550:LWI65556 LMM65550:LMM65556 LCQ65550:LCQ65556 KSU65550:KSU65556 KIY65550:KIY65556 JZC65550:JZC65556 JPG65550:JPG65556 JFK65550:JFK65556 IVO65550:IVO65556 ILS65550:ILS65556 IBW65550:IBW65556 HSA65550:HSA65556 HIE65550:HIE65556 GYI65550:GYI65556 GOM65550:GOM65556 GEQ65550:GEQ65556 FUU65550:FUU65556 FKY65550:FKY65556 FBC65550:FBC65556 ERG65550:ERG65556 EHK65550:EHK65556 DXO65550:DXO65556 DNS65550:DNS65556 DDW65550:DDW65556 CUA65550:CUA65556 CKE65550:CKE65556 CAI65550:CAI65556 BQM65550:BQM65556 BGQ65550:BGQ65556 AWU65550:AWU65556 AMY65550:AMY65556 ADC65550:ADC65556 TG65550:TG65556 JK65550:JK65556 WVW30:WVW36 WMA30:WMA36 WCE30:WCE36 VSI30:VSI36 VIM30:VIM36 UYQ30:UYQ36 UOU30:UOU36 UEY30:UEY36 TVC30:TVC36 TLG30:TLG36 TBK30:TBK36 SRO30:SRO36 SHS30:SHS36 RXW30:RXW36 ROA30:ROA36 REE30:REE36 QUI30:QUI36 QKM30:QKM36 QAQ30:QAQ36 PQU30:PQU36 PGY30:PGY36 OXC30:OXC36 ONG30:ONG36 ODK30:ODK36 NTO30:NTO36 NJS30:NJS36 MZW30:MZW36 MQA30:MQA36 MGE30:MGE36 LWI30:LWI36 LMM30:LMM36 LCQ30:LCQ36 KSU30:KSU36 KIY30:KIY36 JZC30:JZC36 JPG30:JPG36 JFK30:JFK36 IVO30:IVO36 ILS30:ILS36 IBW30:IBW36 HSA30:HSA36 HIE30:HIE36 GYI30:GYI36 GOM30:GOM36 GEQ30:GEQ36 FUU30:FUU36 FKY30:FKY36 FBC30:FBC36 ERG30:ERG36 EHK30:EHK36 DXO30:DXO36 DNS30:DNS36 DDW30:DDW36 CUA30:CUA36 CKE30:CKE36 CAI30:CAI36 BQM30:BQM36 BGQ30:BGQ36 AWU30:AWU36 AMY30:AMY36 ADC30:ADC36 TG30:TG36 JK30:JK36" xr:uid="{03A7FC4D-94AB-4316-9495-1B2BBD0E0733}">
      <formula1>$L$888:$L$896</formula1>
    </dataValidation>
    <dataValidation type="list" allowBlank="1" showInputMessage="1" showErrorMessage="1" sqref="B65533:B66521 WVI983037:WVI984025 IW15:IW999 SS15:SS999 ACO15:ACO999 AMK15:AMK999 AWG15:AWG999 BGC15:BGC999 BPY15:BPY999 BZU15:BZU999 CJQ15:CJQ999 CTM15:CTM999 DDI15:DDI999 DNE15:DNE999 DXA15:DXA999 EGW15:EGW999 EQS15:EQS999 FAO15:FAO999 FKK15:FKK999 FUG15:FUG999 GEC15:GEC999 GNY15:GNY999 GXU15:GXU999 HHQ15:HHQ999 HRM15:HRM999 IBI15:IBI999 ILE15:ILE999 IVA15:IVA999 JEW15:JEW999 JOS15:JOS999 JYO15:JYO999 KIK15:KIK999 KSG15:KSG999 LCC15:LCC999 LLY15:LLY999 LVU15:LVU999 MFQ15:MFQ999 MPM15:MPM999 MZI15:MZI999 NJE15:NJE999 NTA15:NTA999 OCW15:OCW999 OMS15:OMS999 OWO15:OWO999 PGK15:PGK999 PQG15:PQG999 QAC15:QAC999 QJY15:QJY999 QTU15:QTU999 RDQ15:RDQ999 RNM15:RNM999 RXI15:RXI999 SHE15:SHE999 SRA15:SRA999 TAW15:TAW999 TKS15:TKS999 TUO15:TUO999 UEK15:UEK999 UOG15:UOG999 UYC15:UYC999 VHY15:VHY999 VRU15:VRU999 WBQ15:WBQ999 WLM15:WLM999 WVI15:WVI999 IW65533:IW66521 SS65533:SS66521 ACO65533:ACO66521 AMK65533:AMK66521 AWG65533:AWG66521 BGC65533:BGC66521 BPY65533:BPY66521 BZU65533:BZU66521 CJQ65533:CJQ66521 CTM65533:CTM66521 DDI65533:DDI66521 DNE65533:DNE66521 DXA65533:DXA66521 EGW65533:EGW66521 EQS65533:EQS66521 FAO65533:FAO66521 FKK65533:FKK66521 FUG65533:FUG66521 GEC65533:GEC66521 GNY65533:GNY66521 GXU65533:GXU66521 HHQ65533:HHQ66521 HRM65533:HRM66521 IBI65533:IBI66521 ILE65533:ILE66521 IVA65533:IVA66521 JEW65533:JEW66521 JOS65533:JOS66521 JYO65533:JYO66521 KIK65533:KIK66521 KSG65533:KSG66521 LCC65533:LCC66521 LLY65533:LLY66521 LVU65533:LVU66521 MFQ65533:MFQ66521 MPM65533:MPM66521 MZI65533:MZI66521 NJE65533:NJE66521 NTA65533:NTA66521 OCW65533:OCW66521 OMS65533:OMS66521 OWO65533:OWO66521 PGK65533:PGK66521 PQG65533:PQG66521 QAC65533:QAC66521 QJY65533:QJY66521 QTU65533:QTU66521 RDQ65533:RDQ66521 RNM65533:RNM66521 RXI65533:RXI66521 SHE65533:SHE66521 SRA65533:SRA66521 TAW65533:TAW66521 TKS65533:TKS66521 TUO65533:TUO66521 UEK65533:UEK66521 UOG65533:UOG66521 UYC65533:UYC66521 VHY65533:VHY66521 VRU65533:VRU66521 WBQ65533:WBQ66521 WLM65533:WLM66521 WVI65533:WVI66521 B131069:B132057 IW131069:IW132057 SS131069:SS132057 ACO131069:ACO132057 AMK131069:AMK132057 AWG131069:AWG132057 BGC131069:BGC132057 BPY131069:BPY132057 BZU131069:BZU132057 CJQ131069:CJQ132057 CTM131069:CTM132057 DDI131069:DDI132057 DNE131069:DNE132057 DXA131069:DXA132057 EGW131069:EGW132057 EQS131069:EQS132057 FAO131069:FAO132057 FKK131069:FKK132057 FUG131069:FUG132057 GEC131069:GEC132057 GNY131069:GNY132057 GXU131069:GXU132057 HHQ131069:HHQ132057 HRM131069:HRM132057 IBI131069:IBI132057 ILE131069:ILE132057 IVA131069:IVA132057 JEW131069:JEW132057 JOS131069:JOS132057 JYO131069:JYO132057 KIK131069:KIK132057 KSG131069:KSG132057 LCC131069:LCC132057 LLY131069:LLY132057 LVU131069:LVU132057 MFQ131069:MFQ132057 MPM131069:MPM132057 MZI131069:MZI132057 NJE131069:NJE132057 NTA131069:NTA132057 OCW131069:OCW132057 OMS131069:OMS132057 OWO131069:OWO132057 PGK131069:PGK132057 PQG131069:PQG132057 QAC131069:QAC132057 QJY131069:QJY132057 QTU131069:QTU132057 RDQ131069:RDQ132057 RNM131069:RNM132057 RXI131069:RXI132057 SHE131069:SHE132057 SRA131069:SRA132057 TAW131069:TAW132057 TKS131069:TKS132057 TUO131069:TUO132057 UEK131069:UEK132057 UOG131069:UOG132057 UYC131069:UYC132057 VHY131069:VHY132057 VRU131069:VRU132057 WBQ131069:WBQ132057 WLM131069:WLM132057 WVI131069:WVI132057 B196605:B197593 IW196605:IW197593 SS196605:SS197593 ACO196605:ACO197593 AMK196605:AMK197593 AWG196605:AWG197593 BGC196605:BGC197593 BPY196605:BPY197593 BZU196605:BZU197593 CJQ196605:CJQ197593 CTM196605:CTM197593 DDI196605:DDI197593 DNE196605:DNE197593 DXA196605:DXA197593 EGW196605:EGW197593 EQS196605:EQS197593 FAO196605:FAO197593 FKK196605:FKK197593 FUG196605:FUG197593 GEC196605:GEC197593 GNY196605:GNY197593 GXU196605:GXU197593 HHQ196605:HHQ197593 HRM196605:HRM197593 IBI196605:IBI197593 ILE196605:ILE197593 IVA196605:IVA197593 JEW196605:JEW197593 JOS196605:JOS197593 JYO196605:JYO197593 KIK196605:KIK197593 KSG196605:KSG197593 LCC196605:LCC197593 LLY196605:LLY197593 LVU196605:LVU197593 MFQ196605:MFQ197593 MPM196605:MPM197593 MZI196605:MZI197593 NJE196605:NJE197593 NTA196605:NTA197593 OCW196605:OCW197593 OMS196605:OMS197593 OWO196605:OWO197593 PGK196605:PGK197593 PQG196605:PQG197593 QAC196605:QAC197593 QJY196605:QJY197593 QTU196605:QTU197593 RDQ196605:RDQ197593 RNM196605:RNM197593 RXI196605:RXI197593 SHE196605:SHE197593 SRA196605:SRA197593 TAW196605:TAW197593 TKS196605:TKS197593 TUO196605:TUO197593 UEK196605:UEK197593 UOG196605:UOG197593 UYC196605:UYC197593 VHY196605:VHY197593 VRU196605:VRU197593 WBQ196605:WBQ197593 WLM196605:WLM197593 WVI196605:WVI197593 B262141:B263129 IW262141:IW263129 SS262141:SS263129 ACO262141:ACO263129 AMK262141:AMK263129 AWG262141:AWG263129 BGC262141:BGC263129 BPY262141:BPY263129 BZU262141:BZU263129 CJQ262141:CJQ263129 CTM262141:CTM263129 DDI262141:DDI263129 DNE262141:DNE263129 DXA262141:DXA263129 EGW262141:EGW263129 EQS262141:EQS263129 FAO262141:FAO263129 FKK262141:FKK263129 FUG262141:FUG263129 GEC262141:GEC263129 GNY262141:GNY263129 GXU262141:GXU263129 HHQ262141:HHQ263129 HRM262141:HRM263129 IBI262141:IBI263129 ILE262141:ILE263129 IVA262141:IVA263129 JEW262141:JEW263129 JOS262141:JOS263129 JYO262141:JYO263129 KIK262141:KIK263129 KSG262141:KSG263129 LCC262141:LCC263129 LLY262141:LLY263129 LVU262141:LVU263129 MFQ262141:MFQ263129 MPM262141:MPM263129 MZI262141:MZI263129 NJE262141:NJE263129 NTA262141:NTA263129 OCW262141:OCW263129 OMS262141:OMS263129 OWO262141:OWO263129 PGK262141:PGK263129 PQG262141:PQG263129 QAC262141:QAC263129 QJY262141:QJY263129 QTU262141:QTU263129 RDQ262141:RDQ263129 RNM262141:RNM263129 RXI262141:RXI263129 SHE262141:SHE263129 SRA262141:SRA263129 TAW262141:TAW263129 TKS262141:TKS263129 TUO262141:TUO263129 UEK262141:UEK263129 UOG262141:UOG263129 UYC262141:UYC263129 VHY262141:VHY263129 VRU262141:VRU263129 WBQ262141:WBQ263129 WLM262141:WLM263129 WVI262141:WVI263129 B327677:B328665 IW327677:IW328665 SS327677:SS328665 ACO327677:ACO328665 AMK327677:AMK328665 AWG327677:AWG328665 BGC327677:BGC328665 BPY327677:BPY328665 BZU327677:BZU328665 CJQ327677:CJQ328665 CTM327677:CTM328665 DDI327677:DDI328665 DNE327677:DNE328665 DXA327677:DXA328665 EGW327677:EGW328665 EQS327677:EQS328665 FAO327677:FAO328665 FKK327677:FKK328665 FUG327677:FUG328665 GEC327677:GEC328665 GNY327677:GNY328665 GXU327677:GXU328665 HHQ327677:HHQ328665 HRM327677:HRM328665 IBI327677:IBI328665 ILE327677:ILE328665 IVA327677:IVA328665 JEW327677:JEW328665 JOS327677:JOS328665 JYO327677:JYO328665 KIK327677:KIK328665 KSG327677:KSG328665 LCC327677:LCC328665 LLY327677:LLY328665 LVU327677:LVU328665 MFQ327677:MFQ328665 MPM327677:MPM328665 MZI327677:MZI328665 NJE327677:NJE328665 NTA327677:NTA328665 OCW327677:OCW328665 OMS327677:OMS328665 OWO327677:OWO328665 PGK327677:PGK328665 PQG327677:PQG328665 QAC327677:QAC328665 QJY327677:QJY328665 QTU327677:QTU328665 RDQ327677:RDQ328665 RNM327677:RNM328665 RXI327677:RXI328665 SHE327677:SHE328665 SRA327677:SRA328665 TAW327677:TAW328665 TKS327677:TKS328665 TUO327677:TUO328665 UEK327677:UEK328665 UOG327677:UOG328665 UYC327677:UYC328665 VHY327677:VHY328665 VRU327677:VRU328665 WBQ327677:WBQ328665 WLM327677:WLM328665 WVI327677:WVI328665 B393213:B394201 IW393213:IW394201 SS393213:SS394201 ACO393213:ACO394201 AMK393213:AMK394201 AWG393213:AWG394201 BGC393213:BGC394201 BPY393213:BPY394201 BZU393213:BZU394201 CJQ393213:CJQ394201 CTM393213:CTM394201 DDI393213:DDI394201 DNE393213:DNE394201 DXA393213:DXA394201 EGW393213:EGW394201 EQS393213:EQS394201 FAO393213:FAO394201 FKK393213:FKK394201 FUG393213:FUG394201 GEC393213:GEC394201 GNY393213:GNY394201 GXU393213:GXU394201 HHQ393213:HHQ394201 HRM393213:HRM394201 IBI393213:IBI394201 ILE393213:ILE394201 IVA393213:IVA394201 JEW393213:JEW394201 JOS393213:JOS394201 JYO393213:JYO394201 KIK393213:KIK394201 KSG393213:KSG394201 LCC393213:LCC394201 LLY393213:LLY394201 LVU393213:LVU394201 MFQ393213:MFQ394201 MPM393213:MPM394201 MZI393213:MZI394201 NJE393213:NJE394201 NTA393213:NTA394201 OCW393213:OCW394201 OMS393213:OMS394201 OWO393213:OWO394201 PGK393213:PGK394201 PQG393213:PQG394201 QAC393213:QAC394201 QJY393213:QJY394201 QTU393213:QTU394201 RDQ393213:RDQ394201 RNM393213:RNM394201 RXI393213:RXI394201 SHE393213:SHE394201 SRA393213:SRA394201 TAW393213:TAW394201 TKS393213:TKS394201 TUO393213:TUO394201 UEK393213:UEK394201 UOG393213:UOG394201 UYC393213:UYC394201 VHY393213:VHY394201 VRU393213:VRU394201 WBQ393213:WBQ394201 WLM393213:WLM394201 WVI393213:WVI394201 B458749:B459737 IW458749:IW459737 SS458749:SS459737 ACO458749:ACO459737 AMK458749:AMK459737 AWG458749:AWG459737 BGC458749:BGC459737 BPY458749:BPY459737 BZU458749:BZU459737 CJQ458749:CJQ459737 CTM458749:CTM459737 DDI458749:DDI459737 DNE458749:DNE459737 DXA458749:DXA459737 EGW458749:EGW459737 EQS458749:EQS459737 FAO458749:FAO459737 FKK458749:FKK459737 FUG458749:FUG459737 GEC458749:GEC459737 GNY458749:GNY459737 GXU458749:GXU459737 HHQ458749:HHQ459737 HRM458749:HRM459737 IBI458749:IBI459737 ILE458749:ILE459737 IVA458749:IVA459737 JEW458749:JEW459737 JOS458749:JOS459737 JYO458749:JYO459737 KIK458749:KIK459737 KSG458749:KSG459737 LCC458749:LCC459737 LLY458749:LLY459737 LVU458749:LVU459737 MFQ458749:MFQ459737 MPM458749:MPM459737 MZI458749:MZI459737 NJE458749:NJE459737 NTA458749:NTA459737 OCW458749:OCW459737 OMS458749:OMS459737 OWO458749:OWO459737 PGK458749:PGK459737 PQG458749:PQG459737 QAC458749:QAC459737 QJY458749:QJY459737 QTU458749:QTU459737 RDQ458749:RDQ459737 RNM458749:RNM459737 RXI458749:RXI459737 SHE458749:SHE459737 SRA458749:SRA459737 TAW458749:TAW459737 TKS458749:TKS459737 TUO458749:TUO459737 UEK458749:UEK459737 UOG458749:UOG459737 UYC458749:UYC459737 VHY458749:VHY459737 VRU458749:VRU459737 WBQ458749:WBQ459737 WLM458749:WLM459737 WVI458749:WVI459737 B524285:B525273 IW524285:IW525273 SS524285:SS525273 ACO524285:ACO525273 AMK524285:AMK525273 AWG524285:AWG525273 BGC524285:BGC525273 BPY524285:BPY525273 BZU524285:BZU525273 CJQ524285:CJQ525273 CTM524285:CTM525273 DDI524285:DDI525273 DNE524285:DNE525273 DXA524285:DXA525273 EGW524285:EGW525273 EQS524285:EQS525273 FAO524285:FAO525273 FKK524285:FKK525273 FUG524285:FUG525273 GEC524285:GEC525273 GNY524285:GNY525273 GXU524285:GXU525273 HHQ524285:HHQ525273 HRM524285:HRM525273 IBI524285:IBI525273 ILE524285:ILE525273 IVA524285:IVA525273 JEW524285:JEW525273 JOS524285:JOS525273 JYO524285:JYO525273 KIK524285:KIK525273 KSG524285:KSG525273 LCC524285:LCC525273 LLY524285:LLY525273 LVU524285:LVU525273 MFQ524285:MFQ525273 MPM524285:MPM525273 MZI524285:MZI525273 NJE524285:NJE525273 NTA524285:NTA525273 OCW524285:OCW525273 OMS524285:OMS525273 OWO524285:OWO525273 PGK524285:PGK525273 PQG524285:PQG525273 QAC524285:QAC525273 QJY524285:QJY525273 QTU524285:QTU525273 RDQ524285:RDQ525273 RNM524285:RNM525273 RXI524285:RXI525273 SHE524285:SHE525273 SRA524285:SRA525273 TAW524285:TAW525273 TKS524285:TKS525273 TUO524285:TUO525273 UEK524285:UEK525273 UOG524285:UOG525273 UYC524285:UYC525273 VHY524285:VHY525273 VRU524285:VRU525273 WBQ524285:WBQ525273 WLM524285:WLM525273 WVI524285:WVI525273 B589821:B590809 IW589821:IW590809 SS589821:SS590809 ACO589821:ACO590809 AMK589821:AMK590809 AWG589821:AWG590809 BGC589821:BGC590809 BPY589821:BPY590809 BZU589821:BZU590809 CJQ589821:CJQ590809 CTM589821:CTM590809 DDI589821:DDI590809 DNE589821:DNE590809 DXA589821:DXA590809 EGW589821:EGW590809 EQS589821:EQS590809 FAO589821:FAO590809 FKK589821:FKK590809 FUG589821:FUG590809 GEC589821:GEC590809 GNY589821:GNY590809 GXU589821:GXU590809 HHQ589821:HHQ590809 HRM589821:HRM590809 IBI589821:IBI590809 ILE589821:ILE590809 IVA589821:IVA590809 JEW589821:JEW590809 JOS589821:JOS590809 JYO589821:JYO590809 KIK589821:KIK590809 KSG589821:KSG590809 LCC589821:LCC590809 LLY589821:LLY590809 LVU589821:LVU590809 MFQ589821:MFQ590809 MPM589821:MPM590809 MZI589821:MZI590809 NJE589821:NJE590809 NTA589821:NTA590809 OCW589821:OCW590809 OMS589821:OMS590809 OWO589821:OWO590809 PGK589821:PGK590809 PQG589821:PQG590809 QAC589821:QAC590809 QJY589821:QJY590809 QTU589821:QTU590809 RDQ589821:RDQ590809 RNM589821:RNM590809 RXI589821:RXI590809 SHE589821:SHE590809 SRA589821:SRA590809 TAW589821:TAW590809 TKS589821:TKS590809 TUO589821:TUO590809 UEK589821:UEK590809 UOG589821:UOG590809 UYC589821:UYC590809 VHY589821:VHY590809 VRU589821:VRU590809 WBQ589821:WBQ590809 WLM589821:WLM590809 WVI589821:WVI590809 B655357:B656345 IW655357:IW656345 SS655357:SS656345 ACO655357:ACO656345 AMK655357:AMK656345 AWG655357:AWG656345 BGC655357:BGC656345 BPY655357:BPY656345 BZU655357:BZU656345 CJQ655357:CJQ656345 CTM655357:CTM656345 DDI655357:DDI656345 DNE655357:DNE656345 DXA655357:DXA656345 EGW655357:EGW656345 EQS655357:EQS656345 FAO655357:FAO656345 FKK655357:FKK656345 FUG655357:FUG656345 GEC655357:GEC656345 GNY655357:GNY656345 GXU655357:GXU656345 HHQ655357:HHQ656345 HRM655357:HRM656345 IBI655357:IBI656345 ILE655357:ILE656345 IVA655357:IVA656345 JEW655357:JEW656345 JOS655357:JOS656345 JYO655357:JYO656345 KIK655357:KIK656345 KSG655357:KSG656345 LCC655357:LCC656345 LLY655357:LLY656345 LVU655357:LVU656345 MFQ655357:MFQ656345 MPM655357:MPM656345 MZI655357:MZI656345 NJE655357:NJE656345 NTA655357:NTA656345 OCW655357:OCW656345 OMS655357:OMS656345 OWO655357:OWO656345 PGK655357:PGK656345 PQG655357:PQG656345 QAC655357:QAC656345 QJY655357:QJY656345 QTU655357:QTU656345 RDQ655357:RDQ656345 RNM655357:RNM656345 RXI655357:RXI656345 SHE655357:SHE656345 SRA655357:SRA656345 TAW655357:TAW656345 TKS655357:TKS656345 TUO655357:TUO656345 UEK655357:UEK656345 UOG655357:UOG656345 UYC655357:UYC656345 VHY655357:VHY656345 VRU655357:VRU656345 WBQ655357:WBQ656345 WLM655357:WLM656345 WVI655357:WVI656345 B720893:B721881 IW720893:IW721881 SS720893:SS721881 ACO720893:ACO721881 AMK720893:AMK721881 AWG720893:AWG721881 BGC720893:BGC721881 BPY720893:BPY721881 BZU720893:BZU721881 CJQ720893:CJQ721881 CTM720893:CTM721881 DDI720893:DDI721881 DNE720893:DNE721881 DXA720893:DXA721881 EGW720893:EGW721881 EQS720893:EQS721881 FAO720893:FAO721881 FKK720893:FKK721881 FUG720893:FUG721881 GEC720893:GEC721881 GNY720893:GNY721881 GXU720893:GXU721881 HHQ720893:HHQ721881 HRM720893:HRM721881 IBI720893:IBI721881 ILE720893:ILE721881 IVA720893:IVA721881 JEW720893:JEW721881 JOS720893:JOS721881 JYO720893:JYO721881 KIK720893:KIK721881 KSG720893:KSG721881 LCC720893:LCC721881 LLY720893:LLY721881 LVU720893:LVU721881 MFQ720893:MFQ721881 MPM720893:MPM721881 MZI720893:MZI721881 NJE720893:NJE721881 NTA720893:NTA721881 OCW720893:OCW721881 OMS720893:OMS721881 OWO720893:OWO721881 PGK720893:PGK721881 PQG720893:PQG721881 QAC720893:QAC721881 QJY720893:QJY721881 QTU720893:QTU721881 RDQ720893:RDQ721881 RNM720893:RNM721881 RXI720893:RXI721881 SHE720893:SHE721881 SRA720893:SRA721881 TAW720893:TAW721881 TKS720893:TKS721881 TUO720893:TUO721881 UEK720893:UEK721881 UOG720893:UOG721881 UYC720893:UYC721881 VHY720893:VHY721881 VRU720893:VRU721881 WBQ720893:WBQ721881 WLM720893:WLM721881 WVI720893:WVI721881 B786429:B787417 IW786429:IW787417 SS786429:SS787417 ACO786429:ACO787417 AMK786429:AMK787417 AWG786429:AWG787417 BGC786429:BGC787417 BPY786429:BPY787417 BZU786429:BZU787417 CJQ786429:CJQ787417 CTM786429:CTM787417 DDI786429:DDI787417 DNE786429:DNE787417 DXA786429:DXA787417 EGW786429:EGW787417 EQS786429:EQS787417 FAO786429:FAO787417 FKK786429:FKK787417 FUG786429:FUG787417 GEC786429:GEC787417 GNY786429:GNY787417 GXU786429:GXU787417 HHQ786429:HHQ787417 HRM786429:HRM787417 IBI786429:IBI787417 ILE786429:ILE787417 IVA786429:IVA787417 JEW786429:JEW787417 JOS786429:JOS787417 JYO786429:JYO787417 KIK786429:KIK787417 KSG786429:KSG787417 LCC786429:LCC787417 LLY786429:LLY787417 LVU786429:LVU787417 MFQ786429:MFQ787417 MPM786429:MPM787417 MZI786429:MZI787417 NJE786429:NJE787417 NTA786429:NTA787417 OCW786429:OCW787417 OMS786429:OMS787417 OWO786429:OWO787417 PGK786429:PGK787417 PQG786429:PQG787417 QAC786429:QAC787417 QJY786429:QJY787417 QTU786429:QTU787417 RDQ786429:RDQ787417 RNM786429:RNM787417 RXI786429:RXI787417 SHE786429:SHE787417 SRA786429:SRA787417 TAW786429:TAW787417 TKS786429:TKS787417 TUO786429:TUO787417 UEK786429:UEK787417 UOG786429:UOG787417 UYC786429:UYC787417 VHY786429:VHY787417 VRU786429:VRU787417 WBQ786429:WBQ787417 WLM786429:WLM787417 WVI786429:WVI787417 B851965:B852953 IW851965:IW852953 SS851965:SS852953 ACO851965:ACO852953 AMK851965:AMK852953 AWG851965:AWG852953 BGC851965:BGC852953 BPY851965:BPY852953 BZU851965:BZU852953 CJQ851965:CJQ852953 CTM851965:CTM852953 DDI851965:DDI852953 DNE851965:DNE852953 DXA851965:DXA852953 EGW851965:EGW852953 EQS851965:EQS852953 FAO851965:FAO852953 FKK851965:FKK852953 FUG851965:FUG852953 GEC851965:GEC852953 GNY851965:GNY852953 GXU851965:GXU852953 HHQ851965:HHQ852953 HRM851965:HRM852953 IBI851965:IBI852953 ILE851965:ILE852953 IVA851965:IVA852953 JEW851965:JEW852953 JOS851965:JOS852953 JYO851965:JYO852953 KIK851965:KIK852953 KSG851965:KSG852953 LCC851965:LCC852953 LLY851965:LLY852953 LVU851965:LVU852953 MFQ851965:MFQ852953 MPM851965:MPM852953 MZI851965:MZI852953 NJE851965:NJE852953 NTA851965:NTA852953 OCW851965:OCW852953 OMS851965:OMS852953 OWO851965:OWO852953 PGK851965:PGK852953 PQG851965:PQG852953 QAC851965:QAC852953 QJY851965:QJY852953 QTU851965:QTU852953 RDQ851965:RDQ852953 RNM851965:RNM852953 RXI851965:RXI852953 SHE851965:SHE852953 SRA851965:SRA852953 TAW851965:TAW852953 TKS851965:TKS852953 TUO851965:TUO852953 UEK851965:UEK852953 UOG851965:UOG852953 UYC851965:UYC852953 VHY851965:VHY852953 VRU851965:VRU852953 WBQ851965:WBQ852953 WLM851965:WLM852953 WVI851965:WVI852953 B917501:B918489 IW917501:IW918489 SS917501:SS918489 ACO917501:ACO918489 AMK917501:AMK918489 AWG917501:AWG918489 BGC917501:BGC918489 BPY917501:BPY918489 BZU917501:BZU918489 CJQ917501:CJQ918489 CTM917501:CTM918489 DDI917501:DDI918489 DNE917501:DNE918489 DXA917501:DXA918489 EGW917501:EGW918489 EQS917501:EQS918489 FAO917501:FAO918489 FKK917501:FKK918489 FUG917501:FUG918489 GEC917501:GEC918489 GNY917501:GNY918489 GXU917501:GXU918489 HHQ917501:HHQ918489 HRM917501:HRM918489 IBI917501:IBI918489 ILE917501:ILE918489 IVA917501:IVA918489 JEW917501:JEW918489 JOS917501:JOS918489 JYO917501:JYO918489 KIK917501:KIK918489 KSG917501:KSG918489 LCC917501:LCC918489 LLY917501:LLY918489 LVU917501:LVU918489 MFQ917501:MFQ918489 MPM917501:MPM918489 MZI917501:MZI918489 NJE917501:NJE918489 NTA917501:NTA918489 OCW917501:OCW918489 OMS917501:OMS918489 OWO917501:OWO918489 PGK917501:PGK918489 PQG917501:PQG918489 QAC917501:QAC918489 QJY917501:QJY918489 QTU917501:QTU918489 RDQ917501:RDQ918489 RNM917501:RNM918489 RXI917501:RXI918489 SHE917501:SHE918489 SRA917501:SRA918489 TAW917501:TAW918489 TKS917501:TKS918489 TUO917501:TUO918489 UEK917501:UEK918489 UOG917501:UOG918489 UYC917501:UYC918489 VHY917501:VHY918489 VRU917501:VRU918489 WBQ917501:WBQ918489 WLM917501:WLM918489 WVI917501:WVI918489 B983037:B984025 IW983037:IW984025 SS983037:SS984025 ACO983037:ACO984025 AMK983037:AMK984025 AWG983037:AWG984025 BGC983037:BGC984025 BPY983037:BPY984025 BZU983037:BZU984025 CJQ983037:CJQ984025 CTM983037:CTM984025 DDI983037:DDI984025 DNE983037:DNE984025 DXA983037:DXA984025 EGW983037:EGW984025 EQS983037:EQS984025 FAO983037:FAO984025 FKK983037:FKK984025 FUG983037:FUG984025 GEC983037:GEC984025 GNY983037:GNY984025 GXU983037:GXU984025 HHQ983037:HHQ984025 HRM983037:HRM984025 IBI983037:IBI984025 ILE983037:ILE984025 IVA983037:IVA984025 JEW983037:JEW984025 JOS983037:JOS984025 JYO983037:JYO984025 KIK983037:KIK984025 KSG983037:KSG984025 LCC983037:LCC984025 LLY983037:LLY984025 LVU983037:LVU984025 MFQ983037:MFQ984025 MPM983037:MPM984025 MZI983037:MZI984025 NJE983037:NJE984025 NTA983037:NTA984025 OCW983037:OCW984025 OMS983037:OMS984025 OWO983037:OWO984025 PGK983037:PGK984025 PQG983037:PQG984025 QAC983037:QAC984025 QJY983037:QJY984025 QTU983037:QTU984025 RDQ983037:RDQ984025 RNM983037:RNM984025 RXI983037:RXI984025 SHE983037:SHE984025 SRA983037:SRA984025 TAW983037:TAW984025 TKS983037:TKS984025 TUO983037:TUO984025 UEK983037:UEK984025 UOG983037:UOG984025 UYC983037:UYC984025 VHY983037:VHY984025 VRU983037:VRU984025 WBQ983037:WBQ984025 WLM983037:WLM984025" xr:uid="{C204B56E-871B-4147-ADCD-A8047E13F9CC}">
      <formula1>$B$1000:$B$1008</formula1>
    </dataValidation>
    <dataValidation type="list" allowBlank="1" showInputMessage="1" showErrorMessage="1" sqref="F65533:G66521 WVM983037:WVN984025 JA15:JB999 SW15:SX999 ACS15:ACT999 AMO15:AMP999 AWK15:AWL999 BGG15:BGH999 BQC15:BQD999 BZY15:BZZ999 CJU15:CJV999 CTQ15:CTR999 DDM15:DDN999 DNI15:DNJ999 DXE15:DXF999 EHA15:EHB999 EQW15:EQX999 FAS15:FAT999 FKO15:FKP999 FUK15:FUL999 GEG15:GEH999 GOC15:GOD999 GXY15:GXZ999 HHU15:HHV999 HRQ15:HRR999 IBM15:IBN999 ILI15:ILJ999 IVE15:IVF999 JFA15:JFB999 JOW15:JOX999 JYS15:JYT999 KIO15:KIP999 KSK15:KSL999 LCG15:LCH999 LMC15:LMD999 LVY15:LVZ999 MFU15:MFV999 MPQ15:MPR999 MZM15:MZN999 NJI15:NJJ999 NTE15:NTF999 ODA15:ODB999 OMW15:OMX999 OWS15:OWT999 PGO15:PGP999 PQK15:PQL999 QAG15:QAH999 QKC15:QKD999 QTY15:QTZ999 RDU15:RDV999 RNQ15:RNR999 RXM15:RXN999 SHI15:SHJ999 SRE15:SRF999 TBA15:TBB999 TKW15:TKX999 TUS15:TUT999 UEO15:UEP999 UOK15:UOL999 UYG15:UYH999 VIC15:VID999 VRY15:VRZ999 WBU15:WBV999 WLQ15:WLR999 WVM15:WVN999 JA65533:JB66521 SW65533:SX66521 ACS65533:ACT66521 AMO65533:AMP66521 AWK65533:AWL66521 BGG65533:BGH66521 BQC65533:BQD66521 BZY65533:BZZ66521 CJU65533:CJV66521 CTQ65533:CTR66521 DDM65533:DDN66521 DNI65533:DNJ66521 DXE65533:DXF66521 EHA65533:EHB66521 EQW65533:EQX66521 FAS65533:FAT66521 FKO65533:FKP66521 FUK65533:FUL66521 GEG65533:GEH66521 GOC65533:GOD66521 GXY65533:GXZ66521 HHU65533:HHV66521 HRQ65533:HRR66521 IBM65533:IBN66521 ILI65533:ILJ66521 IVE65533:IVF66521 JFA65533:JFB66521 JOW65533:JOX66521 JYS65533:JYT66521 KIO65533:KIP66521 KSK65533:KSL66521 LCG65533:LCH66521 LMC65533:LMD66521 LVY65533:LVZ66521 MFU65533:MFV66521 MPQ65533:MPR66521 MZM65533:MZN66521 NJI65533:NJJ66521 NTE65533:NTF66521 ODA65533:ODB66521 OMW65533:OMX66521 OWS65533:OWT66521 PGO65533:PGP66521 PQK65533:PQL66521 QAG65533:QAH66521 QKC65533:QKD66521 QTY65533:QTZ66521 RDU65533:RDV66521 RNQ65533:RNR66521 RXM65533:RXN66521 SHI65533:SHJ66521 SRE65533:SRF66521 TBA65533:TBB66521 TKW65533:TKX66521 TUS65533:TUT66521 UEO65533:UEP66521 UOK65533:UOL66521 UYG65533:UYH66521 VIC65533:VID66521 VRY65533:VRZ66521 WBU65533:WBV66521 WLQ65533:WLR66521 WVM65533:WVN66521 F131069:G132057 JA131069:JB132057 SW131069:SX132057 ACS131069:ACT132057 AMO131069:AMP132057 AWK131069:AWL132057 BGG131069:BGH132057 BQC131069:BQD132057 BZY131069:BZZ132057 CJU131069:CJV132057 CTQ131069:CTR132057 DDM131069:DDN132057 DNI131069:DNJ132057 DXE131069:DXF132057 EHA131069:EHB132057 EQW131069:EQX132057 FAS131069:FAT132057 FKO131069:FKP132057 FUK131069:FUL132057 GEG131069:GEH132057 GOC131069:GOD132057 GXY131069:GXZ132057 HHU131069:HHV132057 HRQ131069:HRR132057 IBM131069:IBN132057 ILI131069:ILJ132057 IVE131069:IVF132057 JFA131069:JFB132057 JOW131069:JOX132057 JYS131069:JYT132057 KIO131069:KIP132057 KSK131069:KSL132057 LCG131069:LCH132057 LMC131069:LMD132057 LVY131069:LVZ132057 MFU131069:MFV132057 MPQ131069:MPR132057 MZM131069:MZN132057 NJI131069:NJJ132057 NTE131069:NTF132057 ODA131069:ODB132057 OMW131069:OMX132057 OWS131069:OWT132057 PGO131069:PGP132057 PQK131069:PQL132057 QAG131069:QAH132057 QKC131069:QKD132057 QTY131069:QTZ132057 RDU131069:RDV132057 RNQ131069:RNR132057 RXM131069:RXN132057 SHI131069:SHJ132057 SRE131069:SRF132057 TBA131069:TBB132057 TKW131069:TKX132057 TUS131069:TUT132057 UEO131069:UEP132057 UOK131069:UOL132057 UYG131069:UYH132057 VIC131069:VID132057 VRY131069:VRZ132057 WBU131069:WBV132057 WLQ131069:WLR132057 WVM131069:WVN132057 F196605:G197593 JA196605:JB197593 SW196605:SX197593 ACS196605:ACT197593 AMO196605:AMP197593 AWK196605:AWL197593 BGG196605:BGH197593 BQC196605:BQD197593 BZY196605:BZZ197593 CJU196605:CJV197593 CTQ196605:CTR197593 DDM196605:DDN197593 DNI196605:DNJ197593 DXE196605:DXF197593 EHA196605:EHB197593 EQW196605:EQX197593 FAS196605:FAT197593 FKO196605:FKP197593 FUK196605:FUL197593 GEG196605:GEH197593 GOC196605:GOD197593 GXY196605:GXZ197593 HHU196605:HHV197593 HRQ196605:HRR197593 IBM196605:IBN197593 ILI196605:ILJ197593 IVE196605:IVF197593 JFA196605:JFB197593 JOW196605:JOX197593 JYS196605:JYT197593 KIO196605:KIP197593 KSK196605:KSL197593 LCG196605:LCH197593 LMC196605:LMD197593 LVY196605:LVZ197593 MFU196605:MFV197593 MPQ196605:MPR197593 MZM196605:MZN197593 NJI196605:NJJ197593 NTE196605:NTF197593 ODA196605:ODB197593 OMW196605:OMX197593 OWS196605:OWT197593 PGO196605:PGP197593 PQK196605:PQL197593 QAG196605:QAH197593 QKC196605:QKD197593 QTY196605:QTZ197593 RDU196605:RDV197593 RNQ196605:RNR197593 RXM196605:RXN197593 SHI196605:SHJ197593 SRE196605:SRF197593 TBA196605:TBB197593 TKW196605:TKX197593 TUS196605:TUT197593 UEO196605:UEP197593 UOK196605:UOL197593 UYG196605:UYH197593 VIC196605:VID197593 VRY196605:VRZ197593 WBU196605:WBV197593 WLQ196605:WLR197593 WVM196605:WVN197593 F262141:G263129 JA262141:JB263129 SW262141:SX263129 ACS262141:ACT263129 AMO262141:AMP263129 AWK262141:AWL263129 BGG262141:BGH263129 BQC262141:BQD263129 BZY262141:BZZ263129 CJU262141:CJV263129 CTQ262141:CTR263129 DDM262141:DDN263129 DNI262141:DNJ263129 DXE262141:DXF263129 EHA262141:EHB263129 EQW262141:EQX263129 FAS262141:FAT263129 FKO262141:FKP263129 FUK262141:FUL263129 GEG262141:GEH263129 GOC262141:GOD263129 GXY262141:GXZ263129 HHU262141:HHV263129 HRQ262141:HRR263129 IBM262141:IBN263129 ILI262141:ILJ263129 IVE262141:IVF263129 JFA262141:JFB263129 JOW262141:JOX263129 JYS262141:JYT263129 KIO262141:KIP263129 KSK262141:KSL263129 LCG262141:LCH263129 LMC262141:LMD263129 LVY262141:LVZ263129 MFU262141:MFV263129 MPQ262141:MPR263129 MZM262141:MZN263129 NJI262141:NJJ263129 NTE262141:NTF263129 ODA262141:ODB263129 OMW262141:OMX263129 OWS262141:OWT263129 PGO262141:PGP263129 PQK262141:PQL263129 QAG262141:QAH263129 QKC262141:QKD263129 QTY262141:QTZ263129 RDU262141:RDV263129 RNQ262141:RNR263129 RXM262141:RXN263129 SHI262141:SHJ263129 SRE262141:SRF263129 TBA262141:TBB263129 TKW262141:TKX263129 TUS262141:TUT263129 UEO262141:UEP263129 UOK262141:UOL263129 UYG262141:UYH263129 VIC262141:VID263129 VRY262141:VRZ263129 WBU262141:WBV263129 WLQ262141:WLR263129 WVM262141:WVN263129 F327677:G328665 JA327677:JB328665 SW327677:SX328665 ACS327677:ACT328665 AMO327677:AMP328665 AWK327677:AWL328665 BGG327677:BGH328665 BQC327677:BQD328665 BZY327677:BZZ328665 CJU327677:CJV328665 CTQ327677:CTR328665 DDM327677:DDN328665 DNI327677:DNJ328665 DXE327677:DXF328665 EHA327677:EHB328665 EQW327677:EQX328665 FAS327677:FAT328665 FKO327677:FKP328665 FUK327677:FUL328665 GEG327677:GEH328665 GOC327677:GOD328665 GXY327677:GXZ328665 HHU327677:HHV328665 HRQ327677:HRR328665 IBM327677:IBN328665 ILI327677:ILJ328665 IVE327677:IVF328665 JFA327677:JFB328665 JOW327677:JOX328665 JYS327677:JYT328665 KIO327677:KIP328665 KSK327677:KSL328665 LCG327677:LCH328665 LMC327677:LMD328665 LVY327677:LVZ328665 MFU327677:MFV328665 MPQ327677:MPR328665 MZM327677:MZN328665 NJI327677:NJJ328665 NTE327677:NTF328665 ODA327677:ODB328665 OMW327677:OMX328665 OWS327677:OWT328665 PGO327677:PGP328665 PQK327677:PQL328665 QAG327677:QAH328665 QKC327677:QKD328665 QTY327677:QTZ328665 RDU327677:RDV328665 RNQ327677:RNR328665 RXM327677:RXN328665 SHI327677:SHJ328665 SRE327677:SRF328665 TBA327677:TBB328665 TKW327677:TKX328665 TUS327677:TUT328665 UEO327677:UEP328665 UOK327677:UOL328665 UYG327677:UYH328665 VIC327677:VID328665 VRY327677:VRZ328665 WBU327677:WBV328665 WLQ327677:WLR328665 WVM327677:WVN328665 F393213:G394201 JA393213:JB394201 SW393213:SX394201 ACS393213:ACT394201 AMO393213:AMP394201 AWK393213:AWL394201 BGG393213:BGH394201 BQC393213:BQD394201 BZY393213:BZZ394201 CJU393213:CJV394201 CTQ393213:CTR394201 DDM393213:DDN394201 DNI393213:DNJ394201 DXE393213:DXF394201 EHA393213:EHB394201 EQW393213:EQX394201 FAS393213:FAT394201 FKO393213:FKP394201 FUK393213:FUL394201 GEG393213:GEH394201 GOC393213:GOD394201 GXY393213:GXZ394201 HHU393213:HHV394201 HRQ393213:HRR394201 IBM393213:IBN394201 ILI393213:ILJ394201 IVE393213:IVF394201 JFA393213:JFB394201 JOW393213:JOX394201 JYS393213:JYT394201 KIO393213:KIP394201 KSK393213:KSL394201 LCG393213:LCH394201 LMC393213:LMD394201 LVY393213:LVZ394201 MFU393213:MFV394201 MPQ393213:MPR394201 MZM393213:MZN394201 NJI393213:NJJ394201 NTE393213:NTF394201 ODA393213:ODB394201 OMW393213:OMX394201 OWS393213:OWT394201 PGO393213:PGP394201 PQK393213:PQL394201 QAG393213:QAH394201 QKC393213:QKD394201 QTY393213:QTZ394201 RDU393213:RDV394201 RNQ393213:RNR394201 RXM393213:RXN394201 SHI393213:SHJ394201 SRE393213:SRF394201 TBA393213:TBB394201 TKW393213:TKX394201 TUS393213:TUT394201 UEO393213:UEP394201 UOK393213:UOL394201 UYG393213:UYH394201 VIC393213:VID394201 VRY393213:VRZ394201 WBU393213:WBV394201 WLQ393213:WLR394201 WVM393213:WVN394201 F458749:G459737 JA458749:JB459737 SW458749:SX459737 ACS458749:ACT459737 AMO458749:AMP459737 AWK458749:AWL459737 BGG458749:BGH459737 BQC458749:BQD459737 BZY458749:BZZ459737 CJU458749:CJV459737 CTQ458749:CTR459737 DDM458749:DDN459737 DNI458749:DNJ459737 DXE458749:DXF459737 EHA458749:EHB459737 EQW458749:EQX459737 FAS458749:FAT459737 FKO458749:FKP459737 FUK458749:FUL459737 GEG458749:GEH459737 GOC458749:GOD459737 GXY458749:GXZ459737 HHU458749:HHV459737 HRQ458749:HRR459737 IBM458749:IBN459737 ILI458749:ILJ459737 IVE458749:IVF459737 JFA458749:JFB459737 JOW458749:JOX459737 JYS458749:JYT459737 KIO458749:KIP459737 KSK458749:KSL459737 LCG458749:LCH459737 LMC458749:LMD459737 LVY458749:LVZ459737 MFU458749:MFV459737 MPQ458749:MPR459737 MZM458749:MZN459737 NJI458749:NJJ459737 NTE458749:NTF459737 ODA458749:ODB459737 OMW458749:OMX459737 OWS458749:OWT459737 PGO458749:PGP459737 PQK458749:PQL459737 QAG458749:QAH459737 QKC458749:QKD459737 QTY458749:QTZ459737 RDU458749:RDV459737 RNQ458749:RNR459737 RXM458749:RXN459737 SHI458749:SHJ459737 SRE458749:SRF459737 TBA458749:TBB459737 TKW458749:TKX459737 TUS458749:TUT459737 UEO458749:UEP459737 UOK458749:UOL459737 UYG458749:UYH459737 VIC458749:VID459737 VRY458749:VRZ459737 WBU458749:WBV459737 WLQ458749:WLR459737 WVM458749:WVN459737 F524285:G525273 JA524285:JB525273 SW524285:SX525273 ACS524285:ACT525273 AMO524285:AMP525273 AWK524285:AWL525273 BGG524285:BGH525273 BQC524285:BQD525273 BZY524285:BZZ525273 CJU524285:CJV525273 CTQ524285:CTR525273 DDM524285:DDN525273 DNI524285:DNJ525273 DXE524285:DXF525273 EHA524285:EHB525273 EQW524285:EQX525273 FAS524285:FAT525273 FKO524285:FKP525273 FUK524285:FUL525273 GEG524285:GEH525273 GOC524285:GOD525273 GXY524285:GXZ525273 HHU524285:HHV525273 HRQ524285:HRR525273 IBM524285:IBN525273 ILI524285:ILJ525273 IVE524285:IVF525273 JFA524285:JFB525273 JOW524285:JOX525273 JYS524285:JYT525273 KIO524285:KIP525273 KSK524285:KSL525273 LCG524285:LCH525273 LMC524285:LMD525273 LVY524285:LVZ525273 MFU524285:MFV525273 MPQ524285:MPR525273 MZM524285:MZN525273 NJI524285:NJJ525273 NTE524285:NTF525273 ODA524285:ODB525273 OMW524285:OMX525273 OWS524285:OWT525273 PGO524285:PGP525273 PQK524285:PQL525273 QAG524285:QAH525273 QKC524285:QKD525273 QTY524285:QTZ525273 RDU524285:RDV525273 RNQ524285:RNR525273 RXM524285:RXN525273 SHI524285:SHJ525273 SRE524285:SRF525273 TBA524285:TBB525273 TKW524285:TKX525273 TUS524285:TUT525273 UEO524285:UEP525273 UOK524285:UOL525273 UYG524285:UYH525273 VIC524285:VID525273 VRY524285:VRZ525273 WBU524285:WBV525273 WLQ524285:WLR525273 WVM524285:WVN525273 F589821:G590809 JA589821:JB590809 SW589821:SX590809 ACS589821:ACT590809 AMO589821:AMP590809 AWK589821:AWL590809 BGG589821:BGH590809 BQC589821:BQD590809 BZY589821:BZZ590809 CJU589821:CJV590809 CTQ589821:CTR590809 DDM589821:DDN590809 DNI589821:DNJ590809 DXE589821:DXF590809 EHA589821:EHB590809 EQW589821:EQX590809 FAS589821:FAT590809 FKO589821:FKP590809 FUK589821:FUL590809 GEG589821:GEH590809 GOC589821:GOD590809 GXY589821:GXZ590809 HHU589821:HHV590809 HRQ589821:HRR590809 IBM589821:IBN590809 ILI589821:ILJ590809 IVE589821:IVF590809 JFA589821:JFB590809 JOW589821:JOX590809 JYS589821:JYT590809 KIO589821:KIP590809 KSK589821:KSL590809 LCG589821:LCH590809 LMC589821:LMD590809 LVY589821:LVZ590809 MFU589821:MFV590809 MPQ589821:MPR590809 MZM589821:MZN590809 NJI589821:NJJ590809 NTE589821:NTF590809 ODA589821:ODB590809 OMW589821:OMX590809 OWS589821:OWT590809 PGO589821:PGP590809 PQK589821:PQL590809 QAG589821:QAH590809 QKC589821:QKD590809 QTY589821:QTZ590809 RDU589821:RDV590809 RNQ589821:RNR590809 RXM589821:RXN590809 SHI589821:SHJ590809 SRE589821:SRF590809 TBA589821:TBB590809 TKW589821:TKX590809 TUS589821:TUT590809 UEO589821:UEP590809 UOK589821:UOL590809 UYG589821:UYH590809 VIC589821:VID590809 VRY589821:VRZ590809 WBU589821:WBV590809 WLQ589821:WLR590809 WVM589821:WVN590809 F655357:G656345 JA655357:JB656345 SW655357:SX656345 ACS655357:ACT656345 AMO655357:AMP656345 AWK655357:AWL656345 BGG655357:BGH656345 BQC655357:BQD656345 BZY655357:BZZ656345 CJU655357:CJV656345 CTQ655357:CTR656345 DDM655357:DDN656345 DNI655357:DNJ656345 DXE655357:DXF656345 EHA655357:EHB656345 EQW655357:EQX656345 FAS655357:FAT656345 FKO655357:FKP656345 FUK655357:FUL656345 GEG655357:GEH656345 GOC655357:GOD656345 GXY655357:GXZ656345 HHU655357:HHV656345 HRQ655357:HRR656345 IBM655357:IBN656345 ILI655357:ILJ656345 IVE655357:IVF656345 JFA655357:JFB656345 JOW655357:JOX656345 JYS655357:JYT656345 KIO655357:KIP656345 KSK655357:KSL656345 LCG655357:LCH656345 LMC655357:LMD656345 LVY655357:LVZ656345 MFU655357:MFV656345 MPQ655357:MPR656345 MZM655357:MZN656345 NJI655357:NJJ656345 NTE655357:NTF656345 ODA655357:ODB656345 OMW655357:OMX656345 OWS655357:OWT656345 PGO655357:PGP656345 PQK655357:PQL656345 QAG655357:QAH656345 QKC655357:QKD656345 QTY655357:QTZ656345 RDU655357:RDV656345 RNQ655357:RNR656345 RXM655357:RXN656345 SHI655357:SHJ656345 SRE655357:SRF656345 TBA655357:TBB656345 TKW655357:TKX656345 TUS655357:TUT656345 UEO655357:UEP656345 UOK655357:UOL656345 UYG655357:UYH656345 VIC655357:VID656345 VRY655357:VRZ656345 WBU655357:WBV656345 WLQ655357:WLR656345 WVM655357:WVN656345 F720893:G721881 JA720893:JB721881 SW720893:SX721881 ACS720893:ACT721881 AMO720893:AMP721881 AWK720893:AWL721881 BGG720893:BGH721881 BQC720893:BQD721881 BZY720893:BZZ721881 CJU720893:CJV721881 CTQ720893:CTR721881 DDM720893:DDN721881 DNI720893:DNJ721881 DXE720893:DXF721881 EHA720893:EHB721881 EQW720893:EQX721881 FAS720893:FAT721881 FKO720893:FKP721881 FUK720893:FUL721881 GEG720893:GEH721881 GOC720893:GOD721881 GXY720893:GXZ721881 HHU720893:HHV721881 HRQ720893:HRR721881 IBM720893:IBN721881 ILI720893:ILJ721881 IVE720893:IVF721881 JFA720893:JFB721881 JOW720893:JOX721881 JYS720893:JYT721881 KIO720893:KIP721881 KSK720893:KSL721881 LCG720893:LCH721881 LMC720893:LMD721881 LVY720893:LVZ721881 MFU720893:MFV721881 MPQ720893:MPR721881 MZM720893:MZN721881 NJI720893:NJJ721881 NTE720893:NTF721881 ODA720893:ODB721881 OMW720893:OMX721881 OWS720893:OWT721881 PGO720893:PGP721881 PQK720893:PQL721881 QAG720893:QAH721881 QKC720893:QKD721881 QTY720893:QTZ721881 RDU720893:RDV721881 RNQ720893:RNR721881 RXM720893:RXN721881 SHI720893:SHJ721881 SRE720893:SRF721881 TBA720893:TBB721881 TKW720893:TKX721881 TUS720893:TUT721881 UEO720893:UEP721881 UOK720893:UOL721881 UYG720893:UYH721881 VIC720893:VID721881 VRY720893:VRZ721881 WBU720893:WBV721881 WLQ720893:WLR721881 WVM720893:WVN721881 F786429:G787417 JA786429:JB787417 SW786429:SX787417 ACS786429:ACT787417 AMO786429:AMP787417 AWK786429:AWL787417 BGG786429:BGH787417 BQC786429:BQD787417 BZY786429:BZZ787417 CJU786429:CJV787417 CTQ786429:CTR787417 DDM786429:DDN787417 DNI786429:DNJ787417 DXE786429:DXF787417 EHA786429:EHB787417 EQW786429:EQX787417 FAS786429:FAT787417 FKO786429:FKP787417 FUK786429:FUL787417 GEG786429:GEH787417 GOC786429:GOD787417 GXY786429:GXZ787417 HHU786429:HHV787417 HRQ786429:HRR787417 IBM786429:IBN787417 ILI786429:ILJ787417 IVE786429:IVF787417 JFA786429:JFB787417 JOW786429:JOX787417 JYS786429:JYT787417 KIO786429:KIP787417 KSK786429:KSL787417 LCG786429:LCH787417 LMC786429:LMD787417 LVY786429:LVZ787417 MFU786429:MFV787417 MPQ786429:MPR787417 MZM786429:MZN787417 NJI786429:NJJ787417 NTE786429:NTF787417 ODA786429:ODB787417 OMW786429:OMX787417 OWS786429:OWT787417 PGO786429:PGP787417 PQK786429:PQL787417 QAG786429:QAH787417 QKC786429:QKD787417 QTY786429:QTZ787417 RDU786429:RDV787417 RNQ786429:RNR787417 RXM786429:RXN787417 SHI786429:SHJ787417 SRE786429:SRF787417 TBA786429:TBB787417 TKW786429:TKX787417 TUS786429:TUT787417 UEO786429:UEP787417 UOK786429:UOL787417 UYG786429:UYH787417 VIC786429:VID787417 VRY786429:VRZ787417 WBU786429:WBV787417 WLQ786429:WLR787417 WVM786429:WVN787417 F851965:G852953 JA851965:JB852953 SW851965:SX852953 ACS851965:ACT852953 AMO851965:AMP852953 AWK851965:AWL852953 BGG851965:BGH852953 BQC851965:BQD852953 BZY851965:BZZ852953 CJU851965:CJV852953 CTQ851965:CTR852953 DDM851965:DDN852953 DNI851965:DNJ852953 DXE851965:DXF852953 EHA851965:EHB852953 EQW851965:EQX852953 FAS851965:FAT852953 FKO851965:FKP852953 FUK851965:FUL852953 GEG851965:GEH852953 GOC851965:GOD852953 GXY851965:GXZ852953 HHU851965:HHV852953 HRQ851965:HRR852953 IBM851965:IBN852953 ILI851965:ILJ852953 IVE851965:IVF852953 JFA851965:JFB852953 JOW851965:JOX852953 JYS851965:JYT852953 KIO851965:KIP852953 KSK851965:KSL852953 LCG851965:LCH852953 LMC851965:LMD852953 LVY851965:LVZ852953 MFU851965:MFV852953 MPQ851965:MPR852953 MZM851965:MZN852953 NJI851965:NJJ852953 NTE851965:NTF852953 ODA851965:ODB852953 OMW851965:OMX852953 OWS851965:OWT852953 PGO851965:PGP852953 PQK851965:PQL852953 QAG851965:QAH852953 QKC851965:QKD852953 QTY851965:QTZ852953 RDU851965:RDV852953 RNQ851965:RNR852953 RXM851965:RXN852953 SHI851965:SHJ852953 SRE851965:SRF852953 TBA851965:TBB852953 TKW851965:TKX852953 TUS851965:TUT852953 UEO851965:UEP852953 UOK851965:UOL852953 UYG851965:UYH852953 VIC851965:VID852953 VRY851965:VRZ852953 WBU851965:WBV852953 WLQ851965:WLR852953 WVM851965:WVN852953 F917501:G918489 JA917501:JB918489 SW917501:SX918489 ACS917501:ACT918489 AMO917501:AMP918489 AWK917501:AWL918489 BGG917501:BGH918489 BQC917501:BQD918489 BZY917501:BZZ918489 CJU917501:CJV918489 CTQ917501:CTR918489 DDM917501:DDN918489 DNI917501:DNJ918489 DXE917501:DXF918489 EHA917501:EHB918489 EQW917501:EQX918489 FAS917501:FAT918489 FKO917501:FKP918489 FUK917501:FUL918489 GEG917501:GEH918489 GOC917501:GOD918489 GXY917501:GXZ918489 HHU917501:HHV918489 HRQ917501:HRR918489 IBM917501:IBN918489 ILI917501:ILJ918489 IVE917501:IVF918489 JFA917501:JFB918489 JOW917501:JOX918489 JYS917501:JYT918489 KIO917501:KIP918489 KSK917501:KSL918489 LCG917501:LCH918489 LMC917501:LMD918489 LVY917501:LVZ918489 MFU917501:MFV918489 MPQ917501:MPR918489 MZM917501:MZN918489 NJI917501:NJJ918489 NTE917501:NTF918489 ODA917501:ODB918489 OMW917501:OMX918489 OWS917501:OWT918489 PGO917501:PGP918489 PQK917501:PQL918489 QAG917501:QAH918489 QKC917501:QKD918489 QTY917501:QTZ918489 RDU917501:RDV918489 RNQ917501:RNR918489 RXM917501:RXN918489 SHI917501:SHJ918489 SRE917501:SRF918489 TBA917501:TBB918489 TKW917501:TKX918489 TUS917501:TUT918489 UEO917501:UEP918489 UOK917501:UOL918489 UYG917501:UYH918489 VIC917501:VID918489 VRY917501:VRZ918489 WBU917501:WBV918489 WLQ917501:WLR918489 WVM917501:WVN918489 F983037:G984025 JA983037:JB984025 SW983037:SX984025 ACS983037:ACT984025 AMO983037:AMP984025 AWK983037:AWL984025 BGG983037:BGH984025 BQC983037:BQD984025 BZY983037:BZZ984025 CJU983037:CJV984025 CTQ983037:CTR984025 DDM983037:DDN984025 DNI983037:DNJ984025 DXE983037:DXF984025 EHA983037:EHB984025 EQW983037:EQX984025 FAS983037:FAT984025 FKO983037:FKP984025 FUK983037:FUL984025 GEG983037:GEH984025 GOC983037:GOD984025 GXY983037:GXZ984025 HHU983037:HHV984025 HRQ983037:HRR984025 IBM983037:IBN984025 ILI983037:ILJ984025 IVE983037:IVF984025 JFA983037:JFB984025 JOW983037:JOX984025 JYS983037:JYT984025 KIO983037:KIP984025 KSK983037:KSL984025 LCG983037:LCH984025 LMC983037:LMD984025 LVY983037:LVZ984025 MFU983037:MFV984025 MPQ983037:MPR984025 MZM983037:MZN984025 NJI983037:NJJ984025 NTE983037:NTF984025 ODA983037:ODB984025 OMW983037:OMX984025 OWS983037:OWT984025 PGO983037:PGP984025 PQK983037:PQL984025 QAG983037:QAH984025 QKC983037:QKD984025 QTY983037:QTZ984025 RDU983037:RDV984025 RNQ983037:RNR984025 RXM983037:RXN984025 SHI983037:SHJ984025 SRE983037:SRF984025 TBA983037:TBB984025 TKW983037:TKX984025 TUS983037:TUT984025 UEO983037:UEP984025 UOK983037:UOL984025 UYG983037:UYH984025 VIC983037:VID984025 VRY983037:VRZ984025 WBU983037:WBV984025 WLQ983037:WLR984025" xr:uid="{EE1DF980-659A-43D1-ACAF-3A7B4A36F106}">
      <formula1>#REF!</formula1>
    </dataValidation>
  </dataValidations>
  <pageMargins left="0.7" right="0.7" top="0.75" bottom="0.75" header="0.3" footer="0.3"/>
  <pageSetup paperSize="9"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C210BB6A-D086-4A73-BD50-B92E94D3AA68}">
          <x14:formula1>
            <xm:f>Dropdowns!$D$47:$D$48</xm:f>
          </x14:formula1>
          <xm:sqref>F15:F1000</xm:sqref>
        </x14:dataValidation>
        <x14:dataValidation type="list" allowBlank="1" showInputMessage="1" showErrorMessage="1" xr:uid="{8171943B-94D8-43A1-A163-156CD0AD4AA7}">
          <x14:formula1>
            <xm:f>Dropdowns!$B$47:$B$55</xm:f>
          </x14:formula1>
          <xm:sqref>G15:G1000</xm:sqref>
        </x14:dataValidation>
        <x14:dataValidation type="list" allowBlank="1" showInputMessage="1" showErrorMessage="1" xr:uid="{30985A09-5F1A-4FCC-A63B-D90E940E0215}">
          <x14:formula1>
            <xm:f>Dropdowns!$C$47:$C$48</xm:f>
          </x14:formula1>
          <xm:sqref>N15:N1000</xm:sqref>
        </x14:dataValidation>
        <x14:dataValidation type="list" allowBlank="1" showInputMessage="1" showErrorMessage="1" xr:uid="{743276F1-26B7-499A-8577-BA7A1CA0423D}">
          <x14:formula1>
            <xm:f>Dropdowns!$E$47:$E$48</xm:f>
          </x14:formula1>
          <xm:sqref>O15:O1000</xm:sqref>
        </x14:dataValidation>
        <x14:dataValidation type="list" allowBlank="1" showInputMessage="1" showErrorMessage="1" xr:uid="{8912BAED-BDE7-416F-B6D7-DC42694503D0}">
          <x14:formula1>
            <xm:f>Dropdowns!$F$47:$F$48</xm:f>
          </x14:formula1>
          <xm:sqref>P15:P1000</xm:sqref>
        </x14:dataValidation>
        <x14:dataValidation type="list" allowBlank="1" showInputMessage="1" showErrorMessage="1" xr:uid="{9B54FA1A-4CE7-48F1-B9B7-82BBC0B95FB2}">
          <x14:formula1>
            <xm:f>Dropdowns!$G$47:$G$48</xm:f>
          </x14:formula1>
          <xm:sqref>S15:S1000</xm:sqref>
        </x14:dataValidation>
        <x14:dataValidation type="list" allowBlank="1" showInputMessage="1" showErrorMessage="1" xr:uid="{CD2A58CE-7CBF-4AE4-B17D-93B412A36345}">
          <x14:formula1>
            <xm:f>Dropdowns!$H$47:$H$50</xm:f>
          </x14:formula1>
          <xm:sqref>T15:T1000</xm:sqref>
        </x14:dataValidation>
        <x14:dataValidation type="list" allowBlank="1" showInputMessage="1" showErrorMessage="1" xr:uid="{62780ACF-EA0D-47E8-96D1-EECC1DF5387A}">
          <x14:formula1>
            <xm:f>Dropdowns!$I$47:$I$49</xm:f>
          </x14:formula1>
          <xm:sqref>V15:V1000</xm:sqref>
        </x14:dataValidation>
        <x14:dataValidation type="list" allowBlank="1" showInputMessage="1" showErrorMessage="1" xr:uid="{AB8CBE10-15D1-4045-93A5-D5468C468F95}">
          <x14:formula1>
            <xm:f>Dropdowns!$J$47:$J$48</xm:f>
          </x14:formula1>
          <xm:sqref>W15:W1000</xm:sqref>
        </x14:dataValidation>
        <x14:dataValidation type="list" allowBlank="1" showInputMessage="1" showErrorMessage="1" xr:uid="{7815A38F-6854-48B0-BBA0-78736496D92C}">
          <x14:formula1>
            <xm:f>Dropdowns!$B$43:$B$44</xm:f>
          </x14:formula1>
          <xm:sqref>AC15:AC999</xm:sqref>
        </x14:dataValidation>
        <x14:dataValidation type="list" allowBlank="1" showInputMessage="1" showErrorMessage="1" xr:uid="{95E98CE3-52E1-430F-B5F5-139AA4FF7768}">
          <x14:formula1>
            <xm:f>'GHG factors'!$B$29:$B$36</xm:f>
          </x14:formula1>
          <xm:sqref>D10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0F53D-2B11-4334-87F4-6D9D5195A872}">
  <sheetPr>
    <tabColor theme="2"/>
  </sheetPr>
  <dimension ref="A1:CC586"/>
  <sheetViews>
    <sheetView workbookViewId="0">
      <pane xSplit="7" topLeftCell="H1" activePane="topRight" state="frozen"/>
      <selection pane="topRight" activeCell="A9" sqref="A9"/>
    </sheetView>
  </sheetViews>
  <sheetFormatPr defaultRowHeight="14.25" x14ac:dyDescent="0.45"/>
  <cols>
    <col min="1" max="1" width="49" customWidth="1"/>
    <col min="2" max="2" width="16.265625" customWidth="1"/>
    <col min="3" max="7" width="9" style="38"/>
    <col min="8" max="81" width="9" style="139"/>
  </cols>
  <sheetData>
    <row r="1" spans="1:6" x14ac:dyDescent="0.45">
      <c r="A1" s="128"/>
      <c r="B1" s="128"/>
      <c r="C1" s="128"/>
      <c r="D1" s="128"/>
      <c r="E1" s="128"/>
      <c r="F1" s="128"/>
    </row>
    <row r="2" spans="1:6" x14ac:dyDescent="0.45">
      <c r="A2" s="128"/>
      <c r="B2" s="128"/>
      <c r="C2" s="128"/>
      <c r="D2" s="128"/>
      <c r="E2" s="128"/>
      <c r="F2" s="128"/>
    </row>
    <row r="3" spans="1:6" x14ac:dyDescent="0.45">
      <c r="A3" s="128"/>
      <c r="B3" s="128"/>
      <c r="C3" s="128"/>
      <c r="D3" s="128"/>
      <c r="E3" s="128"/>
      <c r="F3" s="128"/>
    </row>
    <row r="4" spans="1:6" x14ac:dyDescent="0.45">
      <c r="A4" s="128"/>
      <c r="B4" s="128"/>
      <c r="C4" s="128"/>
      <c r="D4" s="128"/>
      <c r="E4" s="128"/>
      <c r="F4" s="128"/>
    </row>
    <row r="6" spans="1:6" x14ac:dyDescent="0.45">
      <c r="A6" s="227" t="s">
        <v>371</v>
      </c>
      <c r="B6" s="100"/>
    </row>
    <row r="7" spans="1:6" x14ac:dyDescent="0.45">
      <c r="A7" s="111" t="s">
        <v>372</v>
      </c>
      <c r="B7" s="245">
        <f>COUNTIF('Data Input'!$F$15:$F$900,"passenger")</f>
        <v>0</v>
      </c>
    </row>
    <row r="8" spans="1:6" x14ac:dyDescent="0.45">
      <c r="A8" s="111" t="s">
        <v>373</v>
      </c>
      <c r="B8" s="245">
        <f>COUNTIF('Data Input'!$F$15:$F$900,"LCV")</f>
        <v>0</v>
      </c>
    </row>
    <row r="9" spans="1:6" x14ac:dyDescent="0.45">
      <c r="A9" s="215" t="s">
        <v>374</v>
      </c>
      <c r="B9" s="246">
        <f>SUM(B7:B8)</f>
        <v>0</v>
      </c>
    </row>
    <row r="10" spans="1:6" x14ac:dyDescent="0.45">
      <c r="A10" s="112" t="s">
        <v>375</v>
      </c>
      <c r="B10" s="247">
        <f>COUNTIF('Data Input'!O15:O900,"current")</f>
        <v>0</v>
      </c>
    </row>
    <row r="11" spans="1:6" x14ac:dyDescent="0.45">
      <c r="A11" s="227" t="s">
        <v>376</v>
      </c>
      <c r="B11" s="100"/>
    </row>
    <row r="12" spans="1:6" x14ac:dyDescent="0.45">
      <c r="A12" s="111" t="s">
        <v>372</v>
      </c>
      <c r="B12" s="245">
        <f>SUMIF('Data Input'!$F$15:$F$900,"passenger",'Data Input'!$H$15:$H$900)</f>
        <v>0</v>
      </c>
    </row>
    <row r="13" spans="1:6" x14ac:dyDescent="0.45">
      <c r="A13" s="111" t="s">
        <v>373</v>
      </c>
      <c r="B13" s="245">
        <f>SUMIF('Data Input'!$F$15:$F$900,"LCV",'Data Input'!$H$15:$H$900)</f>
        <v>0</v>
      </c>
    </row>
    <row r="14" spans="1:6" x14ac:dyDescent="0.45">
      <c r="A14" s="216" t="s">
        <v>374</v>
      </c>
      <c r="B14" s="248">
        <f>SUM(B12:B13)</f>
        <v>0</v>
      </c>
    </row>
    <row r="15" spans="1:6" x14ac:dyDescent="0.45">
      <c r="A15" s="227" t="s">
        <v>377</v>
      </c>
      <c r="B15" s="100"/>
    </row>
    <row r="16" spans="1:6" x14ac:dyDescent="0.45">
      <c r="A16" s="111" t="s">
        <v>3</v>
      </c>
      <c r="B16" s="245">
        <f>SUMIF('Data Input'!$G$15:$G$900,'Fleet Performance Summary'!A16,'Data Input'!$I$15:$I$900)+(0.9*SUMIF('Data Input'!$G$15:$G$900,"E10",'Data Input'!$I$15:$I$900))+(0.15*SUMIF('Data Input'!$G$15:$G$900,"E85",'Data Input'!$I$15:$I$900))</f>
        <v>0</v>
      </c>
    </row>
    <row r="17" spans="1:2" x14ac:dyDescent="0.45">
      <c r="A17" s="111" t="s">
        <v>4</v>
      </c>
      <c r="B17" s="245">
        <f>SUMIF('Data Input'!$G$15:$G$900,'Fleet Performance Summary'!A17,'Data Input'!$I$15:$I$900)+(0.4*SUMIF('Data Input'!$G$15:$G$900,"Dual Fuel",'Data Input'!$I$15:$I$900))+(0.98*SUMIF('Data Input'!$G$15:$G$900,"B2",'Data Input'!$I$15:$I$900))+(0.95*SUMIF('Data Input'!$G$15:$G$900,"B5",'Data Input'!$I$15:$I$900))</f>
        <v>0</v>
      </c>
    </row>
    <row r="18" spans="1:2" x14ac:dyDescent="0.45">
      <c r="A18" s="111" t="s">
        <v>5</v>
      </c>
      <c r="B18" s="245">
        <f>SUMIF('Data Input'!$G$15:$G$900,'Fleet Performance Summary'!A18,'Data Input'!$I$15:$I$900)+(0.6*SUMIF('Data Input'!$G$15:$G$900,"Dual Fuel",'Data Input'!$I$15:$I$900))</f>
        <v>0</v>
      </c>
    </row>
    <row r="19" spans="1:2" x14ac:dyDescent="0.45">
      <c r="A19" s="111" t="s">
        <v>6</v>
      </c>
      <c r="B19" s="245">
        <f>(0.1*SUMIF('Data Input'!$G$15:$G$900,"E10",'Data Input'!$I$15:$I$900))+(0.85*SUMIF('Data Input'!$G$15:$G$900,"E85",'Data Input'!$I$15:$I$900))</f>
        <v>0</v>
      </c>
    </row>
    <row r="20" spans="1:2" x14ac:dyDescent="0.45">
      <c r="A20" s="111" t="s">
        <v>7</v>
      </c>
      <c r="B20" s="245">
        <f>(0.02*SUMIF('Data Input'!$G$15:$G$900,"B2",'Data Input'!$I$15:$I$900))+(0.05*SUMIF('Data Input'!$G$15:$G$900,"B5",'Data Input'!$I$15:$I$900))</f>
        <v>0</v>
      </c>
    </row>
    <row r="21" spans="1:2" x14ac:dyDescent="0.45">
      <c r="A21" s="216" t="s">
        <v>374</v>
      </c>
      <c r="B21" s="246">
        <f>SUM(B16:B20)</f>
        <v>0</v>
      </c>
    </row>
    <row r="22" spans="1:2" x14ac:dyDescent="0.45">
      <c r="A22" s="227" t="s">
        <v>378</v>
      </c>
      <c r="B22" s="100"/>
    </row>
    <row r="23" spans="1:2" x14ac:dyDescent="0.45">
      <c r="A23" s="112" t="s">
        <v>379</v>
      </c>
      <c r="B23" s="247">
        <f>SUM('Data Input'!$K$15:$K$900)</f>
        <v>0</v>
      </c>
    </row>
    <row r="24" spans="1:2" x14ac:dyDescent="0.45">
      <c r="A24" s="227" t="s">
        <v>380</v>
      </c>
      <c r="B24" s="100"/>
    </row>
    <row r="25" spans="1:2" x14ac:dyDescent="0.45">
      <c r="A25" s="111" t="s">
        <v>3</v>
      </c>
      <c r="B25" s="245">
        <f>SUMIF('Data Input'!$G$15:$G$900,'Fleet Performance Summary'!A25,'Data Input'!$H$15:$H$900)</f>
        <v>0</v>
      </c>
    </row>
    <row r="26" spans="1:2" x14ac:dyDescent="0.45">
      <c r="A26" s="111" t="s">
        <v>4</v>
      </c>
      <c r="B26" s="245">
        <f>SUMIF('Data Input'!$G$15:$G$900,'Fleet Performance Summary'!A26,'Data Input'!$H$15:$H$900)</f>
        <v>0</v>
      </c>
    </row>
    <row r="27" spans="1:2" x14ac:dyDescent="0.45">
      <c r="A27" s="111" t="s">
        <v>5</v>
      </c>
      <c r="B27" s="245">
        <f>SUMIF('Data Input'!$G$15:$G$900,'Fleet Performance Summary'!A27,'Data Input'!$H$15:$H$900)</f>
        <v>0</v>
      </c>
    </row>
    <row r="28" spans="1:2" x14ac:dyDescent="0.45">
      <c r="A28" s="111" t="s">
        <v>381</v>
      </c>
      <c r="B28" s="245">
        <f>SUMIF('Data Input'!$G$15:$G$900,'Fleet Performance Summary'!A28,'Data Input'!$H$15:$H$900)</f>
        <v>0</v>
      </c>
    </row>
    <row r="29" spans="1:2" x14ac:dyDescent="0.45">
      <c r="A29" s="111" t="s">
        <v>366</v>
      </c>
      <c r="B29" s="245">
        <f>SUMIF('Data Input'!$G$15:$G$900,'Fleet Performance Summary'!A29,'Data Input'!$H$15:$H$900)</f>
        <v>0</v>
      </c>
    </row>
    <row r="30" spans="1:2" x14ac:dyDescent="0.45">
      <c r="A30" s="111" t="s">
        <v>367</v>
      </c>
      <c r="B30" s="245">
        <f>SUMIF('Data Input'!$G$15:$G$900,'Fleet Performance Summary'!A30,'Data Input'!$H$15:$H$900)</f>
        <v>0</v>
      </c>
    </row>
    <row r="31" spans="1:2" x14ac:dyDescent="0.45">
      <c r="A31" s="111" t="s">
        <v>368</v>
      </c>
      <c r="B31" s="245">
        <f>SUMIF('Data Input'!$G$15:$G$900,'Fleet Performance Summary'!A31,'Data Input'!$H$15:$H$900)</f>
        <v>0</v>
      </c>
    </row>
    <row r="32" spans="1:2" x14ac:dyDescent="0.45">
      <c r="A32" s="111" t="s">
        <v>369</v>
      </c>
      <c r="B32" s="245">
        <f>SUMIF('Data Input'!$G$15:$G$900,'Fleet Performance Summary'!A32,'Data Input'!$H$15:$H$900)</f>
        <v>0</v>
      </c>
    </row>
    <row r="33" spans="1:2" x14ac:dyDescent="0.45">
      <c r="A33" s="111" t="s">
        <v>370</v>
      </c>
      <c r="B33" s="245">
        <f>SUMIF('Data Input'!$G$15:$G$900,'Fleet Performance Summary'!A33,'Data Input'!$H$15:$H$900)</f>
        <v>0</v>
      </c>
    </row>
    <row r="34" spans="1:2" x14ac:dyDescent="0.45">
      <c r="A34" s="216" t="s">
        <v>374</v>
      </c>
      <c r="B34" s="248">
        <f>SUM(B25:B33)</f>
        <v>0</v>
      </c>
    </row>
    <row r="35" spans="1:2" x14ac:dyDescent="0.45">
      <c r="A35" s="227" t="s">
        <v>383</v>
      </c>
      <c r="B35" s="100"/>
    </row>
    <row r="36" spans="1:2" x14ac:dyDescent="0.45">
      <c r="A36" s="111" t="s">
        <v>3</v>
      </c>
      <c r="B36" s="249">
        <f>IFERROR(AVERAGEIF('Data Input'!$G$15:$G$900,'Fleet Performance Summary'!A36,'Data Input'!$Z$15:$Z$900),0)</f>
        <v>0</v>
      </c>
    </row>
    <row r="37" spans="1:2" x14ac:dyDescent="0.45">
      <c r="A37" s="111" t="s">
        <v>4</v>
      </c>
      <c r="B37" s="249">
        <f>IFERROR(AVERAGEIF('Data Input'!$G$15:$G$900,'Fleet Performance Summary'!A37,'Data Input'!$Z$15:$Z$900),0)</f>
        <v>0</v>
      </c>
    </row>
    <row r="38" spans="1:2" x14ac:dyDescent="0.45">
      <c r="A38" s="111" t="s">
        <v>5</v>
      </c>
      <c r="B38" s="249">
        <f>IFERROR(AVERAGEIF('Data Input'!$G$15:$G$900,'Fleet Performance Summary'!A38,'Data Input'!$Z$15:$Z$900),0)</f>
        <v>0</v>
      </c>
    </row>
    <row r="39" spans="1:2" x14ac:dyDescent="0.45">
      <c r="A39" s="111" t="s">
        <v>381</v>
      </c>
      <c r="B39" s="249">
        <f>IFERROR(AVERAGEIF('Data Input'!$G$15:$G$900,'Fleet Performance Summary'!A39,'Data Input'!$Z$15:$Z$900),0)</f>
        <v>0</v>
      </c>
    </row>
    <row r="40" spans="1:2" x14ac:dyDescent="0.45">
      <c r="A40" s="111" t="s">
        <v>366</v>
      </c>
      <c r="B40" s="249">
        <f>IFERROR(AVERAGEIF('Data Input'!$G$15:$G$900,'Fleet Performance Summary'!A40,'Data Input'!$Z$15:$Z$900),0)</f>
        <v>0</v>
      </c>
    </row>
    <row r="41" spans="1:2" x14ac:dyDescent="0.45">
      <c r="A41" s="111" t="s">
        <v>367</v>
      </c>
      <c r="B41" s="249">
        <f>IFERROR(AVERAGEIF('Data Input'!$G$15:$G$900,'Fleet Performance Summary'!A41,'Data Input'!$Z$15:$Z$900),0)</f>
        <v>0</v>
      </c>
    </row>
    <row r="42" spans="1:2" x14ac:dyDescent="0.45">
      <c r="A42" s="111" t="s">
        <v>368</v>
      </c>
      <c r="B42" s="249">
        <f>IFERROR(AVERAGEIF('Data Input'!$G$15:$G$900,'Fleet Performance Summary'!A42,'Data Input'!$Z$15:$Z$900),0)</f>
        <v>0</v>
      </c>
    </row>
    <row r="43" spans="1:2" x14ac:dyDescent="0.45">
      <c r="A43" s="111" t="s">
        <v>369</v>
      </c>
      <c r="B43" s="249">
        <f>IFERROR(AVERAGEIF('Data Input'!$G$15:$G$900,'Fleet Performance Summary'!A43,'Data Input'!$Z$15:$Z$900),0)</f>
        <v>0</v>
      </c>
    </row>
    <row r="44" spans="1:2" x14ac:dyDescent="0.45">
      <c r="A44" s="216" t="s">
        <v>384</v>
      </c>
      <c r="B44" s="250" t="str">
        <f>IFERROR(AVERAGE('Data Input'!Z:Z),"")</f>
        <v/>
      </c>
    </row>
    <row r="45" spans="1:2" x14ac:dyDescent="0.45">
      <c r="A45" s="227" t="s">
        <v>385</v>
      </c>
      <c r="B45" s="100"/>
    </row>
    <row r="46" spans="1:2" x14ac:dyDescent="0.45">
      <c r="A46" s="112" t="s">
        <v>382</v>
      </c>
      <c r="B46" s="251">
        <f>IFERROR((B23*1000)/(B33/100),0)</f>
        <v>0</v>
      </c>
    </row>
    <row r="47" spans="1:2" x14ac:dyDescent="0.45">
      <c r="A47" s="227" t="s">
        <v>386</v>
      </c>
      <c r="B47" s="100"/>
    </row>
    <row r="48" spans="1:2" x14ac:dyDescent="0.45">
      <c r="A48" s="111" t="s">
        <v>3</v>
      </c>
      <c r="B48" s="252">
        <f>SUMIF('Data Input'!$G$15:$G$900,'Fleet Performance Summary'!A48,'Data Input'!$J$15:$J$900)</f>
        <v>0</v>
      </c>
    </row>
    <row r="49" spans="1:2" x14ac:dyDescent="0.45">
      <c r="A49" s="111" t="s">
        <v>4</v>
      </c>
      <c r="B49" s="252">
        <f>SUMIF('Data Input'!$G$15:$G$900,'Fleet Performance Summary'!A49,'Data Input'!$J$15:$J$900)</f>
        <v>0</v>
      </c>
    </row>
    <row r="50" spans="1:2" x14ac:dyDescent="0.45">
      <c r="A50" s="111" t="s">
        <v>5</v>
      </c>
      <c r="B50" s="252">
        <f>SUMIF('Data Input'!$G$15:$G$900,'Fleet Performance Summary'!A50,'Data Input'!$J$15:$J$900)</f>
        <v>0</v>
      </c>
    </row>
    <row r="51" spans="1:2" x14ac:dyDescent="0.45">
      <c r="A51" s="111" t="s">
        <v>381</v>
      </c>
      <c r="B51" s="252">
        <f>SUMIF('Data Input'!$G$15:$G$900,'Fleet Performance Summary'!A51,'Data Input'!$J$15:$J$900)</f>
        <v>0</v>
      </c>
    </row>
    <row r="52" spans="1:2" x14ac:dyDescent="0.45">
      <c r="A52" s="111" t="s">
        <v>366</v>
      </c>
      <c r="B52" s="252">
        <f>SUMIF('Data Input'!$G$15:$G$900,'Fleet Performance Summary'!A52,'Data Input'!$J$15:$J$900)</f>
        <v>0</v>
      </c>
    </row>
    <row r="53" spans="1:2" x14ac:dyDescent="0.45">
      <c r="A53" s="111" t="s">
        <v>367</v>
      </c>
      <c r="B53" s="252">
        <f>SUMIF('Data Input'!$G$15:$G$900,'Fleet Performance Summary'!A53,'Data Input'!$J$15:$J$900)</f>
        <v>0</v>
      </c>
    </row>
    <row r="54" spans="1:2" x14ac:dyDescent="0.45">
      <c r="A54" s="111" t="s">
        <v>368</v>
      </c>
      <c r="B54" s="252">
        <f>SUMIF('Data Input'!$G$15:$G$900,'Fleet Performance Summary'!A54,'Data Input'!$J$15:$J$900)</f>
        <v>0</v>
      </c>
    </row>
    <row r="55" spans="1:2" x14ac:dyDescent="0.45">
      <c r="A55" s="111" t="s">
        <v>369</v>
      </c>
      <c r="B55" s="252">
        <f>SUMIF('Data Input'!$G$15:$G$900,'Fleet Performance Summary'!A55,'Data Input'!$J$15:$J$900)</f>
        <v>0</v>
      </c>
    </row>
    <row r="56" spans="1:2" x14ac:dyDescent="0.45">
      <c r="A56" s="111" t="s">
        <v>370</v>
      </c>
      <c r="B56" s="252">
        <f>SUMIF('Data Input'!$G$15:$G$900,'Fleet Performance Summary'!A56,'Data Input'!$L$15:$L$900)</f>
        <v>0</v>
      </c>
    </row>
    <row r="57" spans="1:2" x14ac:dyDescent="0.45">
      <c r="A57" s="216" t="s">
        <v>387</v>
      </c>
      <c r="B57" s="253">
        <f>SUM(B48:B56)</f>
        <v>0</v>
      </c>
    </row>
    <row r="58" spans="1:2" x14ac:dyDescent="0.45">
      <c r="A58" s="227" t="s">
        <v>388</v>
      </c>
      <c r="B58" s="100"/>
    </row>
    <row r="59" spans="1:2" x14ac:dyDescent="0.45">
      <c r="A59" s="111" t="s">
        <v>3</v>
      </c>
      <c r="B59" s="254" t="str">
        <f>IFERROR(B48/B25,"")</f>
        <v/>
      </c>
    </row>
    <row r="60" spans="1:2" x14ac:dyDescent="0.45">
      <c r="A60" s="111" t="s">
        <v>4</v>
      </c>
      <c r="B60" s="254" t="str">
        <f t="shared" ref="B60:B67" si="0">IFERROR(B49/B26,"")</f>
        <v/>
      </c>
    </row>
    <row r="61" spans="1:2" x14ac:dyDescent="0.45">
      <c r="A61" s="111" t="s">
        <v>5</v>
      </c>
      <c r="B61" s="254" t="str">
        <f t="shared" si="0"/>
        <v/>
      </c>
    </row>
    <row r="62" spans="1:2" x14ac:dyDescent="0.45">
      <c r="A62" s="111" t="s">
        <v>381</v>
      </c>
      <c r="B62" s="254" t="str">
        <f t="shared" si="0"/>
        <v/>
      </c>
    </row>
    <row r="63" spans="1:2" x14ac:dyDescent="0.45">
      <c r="A63" s="111" t="s">
        <v>366</v>
      </c>
      <c r="B63" s="254" t="str">
        <f t="shared" si="0"/>
        <v/>
      </c>
    </row>
    <row r="64" spans="1:2" x14ac:dyDescent="0.45">
      <c r="A64" s="111" t="s">
        <v>367</v>
      </c>
      <c r="B64" s="254" t="str">
        <f t="shared" si="0"/>
        <v/>
      </c>
    </row>
    <row r="65" spans="1:2" x14ac:dyDescent="0.45">
      <c r="A65" s="111" t="s">
        <v>368</v>
      </c>
      <c r="B65" s="254" t="str">
        <f t="shared" si="0"/>
        <v/>
      </c>
    </row>
    <row r="66" spans="1:2" x14ac:dyDescent="0.45">
      <c r="A66" s="111" t="s">
        <v>369</v>
      </c>
      <c r="B66" s="254" t="str">
        <f t="shared" si="0"/>
        <v/>
      </c>
    </row>
    <row r="67" spans="1:2" x14ac:dyDescent="0.45">
      <c r="A67" s="111" t="s">
        <v>370</v>
      </c>
      <c r="B67" s="254" t="str">
        <f t="shared" si="0"/>
        <v/>
      </c>
    </row>
    <row r="68" spans="1:2" x14ac:dyDescent="0.45">
      <c r="A68" s="216" t="s">
        <v>384</v>
      </c>
      <c r="B68" s="255" t="str">
        <f>IFERROR(AVERAGE(B57/B34),"")</f>
        <v/>
      </c>
    </row>
    <row r="69" spans="1:2" x14ac:dyDescent="0.45">
      <c r="A69" s="227" t="s">
        <v>389</v>
      </c>
      <c r="B69" s="100"/>
    </row>
    <row r="70" spans="1:2" x14ac:dyDescent="0.45">
      <c r="A70" s="111" t="s">
        <v>3</v>
      </c>
      <c r="B70" s="256">
        <f>B16*'GHG factors'!C11</f>
        <v>0</v>
      </c>
    </row>
    <row r="71" spans="1:2" x14ac:dyDescent="0.45">
      <c r="A71" s="111" t="s">
        <v>4</v>
      </c>
      <c r="B71" s="256">
        <f>B17*'GHG factors'!C12</f>
        <v>0</v>
      </c>
    </row>
    <row r="72" spans="1:2" x14ac:dyDescent="0.45">
      <c r="A72" s="111" t="s">
        <v>5</v>
      </c>
      <c r="B72" s="256">
        <f>B18*'GHG factors'!C13</f>
        <v>0</v>
      </c>
    </row>
    <row r="73" spans="1:2" x14ac:dyDescent="0.45">
      <c r="A73" s="111" t="s">
        <v>6</v>
      </c>
      <c r="B73" s="256">
        <f>B19*'GHG factors'!C14</f>
        <v>0</v>
      </c>
    </row>
    <row r="74" spans="1:2" x14ac:dyDescent="0.45">
      <c r="A74" s="111" t="s">
        <v>7</v>
      </c>
      <c r="B74" s="256">
        <f>B20*'GHG factors'!C15</f>
        <v>0</v>
      </c>
    </row>
    <row r="75" spans="1:2" x14ac:dyDescent="0.45">
      <c r="A75" s="111" t="s">
        <v>370</v>
      </c>
      <c r="B75" s="256">
        <f>B23*3.6</f>
        <v>0</v>
      </c>
    </row>
    <row r="76" spans="1:2" x14ac:dyDescent="0.45">
      <c r="A76" s="216" t="s">
        <v>374</v>
      </c>
      <c r="B76" s="248">
        <f>SUM(B70:B75)</f>
        <v>0</v>
      </c>
    </row>
    <row r="77" spans="1:2" x14ac:dyDescent="0.45">
      <c r="A77" s="227" t="s">
        <v>390</v>
      </c>
      <c r="B77" s="100"/>
    </row>
    <row r="78" spans="1:2" hidden="1" x14ac:dyDescent="0.45">
      <c r="A78" s="228" t="s">
        <v>391</v>
      </c>
      <c r="B78" s="101"/>
    </row>
    <row r="79" spans="1:2" ht="15.75" x14ac:dyDescent="0.55000000000000004">
      <c r="A79" s="227" t="s">
        <v>467</v>
      </c>
      <c r="B79" s="100"/>
    </row>
    <row r="80" spans="1:2" x14ac:dyDescent="0.45">
      <c r="A80" s="111" t="s">
        <v>3</v>
      </c>
      <c r="B80" s="257">
        <f>(B70/1000)*'GHG factors'!E11/1000</f>
        <v>0</v>
      </c>
    </row>
    <row r="81" spans="1:2" x14ac:dyDescent="0.45">
      <c r="A81" s="111" t="s">
        <v>4</v>
      </c>
      <c r="B81" s="257">
        <f>(B71/1000)*'GHG factors'!E12/1000</f>
        <v>0</v>
      </c>
    </row>
    <row r="82" spans="1:2" x14ac:dyDescent="0.45">
      <c r="A82" s="111" t="s">
        <v>5</v>
      </c>
      <c r="B82" s="257">
        <f>(B72/1000)*'GHG factors'!E13/1000</f>
        <v>0</v>
      </c>
    </row>
    <row r="83" spans="1:2" x14ac:dyDescent="0.45">
      <c r="A83" s="111" t="s">
        <v>6</v>
      </c>
      <c r="B83" s="257">
        <f>(B73/1000)*'GHG factors'!E14/1000</f>
        <v>0</v>
      </c>
    </row>
    <row r="84" spans="1:2" x14ac:dyDescent="0.45">
      <c r="A84" s="111" t="s">
        <v>7</v>
      </c>
      <c r="B84" s="257">
        <f>(B74/1000)*'GHG factors'!E15/1000</f>
        <v>0</v>
      </c>
    </row>
    <row r="85" spans="1:2" x14ac:dyDescent="0.45">
      <c r="A85" s="111" t="s">
        <v>370</v>
      </c>
      <c r="B85" s="257">
        <f>B23*VICelec_GHG/1000</f>
        <v>0</v>
      </c>
    </row>
    <row r="86" spans="1:2" x14ac:dyDescent="0.45">
      <c r="A86" s="112" t="s">
        <v>374</v>
      </c>
      <c r="B86" s="257">
        <f>SUM(B80:B85)</f>
        <v>0</v>
      </c>
    </row>
    <row r="87" spans="1:2" ht="15.75" x14ac:dyDescent="0.55000000000000004">
      <c r="A87" s="227" t="s">
        <v>469</v>
      </c>
      <c r="B87" s="100"/>
    </row>
    <row r="88" spans="1:2" x14ac:dyDescent="0.45">
      <c r="A88" s="111" t="s">
        <v>372</v>
      </c>
      <c r="B88" s="257">
        <f>SUMIF('Data Input'!$F$15:$F$900,"passenger",'Data Input'!$X$15:$X$900)</f>
        <v>0</v>
      </c>
    </row>
    <row r="89" spans="1:2" x14ac:dyDescent="0.45">
      <c r="A89" s="111" t="s">
        <v>373</v>
      </c>
      <c r="B89" s="257">
        <f>SUMIF('Data Input'!$F$15:$F$900,"LCV",'Data Input'!$X$15:$X$900)</f>
        <v>0</v>
      </c>
    </row>
    <row r="90" spans="1:2" x14ac:dyDescent="0.45">
      <c r="A90" s="112" t="s">
        <v>374</v>
      </c>
      <c r="B90" s="257">
        <f>SUM(B88:B89)</f>
        <v>0</v>
      </c>
    </row>
    <row r="91" spans="1:2" ht="15.75" x14ac:dyDescent="0.55000000000000004">
      <c r="A91" s="227" t="s">
        <v>468</v>
      </c>
      <c r="B91" s="244"/>
    </row>
    <row r="92" spans="1:2" x14ac:dyDescent="0.45">
      <c r="A92" s="111" t="s">
        <v>372</v>
      </c>
      <c r="B92" s="257" t="str">
        <f>IFERROR(AVERAGEIF('Data Input'!$F$15:$F$900,"passenger",'Data Input'!$Y$15:$Y$900),"")</f>
        <v/>
      </c>
    </row>
    <row r="93" spans="1:2" x14ac:dyDescent="0.45">
      <c r="A93" s="111" t="s">
        <v>373</v>
      </c>
      <c r="B93" s="257" t="str">
        <f>IFERROR(AVERAGEIF('Data Input'!$F$15:$F$900,"LCV",'Data Input'!$Y$15:$Y$900),"")</f>
        <v/>
      </c>
    </row>
    <row r="94" spans="1:2" x14ac:dyDescent="0.45">
      <c r="A94" s="112" t="s">
        <v>392</v>
      </c>
      <c r="B94" s="258" t="str">
        <f>IFERROR(AVERAGE('Data Input'!Y:Y),"")</f>
        <v/>
      </c>
    </row>
    <row r="95" spans="1:2" x14ac:dyDescent="0.45">
      <c r="A95" s="264" t="s">
        <v>470</v>
      </c>
      <c r="B95" s="263"/>
    </row>
    <row r="96" spans="1:2" x14ac:dyDescent="0.45">
      <c r="A96" s="123" t="s">
        <v>398</v>
      </c>
      <c r="B96" s="427"/>
    </row>
    <row r="97" spans="1:81" x14ac:dyDescent="0.45">
      <c r="A97" s="111" t="s">
        <v>399</v>
      </c>
      <c r="B97" s="428"/>
    </row>
    <row r="98" spans="1:81" x14ac:dyDescent="0.45">
      <c r="A98" s="111" t="s">
        <v>439</v>
      </c>
      <c r="B98" s="428">
        <f>'Data Input'!AF6</f>
        <v>0</v>
      </c>
    </row>
    <row r="99" spans="1:81" x14ac:dyDescent="0.45">
      <c r="A99" s="129" t="s">
        <v>393</v>
      </c>
      <c r="B99" s="130"/>
    </row>
    <row r="100" spans="1:81" x14ac:dyDescent="0.45">
      <c r="A100" s="261" t="s">
        <v>400</v>
      </c>
      <c r="B100" s="262"/>
    </row>
    <row r="101" spans="1:81" x14ac:dyDescent="0.45">
      <c r="A101" s="111" t="s">
        <v>401</v>
      </c>
      <c r="B101" s="259">
        <f>COUNTIF('Data Input'!AA:AA,"TRUE")</f>
        <v>0</v>
      </c>
    </row>
    <row r="102" spans="1:81" x14ac:dyDescent="0.45">
      <c r="A102" s="112" t="s">
        <v>403</v>
      </c>
      <c r="B102" s="260">
        <f>COUNTIF('Data Input'!AB:AB,"TRUE")</f>
        <v>0</v>
      </c>
    </row>
    <row r="103" spans="1:81" s="38" customFormat="1" x14ac:dyDescent="0.45">
      <c r="A103" s="116"/>
      <c r="B103" s="116"/>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row>
    <row r="104" spans="1:81" s="38" customFormat="1" x14ac:dyDescent="0.45">
      <c r="A104" s="117"/>
      <c r="B104" s="116"/>
      <c r="H104" s="139"/>
      <c r="I104" s="139"/>
      <c r="J104" s="139"/>
      <c r="K104" s="139"/>
      <c r="L104" s="139"/>
      <c r="M104" s="139"/>
      <c r="N104" s="139"/>
      <c r="O104" s="139"/>
      <c r="P104" s="139"/>
      <c r="Q104" s="139"/>
      <c r="R104" s="139"/>
      <c r="S104" s="139"/>
      <c r="T104" s="139"/>
      <c r="U104" s="139"/>
      <c r="V104" s="139"/>
      <c r="W104" s="139"/>
      <c r="X104" s="139"/>
      <c r="Y104" s="139"/>
      <c r="Z104" s="139"/>
      <c r="AA104" s="139"/>
      <c r="AB104" s="139"/>
      <c r="AC104" s="139"/>
      <c r="AD104" s="139"/>
      <c r="AE104" s="139"/>
      <c r="AF104" s="139"/>
      <c r="AG104" s="139"/>
      <c r="AH104" s="139"/>
      <c r="AI104" s="139"/>
      <c r="AJ104" s="139"/>
      <c r="AK104" s="139"/>
      <c r="AL104" s="139"/>
      <c r="AM104" s="139"/>
      <c r="AN104" s="139"/>
      <c r="AO104" s="139"/>
      <c r="AP104" s="139"/>
      <c r="AQ104" s="139"/>
      <c r="AR104" s="139"/>
      <c r="AS104" s="139"/>
      <c r="AT104" s="139"/>
      <c r="AU104" s="139"/>
      <c r="AV104" s="139"/>
      <c r="AW104" s="139"/>
      <c r="AX104" s="139"/>
      <c r="AY104" s="139"/>
      <c r="AZ104" s="139"/>
      <c r="BA104" s="139"/>
      <c r="BB104" s="139"/>
      <c r="BC104" s="139"/>
      <c r="BD104" s="139"/>
      <c r="BE104" s="139"/>
      <c r="BF104" s="139"/>
      <c r="BG104" s="139"/>
      <c r="BH104" s="139"/>
      <c r="BI104" s="139"/>
      <c r="BJ104" s="139"/>
      <c r="BK104" s="139"/>
      <c r="BL104" s="139"/>
      <c r="BM104" s="139"/>
      <c r="BN104" s="139"/>
      <c r="BO104" s="139"/>
      <c r="BP104" s="139"/>
      <c r="BQ104" s="139"/>
      <c r="BR104" s="139"/>
      <c r="BS104" s="139"/>
      <c r="BT104" s="139"/>
      <c r="BU104" s="139"/>
      <c r="BV104" s="139"/>
      <c r="BW104" s="139"/>
      <c r="BX104" s="139"/>
      <c r="BY104" s="139"/>
      <c r="BZ104" s="139"/>
      <c r="CA104" s="139"/>
      <c r="CB104" s="139"/>
      <c r="CC104" s="139"/>
    </row>
    <row r="105" spans="1:81" s="38" customFormat="1" x14ac:dyDescent="0.45">
      <c r="A105" s="116"/>
      <c r="B105" s="118"/>
      <c r="H105" s="139"/>
      <c r="I105" s="139"/>
      <c r="J105" s="139"/>
      <c r="K105" s="139"/>
      <c r="L105" s="139"/>
      <c r="M105" s="139"/>
      <c r="N105" s="139"/>
      <c r="O105" s="139"/>
      <c r="P105" s="139"/>
      <c r="Q105" s="139"/>
      <c r="R105" s="139"/>
      <c r="S105" s="139"/>
      <c r="T105" s="139"/>
      <c r="U105" s="139"/>
      <c r="V105" s="139"/>
      <c r="W105" s="139"/>
      <c r="X105" s="139"/>
      <c r="Y105" s="139"/>
      <c r="Z105" s="139"/>
      <c r="AA105" s="139"/>
      <c r="AB105" s="139"/>
      <c r="AC105" s="139"/>
      <c r="AD105" s="139"/>
      <c r="AE105" s="139"/>
      <c r="AF105" s="139"/>
      <c r="AG105" s="139"/>
      <c r="AH105" s="139"/>
      <c r="AI105" s="139"/>
      <c r="AJ105" s="139"/>
      <c r="AK105" s="139"/>
      <c r="AL105" s="139"/>
      <c r="AM105" s="139"/>
      <c r="AN105" s="139"/>
      <c r="AO105" s="139"/>
      <c r="AP105" s="139"/>
      <c r="AQ105" s="139"/>
      <c r="AR105" s="139"/>
      <c r="AS105" s="139"/>
      <c r="AT105" s="139"/>
      <c r="AU105" s="139"/>
      <c r="AV105" s="139"/>
      <c r="AW105" s="139"/>
      <c r="AX105" s="139"/>
      <c r="AY105" s="139"/>
      <c r="AZ105" s="139"/>
      <c r="BA105" s="139"/>
      <c r="BB105" s="139"/>
      <c r="BC105" s="139"/>
      <c r="BD105" s="139"/>
      <c r="BE105" s="139"/>
      <c r="BF105" s="139"/>
      <c r="BG105" s="139"/>
      <c r="BH105" s="139"/>
      <c r="BI105" s="139"/>
      <c r="BJ105" s="139"/>
      <c r="BK105" s="139"/>
      <c r="BL105" s="139"/>
      <c r="BM105" s="139"/>
      <c r="BN105" s="139"/>
      <c r="BO105" s="139"/>
      <c r="BP105" s="139"/>
      <c r="BQ105" s="139"/>
      <c r="BR105" s="139"/>
      <c r="BS105" s="139"/>
      <c r="BT105" s="139"/>
      <c r="BU105" s="139"/>
      <c r="BV105" s="139"/>
      <c r="BW105" s="139"/>
      <c r="BX105" s="139"/>
      <c r="BY105" s="139"/>
      <c r="BZ105" s="139"/>
      <c r="CA105" s="139"/>
      <c r="CB105" s="139"/>
      <c r="CC105" s="139"/>
    </row>
    <row r="106" spans="1:81" s="38" customFormat="1" x14ac:dyDescent="0.45">
      <c r="A106" s="116"/>
      <c r="B106" s="118"/>
      <c r="H106" s="139"/>
      <c r="I106" s="139"/>
      <c r="J106" s="139"/>
      <c r="K106" s="139"/>
      <c r="L106" s="139"/>
      <c r="M106" s="139"/>
      <c r="N106" s="139"/>
      <c r="O106" s="139"/>
      <c r="P106" s="139"/>
      <c r="Q106" s="139"/>
      <c r="R106" s="139"/>
      <c r="S106" s="139"/>
      <c r="T106" s="139"/>
      <c r="U106" s="139"/>
      <c r="V106" s="139"/>
      <c r="W106" s="139"/>
      <c r="X106" s="139"/>
      <c r="Y106" s="139"/>
      <c r="Z106" s="139"/>
      <c r="AA106" s="139"/>
      <c r="AB106" s="139"/>
      <c r="AC106" s="139"/>
      <c r="AD106" s="139"/>
      <c r="AE106" s="139"/>
      <c r="AF106" s="139"/>
      <c r="AG106" s="139"/>
      <c r="AH106" s="139"/>
      <c r="AI106" s="139"/>
      <c r="AJ106" s="139"/>
      <c r="AK106" s="139"/>
      <c r="AL106" s="139"/>
      <c r="AM106" s="139"/>
      <c r="AN106" s="139"/>
      <c r="AO106" s="139"/>
      <c r="AP106" s="139"/>
      <c r="AQ106" s="139"/>
      <c r="AR106" s="139"/>
      <c r="AS106" s="139"/>
      <c r="AT106" s="139"/>
      <c r="AU106" s="139"/>
      <c r="AV106" s="139"/>
      <c r="AW106" s="139"/>
      <c r="AX106" s="139"/>
      <c r="AY106" s="139"/>
      <c r="AZ106" s="139"/>
      <c r="BA106" s="139"/>
      <c r="BB106" s="139"/>
      <c r="BC106" s="139"/>
      <c r="BD106" s="139"/>
      <c r="BE106" s="139"/>
      <c r="BF106" s="139"/>
      <c r="BG106" s="139"/>
      <c r="BH106" s="139"/>
      <c r="BI106" s="139"/>
      <c r="BJ106" s="139"/>
      <c r="BK106" s="139"/>
      <c r="BL106" s="139"/>
      <c r="BM106" s="139"/>
      <c r="BN106" s="139"/>
      <c r="BO106" s="139"/>
      <c r="BP106" s="139"/>
      <c r="BQ106" s="139"/>
      <c r="BR106" s="139"/>
      <c r="BS106" s="139"/>
      <c r="BT106" s="139"/>
      <c r="BU106" s="139"/>
      <c r="BV106" s="139"/>
      <c r="BW106" s="139"/>
      <c r="BX106" s="139"/>
      <c r="BY106" s="139"/>
      <c r="BZ106" s="139"/>
      <c r="CA106" s="139"/>
      <c r="CB106" s="139"/>
      <c r="CC106" s="139"/>
    </row>
    <row r="107" spans="1:81" s="38" customFormat="1" x14ac:dyDescent="0.45">
      <c r="A107" s="116"/>
      <c r="B107" s="118"/>
      <c r="H107" s="139"/>
      <c r="I107" s="139"/>
      <c r="J107" s="139"/>
      <c r="K107" s="139"/>
      <c r="L107" s="139"/>
      <c r="M107" s="139"/>
      <c r="N107" s="139"/>
      <c r="O107" s="139"/>
      <c r="P107" s="139"/>
      <c r="Q107" s="139"/>
      <c r="R107" s="139"/>
      <c r="S107" s="139"/>
      <c r="T107" s="139"/>
      <c r="U107" s="139"/>
      <c r="V107" s="139"/>
      <c r="W107" s="139"/>
      <c r="X107" s="139"/>
      <c r="Y107" s="139"/>
      <c r="Z107" s="139"/>
      <c r="AA107" s="139"/>
      <c r="AB107" s="139"/>
      <c r="AC107" s="139"/>
      <c r="AD107" s="139"/>
      <c r="AE107" s="139"/>
      <c r="AF107" s="139"/>
      <c r="AG107" s="139"/>
      <c r="AH107" s="139"/>
      <c r="AI107" s="139"/>
      <c r="AJ107" s="139"/>
      <c r="AK107" s="139"/>
      <c r="AL107" s="139"/>
      <c r="AM107" s="139"/>
      <c r="AN107" s="139"/>
      <c r="AO107" s="139"/>
      <c r="AP107" s="139"/>
      <c r="AQ107" s="139"/>
      <c r="AR107" s="139"/>
      <c r="AS107" s="139"/>
      <c r="AT107" s="139"/>
      <c r="AU107" s="139"/>
      <c r="AV107" s="139"/>
      <c r="AW107" s="139"/>
      <c r="AX107" s="139"/>
      <c r="AY107" s="139"/>
      <c r="AZ107" s="139"/>
      <c r="BA107" s="139"/>
      <c r="BB107" s="139"/>
      <c r="BC107" s="139"/>
      <c r="BD107" s="139"/>
      <c r="BE107" s="139"/>
      <c r="BF107" s="139"/>
      <c r="BG107" s="139"/>
      <c r="BH107" s="139"/>
      <c r="BI107" s="139"/>
      <c r="BJ107" s="139"/>
      <c r="BK107" s="139"/>
      <c r="BL107" s="139"/>
      <c r="BM107" s="139"/>
      <c r="BN107" s="139"/>
      <c r="BO107" s="139"/>
      <c r="BP107" s="139"/>
      <c r="BQ107" s="139"/>
      <c r="BR107" s="139"/>
      <c r="BS107" s="139"/>
      <c r="BT107" s="139"/>
      <c r="BU107" s="139"/>
      <c r="BV107" s="139"/>
      <c r="BW107" s="139"/>
      <c r="BX107" s="139"/>
      <c r="BY107" s="139"/>
      <c r="BZ107" s="139"/>
      <c r="CA107" s="139"/>
      <c r="CB107" s="139"/>
      <c r="CC107" s="139"/>
    </row>
    <row r="108" spans="1:81" s="38" customFormat="1" x14ac:dyDescent="0.45">
      <c r="A108" s="117"/>
      <c r="B108" s="116"/>
      <c r="H108" s="139"/>
      <c r="I108" s="139"/>
      <c r="J108" s="139"/>
      <c r="K108" s="139"/>
      <c r="L108" s="139"/>
      <c r="M108" s="139"/>
      <c r="N108" s="139"/>
      <c r="O108" s="139"/>
      <c r="P108" s="139"/>
      <c r="Q108" s="139"/>
      <c r="R108" s="139"/>
      <c r="S108" s="139"/>
      <c r="T108" s="139"/>
      <c r="U108" s="139"/>
      <c r="V108" s="139"/>
      <c r="W108" s="139"/>
      <c r="X108" s="139"/>
      <c r="Y108" s="139"/>
      <c r="Z108" s="139"/>
      <c r="AA108" s="139"/>
      <c r="AB108" s="139"/>
      <c r="AC108" s="139"/>
      <c r="AD108" s="139"/>
      <c r="AE108" s="139"/>
      <c r="AF108" s="139"/>
      <c r="AG108" s="139"/>
      <c r="AH108" s="139"/>
      <c r="AI108" s="139"/>
      <c r="AJ108" s="139"/>
      <c r="AK108" s="139"/>
      <c r="AL108" s="139"/>
      <c r="AM108" s="139"/>
      <c r="AN108" s="139"/>
      <c r="AO108" s="139"/>
      <c r="AP108" s="139"/>
      <c r="AQ108" s="139"/>
      <c r="AR108" s="139"/>
      <c r="AS108" s="139"/>
      <c r="AT108" s="139"/>
      <c r="AU108" s="139"/>
      <c r="AV108" s="139"/>
      <c r="AW108" s="139"/>
      <c r="AX108" s="139"/>
      <c r="AY108" s="139"/>
      <c r="AZ108" s="139"/>
      <c r="BA108" s="139"/>
      <c r="BB108" s="139"/>
      <c r="BC108" s="139"/>
      <c r="BD108" s="139"/>
      <c r="BE108" s="139"/>
      <c r="BF108" s="139"/>
      <c r="BG108" s="139"/>
      <c r="BH108" s="139"/>
      <c r="BI108" s="139"/>
      <c r="BJ108" s="139"/>
      <c r="BK108" s="139"/>
      <c r="BL108" s="139"/>
      <c r="BM108" s="139"/>
      <c r="BN108" s="139"/>
      <c r="BO108" s="139"/>
      <c r="BP108" s="139"/>
      <c r="BQ108" s="139"/>
      <c r="BR108" s="139"/>
      <c r="BS108" s="139"/>
      <c r="BT108" s="139"/>
      <c r="BU108" s="139"/>
      <c r="BV108" s="139"/>
      <c r="BW108" s="139"/>
      <c r="BX108" s="139"/>
      <c r="BY108" s="139"/>
      <c r="BZ108" s="139"/>
      <c r="CA108" s="139"/>
      <c r="CB108" s="139"/>
      <c r="CC108" s="139"/>
    </row>
    <row r="109" spans="1:81" s="38" customFormat="1" x14ac:dyDescent="0.45">
      <c r="A109" s="116"/>
      <c r="B109" s="118"/>
      <c r="H109" s="139"/>
      <c r="I109" s="139"/>
      <c r="J109" s="139"/>
      <c r="K109" s="139"/>
      <c r="L109" s="139"/>
      <c r="M109" s="139"/>
      <c r="N109" s="139"/>
      <c r="O109" s="139"/>
      <c r="P109" s="139"/>
      <c r="Q109" s="139"/>
      <c r="R109" s="139"/>
      <c r="S109" s="139"/>
      <c r="T109" s="139"/>
      <c r="U109" s="139"/>
      <c r="V109" s="139"/>
      <c r="W109" s="139"/>
      <c r="X109" s="139"/>
      <c r="Y109" s="139"/>
      <c r="Z109" s="139"/>
      <c r="AA109" s="139"/>
      <c r="AB109" s="139"/>
      <c r="AC109" s="139"/>
      <c r="AD109" s="139"/>
      <c r="AE109" s="139"/>
      <c r="AF109" s="139"/>
      <c r="AG109" s="139"/>
      <c r="AH109" s="139"/>
      <c r="AI109" s="139"/>
      <c r="AJ109" s="139"/>
      <c r="AK109" s="139"/>
      <c r="AL109" s="139"/>
      <c r="AM109" s="139"/>
      <c r="AN109" s="139"/>
      <c r="AO109" s="139"/>
      <c r="AP109" s="139"/>
      <c r="AQ109" s="139"/>
      <c r="AR109" s="139"/>
      <c r="AS109" s="139"/>
      <c r="AT109" s="139"/>
      <c r="AU109" s="139"/>
      <c r="AV109" s="139"/>
      <c r="AW109" s="139"/>
      <c r="AX109" s="139"/>
      <c r="AY109" s="139"/>
      <c r="AZ109" s="139"/>
      <c r="BA109" s="139"/>
      <c r="BB109" s="139"/>
      <c r="BC109" s="139"/>
      <c r="BD109" s="139"/>
      <c r="BE109" s="139"/>
      <c r="BF109" s="139"/>
      <c r="BG109" s="139"/>
      <c r="BH109" s="139"/>
      <c r="BI109" s="139"/>
      <c r="BJ109" s="139"/>
      <c r="BK109" s="139"/>
      <c r="BL109" s="139"/>
      <c r="BM109" s="139"/>
      <c r="BN109" s="139"/>
      <c r="BO109" s="139"/>
      <c r="BP109" s="139"/>
      <c r="BQ109" s="139"/>
      <c r="BR109" s="139"/>
      <c r="BS109" s="139"/>
      <c r="BT109" s="139"/>
      <c r="BU109" s="139"/>
      <c r="BV109" s="139"/>
      <c r="BW109" s="139"/>
      <c r="BX109" s="139"/>
      <c r="BY109" s="139"/>
      <c r="BZ109" s="139"/>
      <c r="CA109" s="139"/>
      <c r="CB109" s="139"/>
      <c r="CC109" s="139"/>
    </row>
    <row r="110" spans="1:81" s="38" customFormat="1" x14ac:dyDescent="0.45">
      <c r="A110" s="116"/>
      <c r="B110" s="118"/>
      <c r="H110" s="139"/>
      <c r="I110" s="139"/>
      <c r="J110" s="139"/>
      <c r="K110" s="139"/>
      <c r="L110" s="139"/>
      <c r="M110" s="139"/>
      <c r="N110" s="139"/>
      <c r="O110" s="139"/>
      <c r="P110" s="139"/>
      <c r="Q110" s="139"/>
      <c r="R110" s="139"/>
      <c r="S110" s="139"/>
      <c r="T110" s="139"/>
      <c r="U110" s="139"/>
      <c r="V110" s="139"/>
      <c r="W110" s="139"/>
      <c r="X110" s="139"/>
      <c r="Y110" s="139"/>
      <c r="Z110" s="139"/>
      <c r="AA110" s="139"/>
      <c r="AB110" s="139"/>
      <c r="AC110" s="139"/>
      <c r="AD110" s="139"/>
      <c r="AE110" s="139"/>
      <c r="AF110" s="139"/>
      <c r="AG110" s="139"/>
      <c r="AH110" s="139"/>
      <c r="AI110" s="139"/>
      <c r="AJ110" s="139"/>
      <c r="AK110" s="139"/>
      <c r="AL110" s="139"/>
      <c r="AM110" s="139"/>
      <c r="AN110" s="139"/>
      <c r="AO110" s="139"/>
      <c r="AP110" s="139"/>
      <c r="AQ110" s="139"/>
      <c r="AR110" s="139"/>
      <c r="AS110" s="139"/>
      <c r="AT110" s="139"/>
      <c r="AU110" s="139"/>
      <c r="AV110" s="139"/>
      <c r="AW110" s="139"/>
      <c r="AX110" s="139"/>
      <c r="AY110" s="139"/>
      <c r="AZ110" s="139"/>
      <c r="BA110" s="139"/>
      <c r="BB110" s="139"/>
      <c r="BC110" s="139"/>
      <c r="BD110" s="139"/>
      <c r="BE110" s="139"/>
      <c r="BF110" s="139"/>
      <c r="BG110" s="139"/>
      <c r="BH110" s="139"/>
      <c r="BI110" s="139"/>
      <c r="BJ110" s="139"/>
      <c r="BK110" s="139"/>
      <c r="BL110" s="139"/>
      <c r="BM110" s="139"/>
      <c r="BN110" s="139"/>
      <c r="BO110" s="139"/>
      <c r="BP110" s="139"/>
      <c r="BQ110" s="139"/>
      <c r="BR110" s="139"/>
      <c r="BS110" s="139"/>
      <c r="BT110" s="139"/>
      <c r="BU110" s="139"/>
      <c r="BV110" s="139"/>
      <c r="BW110" s="139"/>
      <c r="BX110" s="139"/>
      <c r="BY110" s="139"/>
      <c r="BZ110" s="139"/>
      <c r="CA110" s="139"/>
      <c r="CB110" s="139"/>
      <c r="CC110" s="139"/>
    </row>
    <row r="111" spans="1:81" s="38" customFormat="1" x14ac:dyDescent="0.45">
      <c r="A111" s="116"/>
      <c r="B111" s="119"/>
      <c r="H111" s="139"/>
      <c r="I111" s="139"/>
      <c r="J111" s="139"/>
      <c r="K111" s="139"/>
      <c r="L111" s="139"/>
      <c r="M111" s="139"/>
      <c r="N111" s="139"/>
      <c r="O111" s="139"/>
      <c r="P111" s="139"/>
      <c r="Q111" s="139"/>
      <c r="R111" s="139"/>
      <c r="S111" s="139"/>
      <c r="T111" s="139"/>
      <c r="U111" s="139"/>
      <c r="V111" s="139"/>
      <c r="W111" s="139"/>
      <c r="X111" s="139"/>
      <c r="Y111" s="139"/>
      <c r="Z111" s="139"/>
      <c r="AA111" s="139"/>
      <c r="AB111" s="139"/>
      <c r="AC111" s="139"/>
      <c r="AD111" s="139"/>
      <c r="AE111" s="139"/>
      <c r="AF111" s="139"/>
      <c r="AG111" s="139"/>
      <c r="AH111" s="139"/>
      <c r="AI111" s="139"/>
      <c r="AJ111" s="139"/>
      <c r="AK111" s="139"/>
      <c r="AL111" s="139"/>
      <c r="AM111" s="139"/>
      <c r="AN111" s="139"/>
      <c r="AO111" s="139"/>
      <c r="AP111" s="139"/>
      <c r="AQ111" s="139"/>
      <c r="AR111" s="139"/>
      <c r="AS111" s="139"/>
      <c r="AT111" s="139"/>
      <c r="AU111" s="139"/>
      <c r="AV111" s="139"/>
      <c r="AW111" s="139"/>
      <c r="AX111" s="139"/>
      <c r="AY111" s="139"/>
      <c r="AZ111" s="139"/>
      <c r="BA111" s="139"/>
      <c r="BB111" s="139"/>
      <c r="BC111" s="139"/>
      <c r="BD111" s="139"/>
      <c r="BE111" s="139"/>
      <c r="BF111" s="139"/>
      <c r="BG111" s="139"/>
      <c r="BH111" s="139"/>
      <c r="BI111" s="139"/>
      <c r="BJ111" s="139"/>
      <c r="BK111" s="139"/>
      <c r="BL111" s="139"/>
      <c r="BM111" s="139"/>
      <c r="BN111" s="139"/>
      <c r="BO111" s="139"/>
      <c r="BP111" s="139"/>
      <c r="BQ111" s="139"/>
      <c r="BR111" s="139"/>
      <c r="BS111" s="139"/>
      <c r="BT111" s="139"/>
      <c r="BU111" s="139"/>
      <c r="BV111" s="139"/>
      <c r="BW111" s="139"/>
      <c r="BX111" s="139"/>
      <c r="BY111" s="139"/>
      <c r="BZ111" s="139"/>
      <c r="CA111" s="139"/>
      <c r="CB111" s="139"/>
      <c r="CC111" s="139"/>
    </row>
    <row r="112" spans="1:81" s="38" customFormat="1" x14ac:dyDescent="0.45">
      <c r="A112" s="116"/>
      <c r="B112" s="116"/>
      <c r="H112" s="139"/>
      <c r="I112" s="139"/>
      <c r="J112" s="139"/>
      <c r="K112" s="139"/>
      <c r="L112" s="139"/>
      <c r="M112" s="139"/>
      <c r="N112" s="139"/>
      <c r="O112" s="139"/>
      <c r="P112" s="139"/>
      <c r="Q112" s="139"/>
      <c r="R112" s="139"/>
      <c r="S112" s="139"/>
      <c r="T112" s="139"/>
      <c r="U112" s="139"/>
      <c r="V112" s="139"/>
      <c r="W112" s="139"/>
      <c r="X112" s="139"/>
      <c r="Y112" s="139"/>
      <c r="Z112" s="139"/>
      <c r="AA112" s="139"/>
      <c r="AB112" s="139"/>
      <c r="AC112" s="139"/>
      <c r="AD112" s="139"/>
      <c r="AE112" s="139"/>
      <c r="AF112" s="139"/>
      <c r="AG112" s="139"/>
      <c r="AH112" s="139"/>
      <c r="AI112" s="139"/>
      <c r="AJ112" s="139"/>
      <c r="AK112" s="139"/>
      <c r="AL112" s="139"/>
      <c r="AM112" s="139"/>
      <c r="AN112" s="139"/>
      <c r="AO112" s="139"/>
      <c r="AP112" s="139"/>
      <c r="AQ112" s="139"/>
      <c r="AR112" s="139"/>
      <c r="AS112" s="139"/>
      <c r="AT112" s="139"/>
      <c r="AU112" s="139"/>
      <c r="AV112" s="139"/>
      <c r="AW112" s="139"/>
      <c r="AX112" s="139"/>
      <c r="AY112" s="139"/>
      <c r="AZ112" s="139"/>
      <c r="BA112" s="139"/>
      <c r="BB112" s="139"/>
      <c r="BC112" s="139"/>
      <c r="BD112" s="139"/>
      <c r="BE112" s="139"/>
      <c r="BF112" s="139"/>
      <c r="BG112" s="139"/>
      <c r="BH112" s="139"/>
      <c r="BI112" s="139"/>
      <c r="BJ112" s="139"/>
      <c r="BK112" s="139"/>
      <c r="BL112" s="139"/>
      <c r="BM112" s="139"/>
      <c r="BN112" s="139"/>
      <c r="BO112" s="139"/>
      <c r="BP112" s="139"/>
      <c r="BQ112" s="139"/>
      <c r="BR112" s="139"/>
      <c r="BS112" s="139"/>
      <c r="BT112" s="139"/>
      <c r="BU112" s="139"/>
      <c r="BV112" s="139"/>
      <c r="BW112" s="139"/>
      <c r="BX112" s="139"/>
      <c r="BY112" s="139"/>
      <c r="BZ112" s="139"/>
      <c r="CA112" s="139"/>
      <c r="CB112" s="139"/>
      <c r="CC112" s="139"/>
    </row>
    <row r="113" spans="1:81" s="38" customFormat="1" x14ac:dyDescent="0.45">
      <c r="A113" s="116"/>
      <c r="B113" s="116"/>
      <c r="H113" s="139"/>
      <c r="I113" s="139"/>
      <c r="J113" s="139"/>
      <c r="K113" s="139"/>
      <c r="L113" s="139"/>
      <c r="M113" s="139"/>
      <c r="N113" s="139"/>
      <c r="O113" s="139"/>
      <c r="P113" s="139"/>
      <c r="Q113" s="139"/>
      <c r="R113" s="139"/>
      <c r="S113" s="139"/>
      <c r="T113" s="139"/>
      <c r="U113" s="139"/>
      <c r="V113" s="139"/>
      <c r="W113" s="139"/>
      <c r="X113" s="139"/>
      <c r="Y113" s="139"/>
      <c r="Z113" s="139"/>
      <c r="AA113" s="139"/>
      <c r="AB113" s="139"/>
      <c r="AC113" s="139"/>
      <c r="AD113" s="139"/>
      <c r="AE113" s="139"/>
      <c r="AF113" s="139"/>
      <c r="AG113" s="139"/>
      <c r="AH113" s="139"/>
      <c r="AI113" s="139"/>
      <c r="AJ113" s="139"/>
      <c r="AK113" s="139"/>
      <c r="AL113" s="139"/>
      <c r="AM113" s="139"/>
      <c r="AN113" s="139"/>
      <c r="AO113" s="139"/>
      <c r="AP113" s="139"/>
      <c r="AQ113" s="139"/>
      <c r="AR113" s="139"/>
      <c r="AS113" s="139"/>
      <c r="AT113" s="139"/>
      <c r="AU113" s="139"/>
      <c r="AV113" s="139"/>
      <c r="AW113" s="139"/>
      <c r="AX113" s="139"/>
      <c r="AY113" s="139"/>
      <c r="AZ113" s="139"/>
      <c r="BA113" s="139"/>
      <c r="BB113" s="139"/>
      <c r="BC113" s="139"/>
      <c r="BD113" s="139"/>
      <c r="BE113" s="139"/>
      <c r="BF113" s="139"/>
      <c r="BG113" s="139"/>
      <c r="BH113" s="139"/>
      <c r="BI113" s="139"/>
      <c r="BJ113" s="139"/>
      <c r="BK113" s="139"/>
      <c r="BL113" s="139"/>
      <c r="BM113" s="139"/>
      <c r="BN113" s="139"/>
      <c r="BO113" s="139"/>
      <c r="BP113" s="139"/>
      <c r="BQ113" s="139"/>
      <c r="BR113" s="139"/>
      <c r="BS113" s="139"/>
      <c r="BT113" s="139"/>
      <c r="BU113" s="139"/>
      <c r="BV113" s="139"/>
      <c r="BW113" s="139"/>
      <c r="BX113" s="139"/>
      <c r="BY113" s="139"/>
      <c r="BZ113" s="139"/>
      <c r="CA113" s="139"/>
      <c r="CB113" s="139"/>
      <c r="CC113" s="139"/>
    </row>
    <row r="114" spans="1:81" s="38" customFormat="1" x14ac:dyDescent="0.45">
      <c r="H114" s="139"/>
      <c r="I114" s="139"/>
      <c r="J114" s="139"/>
      <c r="K114" s="139"/>
      <c r="L114" s="139"/>
      <c r="M114" s="139"/>
      <c r="N114" s="139"/>
      <c r="O114" s="139"/>
      <c r="P114" s="139"/>
      <c r="Q114" s="139"/>
      <c r="R114" s="139"/>
      <c r="S114" s="139"/>
      <c r="T114" s="139"/>
      <c r="U114" s="139"/>
      <c r="V114" s="139"/>
      <c r="W114" s="139"/>
      <c r="X114" s="139"/>
      <c r="Y114" s="139"/>
      <c r="Z114" s="139"/>
      <c r="AA114" s="139"/>
      <c r="AB114" s="139"/>
      <c r="AC114" s="139"/>
      <c r="AD114" s="139"/>
      <c r="AE114" s="139"/>
      <c r="AF114" s="139"/>
      <c r="AG114" s="139"/>
      <c r="AH114" s="139"/>
      <c r="AI114" s="139"/>
      <c r="AJ114" s="139"/>
      <c r="AK114" s="139"/>
      <c r="AL114" s="139"/>
      <c r="AM114" s="139"/>
      <c r="AN114" s="139"/>
      <c r="AO114" s="139"/>
      <c r="AP114" s="139"/>
      <c r="AQ114" s="139"/>
      <c r="AR114" s="139"/>
      <c r="AS114" s="139"/>
      <c r="AT114" s="139"/>
      <c r="AU114" s="139"/>
      <c r="AV114" s="139"/>
      <c r="AW114" s="139"/>
      <c r="AX114" s="139"/>
      <c r="AY114" s="139"/>
      <c r="AZ114" s="139"/>
      <c r="BA114" s="139"/>
      <c r="BB114" s="139"/>
      <c r="BC114" s="139"/>
      <c r="BD114" s="139"/>
      <c r="BE114" s="139"/>
      <c r="BF114" s="139"/>
      <c r="BG114" s="139"/>
      <c r="BH114" s="139"/>
      <c r="BI114" s="139"/>
      <c r="BJ114" s="139"/>
      <c r="BK114" s="139"/>
      <c r="BL114" s="139"/>
      <c r="BM114" s="139"/>
      <c r="BN114" s="139"/>
      <c r="BO114" s="139"/>
      <c r="BP114" s="139"/>
      <c r="BQ114" s="139"/>
      <c r="BR114" s="139"/>
      <c r="BS114" s="139"/>
      <c r="BT114" s="139"/>
      <c r="BU114" s="139"/>
      <c r="BV114" s="139"/>
      <c r="BW114" s="139"/>
      <c r="BX114" s="139"/>
      <c r="BY114" s="139"/>
      <c r="BZ114" s="139"/>
      <c r="CA114" s="139"/>
      <c r="CB114" s="139"/>
      <c r="CC114" s="139"/>
    </row>
    <row r="115" spans="1:81" s="38" customFormat="1" x14ac:dyDescent="0.45">
      <c r="H115" s="139"/>
      <c r="I115" s="139"/>
      <c r="J115" s="139"/>
      <c r="K115" s="139"/>
      <c r="L115" s="139"/>
      <c r="M115" s="139"/>
      <c r="N115" s="139"/>
      <c r="O115" s="139"/>
      <c r="P115" s="139"/>
      <c r="Q115" s="139"/>
      <c r="R115" s="139"/>
      <c r="S115" s="139"/>
      <c r="T115" s="139"/>
      <c r="U115" s="139"/>
      <c r="V115" s="139"/>
      <c r="W115" s="139"/>
      <c r="X115" s="139"/>
      <c r="Y115" s="139"/>
      <c r="Z115" s="139"/>
      <c r="AA115" s="139"/>
      <c r="AB115" s="139"/>
      <c r="AC115" s="139"/>
      <c r="AD115" s="139"/>
      <c r="AE115" s="139"/>
      <c r="AF115" s="139"/>
      <c r="AG115" s="139"/>
      <c r="AH115" s="139"/>
      <c r="AI115" s="139"/>
      <c r="AJ115" s="139"/>
      <c r="AK115" s="139"/>
      <c r="AL115" s="139"/>
      <c r="AM115" s="139"/>
      <c r="AN115" s="139"/>
      <c r="AO115" s="139"/>
      <c r="AP115" s="139"/>
      <c r="AQ115" s="139"/>
      <c r="AR115" s="139"/>
      <c r="AS115" s="139"/>
      <c r="AT115" s="139"/>
      <c r="AU115" s="139"/>
      <c r="AV115" s="139"/>
      <c r="AW115" s="139"/>
      <c r="AX115" s="139"/>
      <c r="AY115" s="139"/>
      <c r="AZ115" s="139"/>
      <c r="BA115" s="139"/>
      <c r="BB115" s="139"/>
      <c r="BC115" s="139"/>
      <c r="BD115" s="139"/>
      <c r="BE115" s="139"/>
      <c r="BF115" s="139"/>
      <c r="BG115" s="139"/>
      <c r="BH115" s="139"/>
      <c r="BI115" s="139"/>
      <c r="BJ115" s="139"/>
      <c r="BK115" s="139"/>
      <c r="BL115" s="139"/>
      <c r="BM115" s="139"/>
      <c r="BN115" s="139"/>
      <c r="BO115" s="139"/>
      <c r="BP115" s="139"/>
      <c r="BQ115" s="139"/>
      <c r="BR115" s="139"/>
      <c r="BS115" s="139"/>
      <c r="BT115" s="139"/>
      <c r="BU115" s="139"/>
      <c r="BV115" s="139"/>
      <c r="BW115" s="139"/>
      <c r="BX115" s="139"/>
      <c r="BY115" s="139"/>
      <c r="BZ115" s="139"/>
      <c r="CA115" s="139"/>
      <c r="CB115" s="139"/>
      <c r="CC115" s="139"/>
    </row>
    <row r="116" spans="1:81" s="38" customFormat="1" x14ac:dyDescent="0.45">
      <c r="H116" s="139"/>
      <c r="I116" s="139"/>
      <c r="J116" s="139"/>
      <c r="K116" s="139"/>
      <c r="L116" s="139"/>
      <c r="M116" s="139"/>
      <c r="N116" s="139"/>
      <c r="O116" s="139"/>
      <c r="P116" s="139"/>
      <c r="Q116" s="139"/>
      <c r="R116" s="139"/>
      <c r="S116" s="139"/>
      <c r="T116" s="139"/>
      <c r="U116" s="139"/>
      <c r="V116" s="139"/>
      <c r="W116" s="139"/>
      <c r="X116" s="139"/>
      <c r="Y116" s="139"/>
      <c r="Z116" s="139"/>
      <c r="AA116" s="139"/>
      <c r="AB116" s="139"/>
      <c r="AC116" s="139"/>
      <c r="AD116" s="139"/>
      <c r="AE116" s="139"/>
      <c r="AF116" s="139"/>
      <c r="AG116" s="139"/>
      <c r="AH116" s="139"/>
      <c r="AI116" s="139"/>
      <c r="AJ116" s="139"/>
      <c r="AK116" s="139"/>
      <c r="AL116" s="139"/>
      <c r="AM116" s="139"/>
      <c r="AN116" s="139"/>
      <c r="AO116" s="139"/>
      <c r="AP116" s="139"/>
      <c r="AQ116" s="139"/>
      <c r="AR116" s="139"/>
      <c r="AS116" s="139"/>
      <c r="AT116" s="139"/>
      <c r="AU116" s="139"/>
      <c r="AV116" s="139"/>
      <c r="AW116" s="139"/>
      <c r="AX116" s="139"/>
      <c r="AY116" s="139"/>
      <c r="AZ116" s="139"/>
      <c r="BA116" s="139"/>
      <c r="BB116" s="139"/>
      <c r="BC116" s="139"/>
      <c r="BD116" s="139"/>
      <c r="BE116" s="139"/>
      <c r="BF116" s="139"/>
      <c r="BG116" s="139"/>
      <c r="BH116" s="139"/>
      <c r="BI116" s="139"/>
      <c r="BJ116" s="139"/>
      <c r="BK116" s="139"/>
      <c r="BL116" s="139"/>
      <c r="BM116" s="139"/>
      <c r="BN116" s="139"/>
      <c r="BO116" s="139"/>
      <c r="BP116" s="139"/>
      <c r="BQ116" s="139"/>
      <c r="BR116" s="139"/>
      <c r="BS116" s="139"/>
      <c r="BT116" s="139"/>
      <c r="BU116" s="139"/>
      <c r="BV116" s="139"/>
      <c r="BW116" s="139"/>
      <c r="BX116" s="139"/>
      <c r="BY116" s="139"/>
      <c r="BZ116" s="139"/>
      <c r="CA116" s="139"/>
      <c r="CB116" s="139"/>
      <c r="CC116" s="139"/>
    </row>
    <row r="117" spans="1:81" s="38" customFormat="1" x14ac:dyDescent="0.45">
      <c r="H117" s="139"/>
      <c r="I117" s="139"/>
      <c r="J117" s="139"/>
      <c r="K117" s="139"/>
      <c r="L117" s="139"/>
      <c r="M117" s="139"/>
      <c r="N117" s="139"/>
      <c r="O117" s="139"/>
      <c r="P117" s="139"/>
      <c r="Q117" s="139"/>
      <c r="R117" s="139"/>
      <c r="S117" s="139"/>
      <c r="T117" s="139"/>
      <c r="U117" s="139"/>
      <c r="V117" s="139"/>
      <c r="W117" s="139"/>
      <c r="X117" s="139"/>
      <c r="Y117" s="139"/>
      <c r="Z117" s="139"/>
      <c r="AA117" s="139"/>
      <c r="AB117" s="139"/>
      <c r="AC117" s="139"/>
      <c r="AD117" s="139"/>
      <c r="AE117" s="139"/>
      <c r="AF117" s="139"/>
      <c r="AG117" s="139"/>
      <c r="AH117" s="139"/>
      <c r="AI117" s="139"/>
      <c r="AJ117" s="139"/>
      <c r="AK117" s="139"/>
      <c r="AL117" s="139"/>
      <c r="AM117" s="139"/>
      <c r="AN117" s="139"/>
      <c r="AO117" s="139"/>
      <c r="AP117" s="139"/>
      <c r="AQ117" s="139"/>
      <c r="AR117" s="139"/>
      <c r="AS117" s="139"/>
      <c r="AT117" s="139"/>
      <c r="AU117" s="139"/>
      <c r="AV117" s="139"/>
      <c r="AW117" s="139"/>
      <c r="AX117" s="139"/>
      <c r="AY117" s="139"/>
      <c r="AZ117" s="139"/>
      <c r="BA117" s="139"/>
      <c r="BB117" s="139"/>
      <c r="BC117" s="139"/>
      <c r="BD117" s="139"/>
      <c r="BE117" s="139"/>
      <c r="BF117" s="139"/>
      <c r="BG117" s="139"/>
      <c r="BH117" s="139"/>
      <c r="BI117" s="139"/>
      <c r="BJ117" s="139"/>
      <c r="BK117" s="139"/>
      <c r="BL117" s="139"/>
      <c r="BM117" s="139"/>
      <c r="BN117" s="139"/>
      <c r="BO117" s="139"/>
      <c r="BP117" s="139"/>
      <c r="BQ117" s="139"/>
      <c r="BR117" s="139"/>
      <c r="BS117" s="139"/>
      <c r="BT117" s="139"/>
      <c r="BU117" s="139"/>
      <c r="BV117" s="139"/>
      <c r="BW117" s="139"/>
      <c r="BX117" s="139"/>
      <c r="BY117" s="139"/>
      <c r="BZ117" s="139"/>
      <c r="CA117" s="139"/>
      <c r="CB117" s="139"/>
      <c r="CC117" s="139"/>
    </row>
    <row r="118" spans="1:81" s="38" customFormat="1" x14ac:dyDescent="0.45">
      <c r="H118" s="139"/>
      <c r="I118" s="139"/>
      <c r="J118" s="139"/>
      <c r="K118" s="139"/>
      <c r="L118" s="139"/>
      <c r="M118" s="139"/>
      <c r="N118" s="139"/>
      <c r="O118" s="139"/>
      <c r="P118" s="139"/>
      <c r="Q118" s="139"/>
      <c r="R118" s="139"/>
      <c r="S118" s="139"/>
      <c r="T118" s="139"/>
      <c r="U118" s="139"/>
      <c r="V118" s="139"/>
      <c r="W118" s="139"/>
      <c r="X118" s="139"/>
      <c r="Y118" s="139"/>
      <c r="Z118" s="139"/>
      <c r="AA118" s="139"/>
      <c r="AB118" s="139"/>
      <c r="AC118" s="139"/>
      <c r="AD118" s="139"/>
      <c r="AE118" s="139"/>
      <c r="AF118" s="139"/>
      <c r="AG118" s="139"/>
      <c r="AH118" s="139"/>
      <c r="AI118" s="139"/>
      <c r="AJ118" s="139"/>
      <c r="AK118" s="139"/>
      <c r="AL118" s="139"/>
      <c r="AM118" s="139"/>
      <c r="AN118" s="139"/>
      <c r="AO118" s="139"/>
      <c r="AP118" s="139"/>
      <c r="AQ118" s="139"/>
      <c r="AR118" s="139"/>
      <c r="AS118" s="139"/>
      <c r="AT118" s="139"/>
      <c r="AU118" s="139"/>
      <c r="AV118" s="139"/>
      <c r="AW118" s="139"/>
      <c r="AX118" s="139"/>
      <c r="AY118" s="139"/>
      <c r="AZ118" s="139"/>
      <c r="BA118" s="139"/>
      <c r="BB118" s="139"/>
      <c r="BC118" s="139"/>
      <c r="BD118" s="139"/>
      <c r="BE118" s="139"/>
      <c r="BF118" s="139"/>
      <c r="BG118" s="139"/>
      <c r="BH118" s="139"/>
      <c r="BI118" s="139"/>
      <c r="BJ118" s="139"/>
      <c r="BK118" s="139"/>
      <c r="BL118" s="139"/>
      <c r="BM118" s="139"/>
      <c r="BN118" s="139"/>
      <c r="BO118" s="139"/>
      <c r="BP118" s="139"/>
      <c r="BQ118" s="139"/>
      <c r="BR118" s="139"/>
      <c r="BS118" s="139"/>
      <c r="BT118" s="139"/>
      <c r="BU118" s="139"/>
      <c r="BV118" s="139"/>
      <c r="BW118" s="139"/>
      <c r="BX118" s="139"/>
      <c r="BY118" s="139"/>
      <c r="BZ118" s="139"/>
      <c r="CA118" s="139"/>
      <c r="CB118" s="139"/>
      <c r="CC118" s="139"/>
    </row>
    <row r="119" spans="1:81" s="38" customFormat="1" x14ac:dyDescent="0.45">
      <c r="H119" s="139"/>
      <c r="I119" s="139"/>
      <c r="J119" s="139"/>
      <c r="K119" s="139"/>
      <c r="L119" s="139"/>
      <c r="M119" s="139"/>
      <c r="N119" s="139"/>
      <c r="O119" s="139"/>
      <c r="P119" s="139"/>
      <c r="Q119" s="139"/>
      <c r="R119" s="139"/>
      <c r="S119" s="139"/>
      <c r="T119" s="139"/>
      <c r="U119" s="139"/>
      <c r="V119" s="139"/>
      <c r="W119" s="139"/>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c r="BI119" s="139"/>
      <c r="BJ119" s="139"/>
      <c r="BK119" s="139"/>
      <c r="BL119" s="139"/>
      <c r="BM119" s="139"/>
      <c r="BN119" s="139"/>
      <c r="BO119" s="139"/>
      <c r="BP119" s="139"/>
      <c r="BQ119" s="139"/>
      <c r="BR119" s="139"/>
      <c r="BS119" s="139"/>
      <c r="BT119" s="139"/>
      <c r="BU119" s="139"/>
      <c r="BV119" s="139"/>
      <c r="BW119" s="139"/>
      <c r="BX119" s="139"/>
      <c r="BY119" s="139"/>
      <c r="BZ119" s="139"/>
      <c r="CA119" s="139"/>
      <c r="CB119" s="139"/>
      <c r="CC119" s="139"/>
    </row>
    <row r="120" spans="1:81" s="38" customFormat="1" x14ac:dyDescent="0.45">
      <c r="H120" s="139"/>
      <c r="I120" s="139"/>
      <c r="J120" s="139"/>
      <c r="K120" s="139"/>
      <c r="L120" s="139"/>
      <c r="M120" s="139"/>
      <c r="N120" s="139"/>
      <c r="O120" s="139"/>
      <c r="P120" s="139"/>
      <c r="Q120" s="139"/>
      <c r="R120" s="139"/>
      <c r="S120" s="139"/>
      <c r="T120" s="139"/>
      <c r="U120" s="139"/>
      <c r="V120" s="139"/>
      <c r="W120" s="139"/>
      <c r="X120" s="139"/>
      <c r="Y120" s="139"/>
      <c r="Z120" s="139"/>
      <c r="AA120" s="139"/>
      <c r="AB120" s="139"/>
      <c r="AC120" s="139"/>
      <c r="AD120" s="139"/>
      <c r="AE120" s="139"/>
      <c r="AF120" s="139"/>
      <c r="AG120" s="139"/>
      <c r="AH120" s="139"/>
      <c r="AI120" s="139"/>
      <c r="AJ120" s="139"/>
      <c r="AK120" s="139"/>
      <c r="AL120" s="139"/>
      <c r="AM120" s="139"/>
      <c r="AN120" s="139"/>
      <c r="AO120" s="139"/>
      <c r="AP120" s="139"/>
      <c r="AQ120" s="139"/>
      <c r="AR120" s="139"/>
      <c r="AS120" s="139"/>
      <c r="AT120" s="139"/>
      <c r="AU120" s="139"/>
      <c r="AV120" s="139"/>
      <c r="AW120" s="139"/>
      <c r="AX120" s="139"/>
      <c r="AY120" s="139"/>
      <c r="AZ120" s="139"/>
      <c r="BA120" s="139"/>
      <c r="BB120" s="139"/>
      <c r="BC120" s="139"/>
      <c r="BD120" s="139"/>
      <c r="BE120" s="139"/>
      <c r="BF120" s="139"/>
      <c r="BG120" s="139"/>
      <c r="BH120" s="139"/>
      <c r="BI120" s="139"/>
      <c r="BJ120" s="139"/>
      <c r="BK120" s="139"/>
      <c r="BL120" s="139"/>
      <c r="BM120" s="139"/>
      <c r="BN120" s="139"/>
      <c r="BO120" s="139"/>
      <c r="BP120" s="139"/>
      <c r="BQ120" s="139"/>
      <c r="BR120" s="139"/>
      <c r="BS120" s="139"/>
      <c r="BT120" s="139"/>
      <c r="BU120" s="139"/>
      <c r="BV120" s="139"/>
      <c r="BW120" s="139"/>
      <c r="BX120" s="139"/>
      <c r="BY120" s="139"/>
      <c r="BZ120" s="139"/>
      <c r="CA120" s="139"/>
      <c r="CB120" s="139"/>
      <c r="CC120" s="139"/>
    </row>
    <row r="121" spans="1:81" s="38" customFormat="1" x14ac:dyDescent="0.45">
      <c r="H121" s="139"/>
      <c r="I121" s="139"/>
      <c r="J121" s="139"/>
      <c r="K121" s="139"/>
      <c r="L121" s="139"/>
      <c r="M121" s="139"/>
      <c r="N121" s="139"/>
      <c r="O121" s="139"/>
      <c r="P121" s="139"/>
      <c r="Q121" s="139"/>
      <c r="R121" s="139"/>
      <c r="S121" s="139"/>
      <c r="T121" s="139"/>
      <c r="U121" s="139"/>
      <c r="V121" s="139"/>
      <c r="W121" s="139"/>
      <c r="X121" s="139"/>
      <c r="Y121" s="139"/>
      <c r="Z121" s="139"/>
      <c r="AA121" s="139"/>
      <c r="AB121" s="139"/>
      <c r="AC121" s="139"/>
      <c r="AD121" s="139"/>
      <c r="AE121" s="139"/>
      <c r="AF121" s="139"/>
      <c r="AG121" s="139"/>
      <c r="AH121" s="139"/>
      <c r="AI121" s="139"/>
      <c r="AJ121" s="139"/>
      <c r="AK121" s="139"/>
      <c r="AL121" s="139"/>
      <c r="AM121" s="139"/>
      <c r="AN121" s="139"/>
      <c r="AO121" s="139"/>
      <c r="AP121" s="139"/>
      <c r="AQ121" s="139"/>
      <c r="AR121" s="139"/>
      <c r="AS121" s="139"/>
      <c r="AT121" s="139"/>
      <c r="AU121" s="139"/>
      <c r="AV121" s="139"/>
      <c r="AW121" s="139"/>
      <c r="AX121" s="139"/>
      <c r="AY121" s="139"/>
      <c r="AZ121" s="139"/>
      <c r="BA121" s="139"/>
      <c r="BB121" s="139"/>
      <c r="BC121" s="139"/>
      <c r="BD121" s="139"/>
      <c r="BE121" s="139"/>
      <c r="BF121" s="139"/>
      <c r="BG121" s="139"/>
      <c r="BH121" s="139"/>
      <c r="BI121" s="139"/>
      <c r="BJ121" s="139"/>
      <c r="BK121" s="139"/>
      <c r="BL121" s="139"/>
      <c r="BM121" s="139"/>
      <c r="BN121" s="139"/>
      <c r="BO121" s="139"/>
      <c r="BP121" s="139"/>
      <c r="BQ121" s="139"/>
      <c r="BR121" s="139"/>
      <c r="BS121" s="139"/>
      <c r="BT121" s="139"/>
      <c r="BU121" s="139"/>
      <c r="BV121" s="139"/>
      <c r="BW121" s="139"/>
      <c r="BX121" s="139"/>
      <c r="BY121" s="139"/>
      <c r="BZ121" s="139"/>
      <c r="CA121" s="139"/>
      <c r="CB121" s="139"/>
      <c r="CC121" s="139"/>
    </row>
    <row r="122" spans="1:81" s="38" customFormat="1" x14ac:dyDescent="0.45">
      <c r="H122" s="139"/>
      <c r="I122" s="139"/>
      <c r="J122" s="139"/>
      <c r="K122" s="139"/>
      <c r="L122" s="139"/>
      <c r="M122" s="139"/>
      <c r="N122" s="139"/>
      <c r="O122" s="139"/>
      <c r="P122" s="139"/>
      <c r="Q122" s="139"/>
      <c r="R122" s="139"/>
      <c r="S122" s="139"/>
      <c r="T122" s="139"/>
      <c r="U122" s="139"/>
      <c r="V122" s="139"/>
      <c r="W122" s="139"/>
      <c r="X122" s="139"/>
      <c r="Y122" s="139"/>
      <c r="Z122" s="139"/>
      <c r="AA122" s="139"/>
      <c r="AB122" s="139"/>
      <c r="AC122" s="139"/>
      <c r="AD122" s="139"/>
      <c r="AE122" s="139"/>
      <c r="AF122" s="139"/>
      <c r="AG122" s="139"/>
      <c r="AH122" s="139"/>
      <c r="AI122" s="139"/>
      <c r="AJ122" s="139"/>
      <c r="AK122" s="139"/>
      <c r="AL122" s="139"/>
      <c r="AM122" s="139"/>
      <c r="AN122" s="139"/>
      <c r="AO122" s="139"/>
      <c r="AP122" s="139"/>
      <c r="AQ122" s="139"/>
      <c r="AR122" s="139"/>
      <c r="AS122" s="139"/>
      <c r="AT122" s="139"/>
      <c r="AU122" s="139"/>
      <c r="AV122" s="139"/>
      <c r="AW122" s="139"/>
      <c r="AX122" s="139"/>
      <c r="AY122" s="139"/>
      <c r="AZ122" s="139"/>
      <c r="BA122" s="139"/>
      <c r="BB122" s="139"/>
      <c r="BC122" s="139"/>
      <c r="BD122" s="139"/>
      <c r="BE122" s="139"/>
      <c r="BF122" s="139"/>
      <c r="BG122" s="139"/>
      <c r="BH122" s="139"/>
      <c r="BI122" s="139"/>
      <c r="BJ122" s="139"/>
      <c r="BK122" s="139"/>
      <c r="BL122" s="139"/>
      <c r="BM122" s="139"/>
      <c r="BN122" s="139"/>
      <c r="BO122" s="139"/>
      <c r="BP122" s="139"/>
      <c r="BQ122" s="139"/>
      <c r="BR122" s="139"/>
      <c r="BS122" s="139"/>
      <c r="BT122" s="139"/>
      <c r="BU122" s="139"/>
      <c r="BV122" s="139"/>
      <c r="BW122" s="139"/>
      <c r="BX122" s="139"/>
      <c r="BY122" s="139"/>
      <c r="BZ122" s="139"/>
      <c r="CA122" s="139"/>
      <c r="CB122" s="139"/>
      <c r="CC122" s="139"/>
    </row>
    <row r="123" spans="1:81" s="38" customFormat="1" x14ac:dyDescent="0.45">
      <c r="H123" s="139"/>
      <c r="I123" s="139"/>
      <c r="J123" s="139"/>
      <c r="K123" s="139"/>
      <c r="L123" s="139"/>
      <c r="M123" s="139"/>
      <c r="N123" s="139"/>
      <c r="O123" s="139"/>
      <c r="P123" s="139"/>
      <c r="Q123" s="139"/>
      <c r="R123" s="139"/>
      <c r="S123" s="139"/>
      <c r="T123" s="139"/>
      <c r="U123" s="139"/>
      <c r="V123" s="139"/>
      <c r="W123" s="139"/>
      <c r="X123" s="139"/>
      <c r="Y123" s="139"/>
      <c r="Z123" s="139"/>
      <c r="AA123" s="139"/>
      <c r="AB123" s="139"/>
      <c r="AC123" s="139"/>
      <c r="AD123" s="139"/>
      <c r="AE123" s="139"/>
      <c r="AF123" s="139"/>
      <c r="AG123" s="139"/>
      <c r="AH123" s="139"/>
      <c r="AI123" s="139"/>
      <c r="AJ123" s="139"/>
      <c r="AK123" s="139"/>
      <c r="AL123" s="139"/>
      <c r="AM123" s="139"/>
      <c r="AN123" s="139"/>
      <c r="AO123" s="139"/>
      <c r="AP123" s="139"/>
      <c r="AQ123" s="139"/>
      <c r="AR123" s="139"/>
      <c r="AS123" s="139"/>
      <c r="AT123" s="139"/>
      <c r="AU123" s="139"/>
      <c r="AV123" s="139"/>
      <c r="AW123" s="139"/>
      <c r="AX123" s="139"/>
      <c r="AY123" s="139"/>
      <c r="AZ123" s="139"/>
      <c r="BA123" s="139"/>
      <c r="BB123" s="139"/>
      <c r="BC123" s="139"/>
      <c r="BD123" s="139"/>
      <c r="BE123" s="139"/>
      <c r="BF123" s="139"/>
      <c r="BG123" s="139"/>
      <c r="BH123" s="139"/>
      <c r="BI123" s="139"/>
      <c r="BJ123" s="139"/>
      <c r="BK123" s="139"/>
      <c r="BL123" s="139"/>
      <c r="BM123" s="139"/>
      <c r="BN123" s="139"/>
      <c r="BO123" s="139"/>
      <c r="BP123" s="139"/>
      <c r="BQ123" s="139"/>
      <c r="BR123" s="139"/>
      <c r="BS123" s="139"/>
      <c r="BT123" s="139"/>
      <c r="BU123" s="139"/>
      <c r="BV123" s="139"/>
      <c r="BW123" s="139"/>
      <c r="BX123" s="139"/>
      <c r="BY123" s="139"/>
      <c r="BZ123" s="139"/>
      <c r="CA123" s="139"/>
      <c r="CB123" s="139"/>
      <c r="CC123" s="139"/>
    </row>
    <row r="124" spans="1:81" s="38" customFormat="1" x14ac:dyDescent="0.45">
      <c r="H124" s="139"/>
      <c r="I124" s="139"/>
      <c r="J124" s="139"/>
      <c r="K124" s="139"/>
      <c r="L124" s="139"/>
      <c r="M124" s="139"/>
      <c r="N124" s="139"/>
      <c r="O124" s="139"/>
      <c r="P124" s="139"/>
      <c r="Q124" s="139"/>
      <c r="R124" s="139"/>
      <c r="S124" s="139"/>
      <c r="T124" s="139"/>
      <c r="U124" s="139"/>
      <c r="V124" s="139"/>
      <c r="W124" s="139"/>
      <c r="X124" s="139"/>
      <c r="Y124" s="139"/>
      <c r="Z124" s="139"/>
      <c r="AA124" s="139"/>
      <c r="AB124" s="139"/>
      <c r="AC124" s="139"/>
      <c r="AD124" s="139"/>
      <c r="AE124" s="139"/>
      <c r="AF124" s="139"/>
      <c r="AG124" s="139"/>
      <c r="AH124" s="139"/>
      <c r="AI124" s="139"/>
      <c r="AJ124" s="139"/>
      <c r="AK124" s="139"/>
      <c r="AL124" s="139"/>
      <c r="AM124" s="139"/>
      <c r="AN124" s="139"/>
      <c r="AO124" s="139"/>
      <c r="AP124" s="139"/>
      <c r="AQ124" s="139"/>
      <c r="AR124" s="139"/>
      <c r="AS124" s="139"/>
      <c r="AT124" s="139"/>
      <c r="AU124" s="139"/>
      <c r="AV124" s="139"/>
      <c r="AW124" s="139"/>
      <c r="AX124" s="139"/>
      <c r="AY124" s="139"/>
      <c r="AZ124" s="139"/>
      <c r="BA124" s="139"/>
      <c r="BB124" s="139"/>
      <c r="BC124" s="139"/>
      <c r="BD124" s="139"/>
      <c r="BE124" s="139"/>
      <c r="BF124" s="139"/>
      <c r="BG124" s="139"/>
      <c r="BH124" s="139"/>
      <c r="BI124" s="139"/>
      <c r="BJ124" s="139"/>
      <c r="BK124" s="139"/>
      <c r="BL124" s="139"/>
      <c r="BM124" s="139"/>
      <c r="BN124" s="139"/>
      <c r="BO124" s="139"/>
      <c r="BP124" s="139"/>
      <c r="BQ124" s="139"/>
      <c r="BR124" s="139"/>
      <c r="BS124" s="139"/>
      <c r="BT124" s="139"/>
      <c r="BU124" s="139"/>
      <c r="BV124" s="139"/>
      <c r="BW124" s="139"/>
      <c r="BX124" s="139"/>
      <c r="BY124" s="139"/>
      <c r="BZ124" s="139"/>
      <c r="CA124" s="139"/>
      <c r="CB124" s="139"/>
      <c r="CC124" s="139"/>
    </row>
    <row r="125" spans="1:81" s="38" customFormat="1" x14ac:dyDescent="0.45">
      <c r="H125" s="139"/>
      <c r="I125" s="139"/>
      <c r="J125" s="139"/>
      <c r="K125" s="139"/>
      <c r="L125" s="139"/>
      <c r="M125" s="139"/>
      <c r="N125" s="139"/>
      <c r="O125" s="139"/>
      <c r="P125" s="139"/>
      <c r="Q125" s="139"/>
      <c r="R125" s="139"/>
      <c r="S125" s="139"/>
      <c r="T125" s="139"/>
      <c r="U125" s="139"/>
      <c r="V125" s="139"/>
      <c r="W125" s="139"/>
      <c r="X125" s="139"/>
      <c r="Y125" s="139"/>
      <c r="Z125" s="139"/>
      <c r="AA125" s="139"/>
      <c r="AB125" s="139"/>
      <c r="AC125" s="139"/>
      <c r="AD125" s="139"/>
      <c r="AE125" s="139"/>
      <c r="AF125" s="139"/>
      <c r="AG125" s="139"/>
      <c r="AH125" s="139"/>
      <c r="AI125" s="139"/>
      <c r="AJ125" s="139"/>
      <c r="AK125" s="139"/>
      <c r="AL125" s="139"/>
      <c r="AM125" s="139"/>
      <c r="AN125" s="139"/>
      <c r="AO125" s="139"/>
      <c r="AP125" s="139"/>
      <c r="AQ125" s="139"/>
      <c r="AR125" s="139"/>
      <c r="AS125" s="139"/>
      <c r="AT125" s="139"/>
      <c r="AU125" s="139"/>
      <c r="AV125" s="139"/>
      <c r="AW125" s="139"/>
      <c r="AX125" s="139"/>
      <c r="AY125" s="139"/>
      <c r="AZ125" s="139"/>
      <c r="BA125" s="139"/>
      <c r="BB125" s="139"/>
      <c r="BC125" s="139"/>
      <c r="BD125" s="139"/>
      <c r="BE125" s="139"/>
      <c r="BF125" s="139"/>
      <c r="BG125" s="139"/>
      <c r="BH125" s="139"/>
      <c r="BI125" s="139"/>
      <c r="BJ125" s="139"/>
      <c r="BK125" s="139"/>
      <c r="BL125" s="139"/>
      <c r="BM125" s="139"/>
      <c r="BN125" s="139"/>
      <c r="BO125" s="139"/>
      <c r="BP125" s="139"/>
      <c r="BQ125" s="139"/>
      <c r="BR125" s="139"/>
      <c r="BS125" s="139"/>
      <c r="BT125" s="139"/>
      <c r="BU125" s="139"/>
      <c r="BV125" s="139"/>
      <c r="BW125" s="139"/>
      <c r="BX125" s="139"/>
      <c r="BY125" s="139"/>
      <c r="BZ125" s="139"/>
      <c r="CA125" s="139"/>
      <c r="CB125" s="139"/>
      <c r="CC125" s="139"/>
    </row>
    <row r="126" spans="1:81" s="38" customFormat="1" x14ac:dyDescent="0.45">
      <c r="H126" s="139"/>
      <c r="I126" s="139"/>
      <c r="J126" s="139"/>
      <c r="K126" s="139"/>
      <c r="L126" s="139"/>
      <c r="M126" s="139"/>
      <c r="N126" s="139"/>
      <c r="O126" s="139"/>
      <c r="P126" s="139"/>
      <c r="Q126" s="139"/>
      <c r="R126" s="139"/>
      <c r="S126" s="139"/>
      <c r="T126" s="139"/>
      <c r="U126" s="139"/>
      <c r="V126" s="139"/>
      <c r="W126" s="139"/>
      <c r="X126" s="139"/>
      <c r="Y126" s="139"/>
      <c r="Z126" s="139"/>
      <c r="AA126" s="139"/>
      <c r="AB126" s="139"/>
      <c r="AC126" s="139"/>
      <c r="AD126" s="139"/>
      <c r="AE126" s="139"/>
      <c r="AF126" s="139"/>
      <c r="AG126" s="139"/>
      <c r="AH126" s="139"/>
      <c r="AI126" s="139"/>
      <c r="AJ126" s="139"/>
      <c r="AK126" s="139"/>
      <c r="AL126" s="139"/>
      <c r="AM126" s="139"/>
      <c r="AN126" s="139"/>
      <c r="AO126" s="139"/>
      <c r="AP126" s="139"/>
      <c r="AQ126" s="139"/>
      <c r="AR126" s="139"/>
      <c r="AS126" s="139"/>
      <c r="AT126" s="139"/>
      <c r="AU126" s="139"/>
      <c r="AV126" s="139"/>
      <c r="AW126" s="139"/>
      <c r="AX126" s="139"/>
      <c r="AY126" s="139"/>
      <c r="AZ126" s="139"/>
      <c r="BA126" s="139"/>
      <c r="BB126" s="139"/>
      <c r="BC126" s="139"/>
      <c r="BD126" s="139"/>
      <c r="BE126" s="139"/>
      <c r="BF126" s="139"/>
      <c r="BG126" s="139"/>
      <c r="BH126" s="139"/>
      <c r="BI126" s="139"/>
      <c r="BJ126" s="139"/>
      <c r="BK126" s="139"/>
      <c r="BL126" s="139"/>
      <c r="BM126" s="139"/>
      <c r="BN126" s="139"/>
      <c r="BO126" s="139"/>
      <c r="BP126" s="139"/>
      <c r="BQ126" s="139"/>
      <c r="BR126" s="139"/>
      <c r="BS126" s="139"/>
      <c r="BT126" s="139"/>
      <c r="BU126" s="139"/>
      <c r="BV126" s="139"/>
      <c r="BW126" s="139"/>
      <c r="BX126" s="139"/>
      <c r="BY126" s="139"/>
      <c r="BZ126" s="139"/>
      <c r="CA126" s="139"/>
      <c r="CB126" s="139"/>
      <c r="CC126" s="139"/>
    </row>
    <row r="127" spans="1:81" s="38" customFormat="1" x14ac:dyDescent="0.45">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39"/>
      <c r="AL127" s="139"/>
      <c r="AM127" s="139"/>
      <c r="AN127" s="139"/>
      <c r="AO127" s="139"/>
      <c r="AP127" s="139"/>
      <c r="AQ127" s="139"/>
      <c r="AR127" s="139"/>
      <c r="AS127" s="139"/>
      <c r="AT127" s="139"/>
      <c r="AU127" s="139"/>
      <c r="AV127" s="139"/>
      <c r="AW127" s="139"/>
      <c r="AX127" s="139"/>
      <c r="AY127" s="139"/>
      <c r="AZ127" s="139"/>
      <c r="BA127" s="139"/>
      <c r="BB127" s="139"/>
      <c r="BC127" s="139"/>
      <c r="BD127" s="139"/>
      <c r="BE127" s="139"/>
      <c r="BF127" s="139"/>
      <c r="BG127" s="139"/>
      <c r="BH127" s="139"/>
      <c r="BI127" s="139"/>
      <c r="BJ127" s="139"/>
      <c r="BK127" s="139"/>
      <c r="BL127" s="139"/>
      <c r="BM127" s="139"/>
      <c r="BN127" s="139"/>
      <c r="BO127" s="139"/>
      <c r="BP127" s="139"/>
      <c r="BQ127" s="139"/>
      <c r="BR127" s="139"/>
      <c r="BS127" s="139"/>
      <c r="BT127" s="139"/>
      <c r="BU127" s="139"/>
      <c r="BV127" s="139"/>
      <c r="BW127" s="139"/>
      <c r="BX127" s="139"/>
      <c r="BY127" s="139"/>
      <c r="BZ127" s="139"/>
      <c r="CA127" s="139"/>
      <c r="CB127" s="139"/>
      <c r="CC127" s="139"/>
    </row>
    <row r="128" spans="1:81" s="38" customFormat="1" x14ac:dyDescent="0.45">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39"/>
      <c r="AL128" s="139"/>
      <c r="AM128" s="139"/>
      <c r="AN128" s="139"/>
      <c r="AO128" s="139"/>
      <c r="AP128" s="139"/>
      <c r="AQ128" s="139"/>
      <c r="AR128" s="139"/>
      <c r="AS128" s="139"/>
      <c r="AT128" s="139"/>
      <c r="AU128" s="139"/>
      <c r="AV128" s="139"/>
      <c r="AW128" s="139"/>
      <c r="AX128" s="139"/>
      <c r="AY128" s="139"/>
      <c r="AZ128" s="139"/>
      <c r="BA128" s="139"/>
      <c r="BB128" s="139"/>
      <c r="BC128" s="139"/>
      <c r="BD128" s="139"/>
      <c r="BE128" s="139"/>
      <c r="BF128" s="139"/>
      <c r="BG128" s="139"/>
      <c r="BH128" s="139"/>
      <c r="BI128" s="139"/>
      <c r="BJ128" s="139"/>
      <c r="BK128" s="139"/>
      <c r="BL128" s="139"/>
      <c r="BM128" s="139"/>
      <c r="BN128" s="139"/>
      <c r="BO128" s="139"/>
      <c r="BP128" s="139"/>
      <c r="BQ128" s="139"/>
      <c r="BR128" s="139"/>
      <c r="BS128" s="139"/>
      <c r="BT128" s="139"/>
      <c r="BU128" s="139"/>
      <c r="BV128" s="139"/>
      <c r="BW128" s="139"/>
      <c r="BX128" s="139"/>
      <c r="BY128" s="139"/>
      <c r="BZ128" s="139"/>
      <c r="CA128" s="139"/>
      <c r="CB128" s="139"/>
      <c r="CC128" s="139"/>
    </row>
    <row r="129" spans="8:81" s="38" customFormat="1" x14ac:dyDescent="0.45">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39"/>
      <c r="AL129" s="139"/>
      <c r="AM129" s="139"/>
      <c r="AN129" s="139"/>
      <c r="AO129" s="139"/>
      <c r="AP129" s="139"/>
      <c r="AQ129" s="139"/>
      <c r="AR129" s="139"/>
      <c r="AS129" s="139"/>
      <c r="AT129" s="139"/>
      <c r="AU129" s="139"/>
      <c r="AV129" s="139"/>
      <c r="AW129" s="139"/>
      <c r="AX129" s="139"/>
      <c r="AY129" s="139"/>
      <c r="AZ129" s="139"/>
      <c r="BA129" s="139"/>
      <c r="BB129" s="139"/>
      <c r="BC129" s="139"/>
      <c r="BD129" s="139"/>
      <c r="BE129" s="139"/>
      <c r="BF129" s="139"/>
      <c r="BG129" s="139"/>
      <c r="BH129" s="139"/>
      <c r="BI129" s="139"/>
      <c r="BJ129" s="139"/>
      <c r="BK129" s="139"/>
      <c r="BL129" s="139"/>
      <c r="BM129" s="139"/>
      <c r="BN129" s="139"/>
      <c r="BO129" s="139"/>
      <c r="BP129" s="139"/>
      <c r="BQ129" s="139"/>
      <c r="BR129" s="139"/>
      <c r="BS129" s="139"/>
      <c r="BT129" s="139"/>
      <c r="BU129" s="139"/>
      <c r="BV129" s="139"/>
      <c r="BW129" s="139"/>
      <c r="BX129" s="139"/>
      <c r="BY129" s="139"/>
      <c r="BZ129" s="139"/>
      <c r="CA129" s="139"/>
      <c r="CB129" s="139"/>
      <c r="CC129" s="139"/>
    </row>
    <row r="130" spans="8:81" s="38" customFormat="1" x14ac:dyDescent="0.45">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39"/>
      <c r="AL130" s="139"/>
      <c r="AM130" s="139"/>
      <c r="AN130" s="139"/>
      <c r="AO130" s="139"/>
      <c r="AP130" s="139"/>
      <c r="AQ130" s="139"/>
      <c r="AR130" s="139"/>
      <c r="AS130" s="139"/>
      <c r="AT130" s="139"/>
      <c r="AU130" s="139"/>
      <c r="AV130" s="139"/>
      <c r="AW130" s="139"/>
      <c r="AX130" s="139"/>
      <c r="AY130" s="139"/>
      <c r="AZ130" s="139"/>
      <c r="BA130" s="139"/>
      <c r="BB130" s="139"/>
      <c r="BC130" s="139"/>
      <c r="BD130" s="139"/>
      <c r="BE130" s="139"/>
      <c r="BF130" s="139"/>
      <c r="BG130" s="139"/>
      <c r="BH130" s="139"/>
      <c r="BI130" s="139"/>
      <c r="BJ130" s="139"/>
      <c r="BK130" s="139"/>
      <c r="BL130" s="139"/>
      <c r="BM130" s="139"/>
      <c r="BN130" s="139"/>
      <c r="BO130" s="139"/>
      <c r="BP130" s="139"/>
      <c r="BQ130" s="139"/>
      <c r="BR130" s="139"/>
      <c r="BS130" s="139"/>
      <c r="BT130" s="139"/>
      <c r="BU130" s="139"/>
      <c r="BV130" s="139"/>
      <c r="BW130" s="139"/>
      <c r="BX130" s="139"/>
      <c r="BY130" s="139"/>
      <c r="BZ130" s="139"/>
      <c r="CA130" s="139"/>
      <c r="CB130" s="139"/>
      <c r="CC130" s="139"/>
    </row>
    <row r="131" spans="8:81" s="38" customFormat="1" x14ac:dyDescent="0.45">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39"/>
      <c r="AL131" s="139"/>
      <c r="AM131" s="139"/>
      <c r="AN131" s="139"/>
      <c r="AO131" s="139"/>
      <c r="AP131" s="139"/>
      <c r="AQ131" s="139"/>
      <c r="AR131" s="139"/>
      <c r="AS131" s="139"/>
      <c r="AT131" s="139"/>
      <c r="AU131" s="139"/>
      <c r="AV131" s="139"/>
      <c r="AW131" s="139"/>
      <c r="AX131" s="139"/>
      <c r="AY131" s="139"/>
      <c r="AZ131" s="139"/>
      <c r="BA131" s="139"/>
      <c r="BB131" s="139"/>
      <c r="BC131" s="139"/>
      <c r="BD131" s="139"/>
      <c r="BE131" s="139"/>
      <c r="BF131" s="139"/>
      <c r="BG131" s="139"/>
      <c r="BH131" s="139"/>
      <c r="BI131" s="139"/>
      <c r="BJ131" s="139"/>
      <c r="BK131" s="139"/>
      <c r="BL131" s="139"/>
      <c r="BM131" s="139"/>
      <c r="BN131" s="139"/>
      <c r="BO131" s="139"/>
      <c r="BP131" s="139"/>
      <c r="BQ131" s="139"/>
      <c r="BR131" s="139"/>
      <c r="BS131" s="139"/>
      <c r="BT131" s="139"/>
      <c r="BU131" s="139"/>
      <c r="BV131" s="139"/>
      <c r="BW131" s="139"/>
      <c r="BX131" s="139"/>
      <c r="BY131" s="139"/>
      <c r="BZ131" s="139"/>
      <c r="CA131" s="139"/>
      <c r="CB131" s="139"/>
      <c r="CC131" s="139"/>
    </row>
    <row r="132" spans="8:81" s="38" customFormat="1" x14ac:dyDescent="0.45">
      <c r="H132" s="139"/>
      <c r="I132" s="139"/>
      <c r="J132" s="139"/>
      <c r="K132" s="139"/>
      <c r="L132" s="139"/>
      <c r="M132" s="139"/>
      <c r="N132" s="139"/>
      <c r="O132" s="139"/>
      <c r="P132" s="139"/>
      <c r="Q132" s="139"/>
      <c r="R132" s="139"/>
      <c r="S132" s="139"/>
      <c r="T132" s="139"/>
      <c r="U132" s="139"/>
      <c r="V132" s="139"/>
      <c r="W132" s="139"/>
      <c r="X132" s="139"/>
      <c r="Y132" s="139"/>
      <c r="Z132" s="139"/>
      <c r="AA132" s="139"/>
      <c r="AB132" s="139"/>
      <c r="AC132" s="139"/>
      <c r="AD132" s="139"/>
      <c r="AE132" s="139"/>
      <c r="AF132" s="139"/>
      <c r="AG132" s="139"/>
      <c r="AH132" s="139"/>
      <c r="AI132" s="139"/>
      <c r="AJ132" s="139"/>
      <c r="AK132" s="139"/>
      <c r="AL132" s="139"/>
      <c r="AM132" s="139"/>
      <c r="AN132" s="139"/>
      <c r="AO132" s="139"/>
      <c r="AP132" s="139"/>
      <c r="AQ132" s="139"/>
      <c r="AR132" s="139"/>
      <c r="AS132" s="139"/>
      <c r="AT132" s="139"/>
      <c r="AU132" s="139"/>
      <c r="AV132" s="139"/>
      <c r="AW132" s="139"/>
      <c r="AX132" s="139"/>
      <c r="AY132" s="139"/>
      <c r="AZ132" s="139"/>
      <c r="BA132" s="139"/>
      <c r="BB132" s="139"/>
      <c r="BC132" s="139"/>
      <c r="BD132" s="139"/>
      <c r="BE132" s="139"/>
      <c r="BF132" s="139"/>
      <c r="BG132" s="139"/>
      <c r="BH132" s="139"/>
      <c r="BI132" s="139"/>
      <c r="BJ132" s="139"/>
      <c r="BK132" s="139"/>
      <c r="BL132" s="139"/>
      <c r="BM132" s="139"/>
      <c r="BN132" s="139"/>
      <c r="BO132" s="139"/>
      <c r="BP132" s="139"/>
      <c r="BQ132" s="139"/>
      <c r="BR132" s="139"/>
      <c r="BS132" s="139"/>
      <c r="BT132" s="139"/>
      <c r="BU132" s="139"/>
      <c r="BV132" s="139"/>
      <c r="BW132" s="139"/>
      <c r="BX132" s="139"/>
      <c r="BY132" s="139"/>
      <c r="BZ132" s="139"/>
      <c r="CA132" s="139"/>
      <c r="CB132" s="139"/>
      <c r="CC132" s="139"/>
    </row>
    <row r="133" spans="8:81" s="38" customFormat="1" x14ac:dyDescent="0.45">
      <c r="H133" s="139"/>
      <c r="I133" s="139"/>
      <c r="J133" s="139"/>
      <c r="K133" s="139"/>
      <c r="L133" s="139"/>
      <c r="M133" s="139"/>
      <c r="N133" s="139"/>
      <c r="O133" s="139"/>
      <c r="P133" s="139"/>
      <c r="Q133" s="139"/>
      <c r="R133" s="139"/>
      <c r="S133" s="139"/>
      <c r="T133" s="139"/>
      <c r="U133" s="139"/>
      <c r="V133" s="139"/>
      <c r="W133" s="139"/>
      <c r="X133" s="139"/>
      <c r="Y133" s="139"/>
      <c r="Z133" s="139"/>
      <c r="AA133" s="139"/>
      <c r="AB133" s="139"/>
      <c r="AC133" s="139"/>
      <c r="AD133" s="139"/>
      <c r="AE133" s="139"/>
      <c r="AF133" s="139"/>
      <c r="AG133" s="139"/>
      <c r="AH133" s="139"/>
      <c r="AI133" s="139"/>
      <c r="AJ133" s="139"/>
      <c r="AK133" s="139"/>
      <c r="AL133" s="139"/>
      <c r="AM133" s="139"/>
      <c r="AN133" s="139"/>
      <c r="AO133" s="139"/>
      <c r="AP133" s="139"/>
      <c r="AQ133" s="139"/>
      <c r="AR133" s="139"/>
      <c r="AS133" s="139"/>
      <c r="AT133" s="139"/>
      <c r="AU133" s="139"/>
      <c r="AV133" s="139"/>
      <c r="AW133" s="139"/>
      <c r="AX133" s="139"/>
      <c r="AY133" s="139"/>
      <c r="AZ133" s="139"/>
      <c r="BA133" s="139"/>
      <c r="BB133" s="139"/>
      <c r="BC133" s="139"/>
      <c r="BD133" s="139"/>
      <c r="BE133" s="139"/>
      <c r="BF133" s="139"/>
      <c r="BG133" s="139"/>
      <c r="BH133" s="139"/>
      <c r="BI133" s="139"/>
      <c r="BJ133" s="139"/>
      <c r="BK133" s="139"/>
      <c r="BL133" s="139"/>
      <c r="BM133" s="139"/>
      <c r="BN133" s="139"/>
      <c r="BO133" s="139"/>
      <c r="BP133" s="139"/>
      <c r="BQ133" s="139"/>
      <c r="BR133" s="139"/>
      <c r="BS133" s="139"/>
      <c r="BT133" s="139"/>
      <c r="BU133" s="139"/>
      <c r="BV133" s="139"/>
      <c r="BW133" s="139"/>
      <c r="BX133" s="139"/>
      <c r="BY133" s="139"/>
      <c r="BZ133" s="139"/>
      <c r="CA133" s="139"/>
      <c r="CB133" s="139"/>
      <c r="CC133" s="139"/>
    </row>
    <row r="134" spans="8:81" s="38" customFormat="1" x14ac:dyDescent="0.45">
      <c r="H134" s="139"/>
      <c r="I134" s="139"/>
      <c r="J134" s="139"/>
      <c r="K134" s="139"/>
      <c r="L134" s="139"/>
      <c r="M134" s="139"/>
      <c r="N134" s="139"/>
      <c r="O134" s="139"/>
      <c r="P134" s="139"/>
      <c r="Q134" s="139"/>
      <c r="R134" s="139"/>
      <c r="S134" s="139"/>
      <c r="T134" s="139"/>
      <c r="U134" s="139"/>
      <c r="V134" s="139"/>
      <c r="W134" s="139"/>
      <c r="X134" s="139"/>
      <c r="Y134" s="139"/>
      <c r="Z134" s="139"/>
      <c r="AA134" s="139"/>
      <c r="AB134" s="139"/>
      <c r="AC134" s="139"/>
      <c r="AD134" s="139"/>
      <c r="AE134" s="139"/>
      <c r="AF134" s="139"/>
      <c r="AG134" s="139"/>
      <c r="AH134" s="139"/>
      <c r="AI134" s="139"/>
      <c r="AJ134" s="139"/>
      <c r="AK134" s="139"/>
      <c r="AL134" s="139"/>
      <c r="AM134" s="139"/>
      <c r="AN134" s="139"/>
      <c r="AO134" s="139"/>
      <c r="AP134" s="139"/>
      <c r="AQ134" s="139"/>
      <c r="AR134" s="139"/>
      <c r="AS134" s="139"/>
      <c r="AT134" s="139"/>
      <c r="AU134" s="139"/>
      <c r="AV134" s="139"/>
      <c r="AW134" s="139"/>
      <c r="AX134" s="139"/>
      <c r="AY134" s="139"/>
      <c r="AZ134" s="139"/>
      <c r="BA134" s="139"/>
      <c r="BB134" s="139"/>
      <c r="BC134" s="139"/>
      <c r="BD134" s="139"/>
      <c r="BE134" s="139"/>
      <c r="BF134" s="139"/>
      <c r="BG134" s="139"/>
      <c r="BH134" s="139"/>
      <c r="BI134" s="139"/>
      <c r="BJ134" s="139"/>
      <c r="BK134" s="139"/>
      <c r="BL134" s="139"/>
      <c r="BM134" s="139"/>
      <c r="BN134" s="139"/>
      <c r="BO134" s="139"/>
      <c r="BP134" s="139"/>
      <c r="BQ134" s="139"/>
      <c r="BR134" s="139"/>
      <c r="BS134" s="139"/>
      <c r="BT134" s="139"/>
      <c r="BU134" s="139"/>
      <c r="BV134" s="139"/>
      <c r="BW134" s="139"/>
      <c r="BX134" s="139"/>
      <c r="BY134" s="139"/>
      <c r="BZ134" s="139"/>
      <c r="CA134" s="139"/>
      <c r="CB134" s="139"/>
      <c r="CC134" s="139"/>
    </row>
    <row r="135" spans="8:81" s="38" customFormat="1" x14ac:dyDescent="0.45">
      <c r="H135" s="139"/>
      <c r="I135" s="139"/>
      <c r="J135" s="139"/>
      <c r="K135" s="139"/>
      <c r="L135" s="139"/>
      <c r="M135" s="139"/>
      <c r="N135" s="139"/>
      <c r="O135" s="139"/>
      <c r="P135" s="139"/>
      <c r="Q135" s="139"/>
      <c r="R135" s="139"/>
      <c r="S135" s="139"/>
      <c r="T135" s="139"/>
      <c r="U135" s="139"/>
      <c r="V135" s="139"/>
      <c r="W135" s="139"/>
      <c r="X135" s="139"/>
      <c r="Y135" s="139"/>
      <c r="Z135" s="139"/>
      <c r="AA135" s="139"/>
      <c r="AB135" s="139"/>
      <c r="AC135" s="139"/>
      <c r="AD135" s="139"/>
      <c r="AE135" s="139"/>
      <c r="AF135" s="139"/>
      <c r="AG135" s="139"/>
      <c r="AH135" s="139"/>
      <c r="AI135" s="139"/>
      <c r="AJ135" s="139"/>
      <c r="AK135" s="139"/>
      <c r="AL135" s="139"/>
      <c r="AM135" s="139"/>
      <c r="AN135" s="139"/>
      <c r="AO135" s="139"/>
      <c r="AP135" s="139"/>
      <c r="AQ135" s="139"/>
      <c r="AR135" s="139"/>
      <c r="AS135" s="139"/>
      <c r="AT135" s="139"/>
      <c r="AU135" s="139"/>
      <c r="AV135" s="139"/>
      <c r="AW135" s="139"/>
      <c r="AX135" s="139"/>
      <c r="AY135" s="139"/>
      <c r="AZ135" s="139"/>
      <c r="BA135" s="139"/>
      <c r="BB135" s="139"/>
      <c r="BC135" s="139"/>
      <c r="BD135" s="139"/>
      <c r="BE135" s="139"/>
      <c r="BF135" s="139"/>
      <c r="BG135" s="139"/>
      <c r="BH135" s="139"/>
      <c r="BI135" s="139"/>
      <c r="BJ135" s="139"/>
      <c r="BK135" s="139"/>
      <c r="BL135" s="139"/>
      <c r="BM135" s="139"/>
      <c r="BN135" s="139"/>
      <c r="BO135" s="139"/>
      <c r="BP135" s="139"/>
      <c r="BQ135" s="139"/>
      <c r="BR135" s="139"/>
      <c r="BS135" s="139"/>
      <c r="BT135" s="139"/>
      <c r="BU135" s="139"/>
      <c r="BV135" s="139"/>
      <c r="BW135" s="139"/>
      <c r="BX135" s="139"/>
      <c r="BY135" s="139"/>
      <c r="BZ135" s="139"/>
      <c r="CA135" s="139"/>
      <c r="CB135" s="139"/>
      <c r="CC135" s="139"/>
    </row>
    <row r="136" spans="8:81" s="38" customFormat="1" x14ac:dyDescent="0.45">
      <c r="H136" s="139"/>
      <c r="I136" s="139"/>
      <c r="J136" s="139"/>
      <c r="K136" s="139"/>
      <c r="L136" s="139"/>
      <c r="M136" s="139"/>
      <c r="N136" s="139"/>
      <c r="O136" s="139"/>
      <c r="P136" s="139"/>
      <c r="Q136" s="139"/>
      <c r="R136" s="139"/>
      <c r="S136" s="139"/>
      <c r="T136" s="139"/>
      <c r="U136" s="139"/>
      <c r="V136" s="139"/>
      <c r="W136" s="139"/>
      <c r="X136" s="139"/>
      <c r="Y136" s="139"/>
      <c r="Z136" s="139"/>
      <c r="AA136" s="139"/>
      <c r="AB136" s="139"/>
      <c r="AC136" s="139"/>
      <c r="AD136" s="139"/>
      <c r="AE136" s="139"/>
      <c r="AF136" s="139"/>
      <c r="AG136" s="139"/>
      <c r="AH136" s="139"/>
      <c r="AI136" s="139"/>
      <c r="AJ136" s="139"/>
      <c r="AK136" s="139"/>
      <c r="AL136" s="139"/>
      <c r="AM136" s="139"/>
      <c r="AN136" s="139"/>
      <c r="AO136" s="139"/>
      <c r="AP136" s="139"/>
      <c r="AQ136" s="139"/>
      <c r="AR136" s="139"/>
      <c r="AS136" s="139"/>
      <c r="AT136" s="139"/>
      <c r="AU136" s="139"/>
      <c r="AV136" s="139"/>
      <c r="AW136" s="139"/>
      <c r="AX136" s="139"/>
      <c r="AY136" s="139"/>
      <c r="AZ136" s="139"/>
      <c r="BA136" s="139"/>
      <c r="BB136" s="139"/>
      <c r="BC136" s="139"/>
      <c r="BD136" s="139"/>
      <c r="BE136" s="139"/>
      <c r="BF136" s="139"/>
      <c r="BG136" s="139"/>
      <c r="BH136" s="139"/>
      <c r="BI136" s="139"/>
      <c r="BJ136" s="139"/>
      <c r="BK136" s="139"/>
      <c r="BL136" s="139"/>
      <c r="BM136" s="139"/>
      <c r="BN136" s="139"/>
      <c r="BO136" s="139"/>
      <c r="BP136" s="139"/>
      <c r="BQ136" s="139"/>
      <c r="BR136" s="139"/>
      <c r="BS136" s="139"/>
      <c r="BT136" s="139"/>
      <c r="BU136" s="139"/>
      <c r="BV136" s="139"/>
      <c r="BW136" s="139"/>
      <c r="BX136" s="139"/>
      <c r="BY136" s="139"/>
      <c r="BZ136" s="139"/>
      <c r="CA136" s="139"/>
      <c r="CB136" s="139"/>
      <c r="CC136" s="139"/>
    </row>
    <row r="137" spans="8:81" s="38" customFormat="1" x14ac:dyDescent="0.45">
      <c r="H137" s="139"/>
      <c r="I137" s="139"/>
      <c r="J137" s="139"/>
      <c r="K137" s="139"/>
      <c r="L137" s="139"/>
      <c r="M137" s="139"/>
      <c r="N137" s="139"/>
      <c r="O137" s="139"/>
      <c r="P137" s="139"/>
      <c r="Q137" s="139"/>
      <c r="R137" s="139"/>
      <c r="S137" s="139"/>
      <c r="T137" s="139"/>
      <c r="U137" s="139"/>
      <c r="V137" s="139"/>
      <c r="W137" s="139"/>
      <c r="X137" s="139"/>
      <c r="Y137" s="139"/>
      <c r="Z137" s="139"/>
      <c r="AA137" s="139"/>
      <c r="AB137" s="139"/>
      <c r="AC137" s="139"/>
      <c r="AD137" s="139"/>
      <c r="AE137" s="139"/>
      <c r="AF137" s="139"/>
      <c r="AG137" s="139"/>
      <c r="AH137" s="139"/>
      <c r="AI137" s="139"/>
      <c r="AJ137" s="139"/>
      <c r="AK137" s="139"/>
      <c r="AL137" s="139"/>
      <c r="AM137" s="139"/>
      <c r="AN137" s="139"/>
      <c r="AO137" s="139"/>
      <c r="AP137" s="139"/>
      <c r="AQ137" s="139"/>
      <c r="AR137" s="139"/>
      <c r="AS137" s="139"/>
      <c r="AT137" s="139"/>
      <c r="AU137" s="139"/>
      <c r="AV137" s="139"/>
      <c r="AW137" s="139"/>
      <c r="AX137" s="139"/>
      <c r="AY137" s="139"/>
      <c r="AZ137" s="139"/>
      <c r="BA137" s="139"/>
      <c r="BB137" s="139"/>
      <c r="BC137" s="139"/>
      <c r="BD137" s="139"/>
      <c r="BE137" s="139"/>
      <c r="BF137" s="139"/>
      <c r="BG137" s="139"/>
      <c r="BH137" s="139"/>
      <c r="BI137" s="139"/>
      <c r="BJ137" s="139"/>
      <c r="BK137" s="139"/>
      <c r="BL137" s="139"/>
      <c r="BM137" s="139"/>
      <c r="BN137" s="139"/>
      <c r="BO137" s="139"/>
      <c r="BP137" s="139"/>
      <c r="BQ137" s="139"/>
      <c r="BR137" s="139"/>
      <c r="BS137" s="139"/>
      <c r="BT137" s="139"/>
      <c r="BU137" s="139"/>
      <c r="BV137" s="139"/>
      <c r="BW137" s="139"/>
      <c r="BX137" s="139"/>
      <c r="BY137" s="139"/>
      <c r="BZ137" s="139"/>
      <c r="CA137" s="139"/>
      <c r="CB137" s="139"/>
      <c r="CC137" s="139"/>
    </row>
    <row r="138" spans="8:81" s="38" customFormat="1" x14ac:dyDescent="0.45">
      <c r="H138" s="139"/>
      <c r="I138" s="139"/>
      <c r="J138" s="139"/>
      <c r="K138" s="139"/>
      <c r="L138" s="139"/>
      <c r="M138" s="139"/>
      <c r="N138" s="139"/>
      <c r="O138" s="139"/>
      <c r="P138" s="139"/>
      <c r="Q138" s="139"/>
      <c r="R138" s="139"/>
      <c r="S138" s="139"/>
      <c r="T138" s="139"/>
      <c r="U138" s="139"/>
      <c r="V138" s="139"/>
      <c r="W138" s="139"/>
      <c r="X138" s="139"/>
      <c r="Y138" s="139"/>
      <c r="Z138" s="139"/>
      <c r="AA138" s="139"/>
      <c r="AB138" s="139"/>
      <c r="AC138" s="139"/>
      <c r="AD138" s="139"/>
      <c r="AE138" s="139"/>
      <c r="AF138" s="139"/>
      <c r="AG138" s="139"/>
      <c r="AH138" s="139"/>
      <c r="AI138" s="139"/>
      <c r="AJ138" s="139"/>
      <c r="AK138" s="139"/>
      <c r="AL138" s="139"/>
      <c r="AM138" s="139"/>
      <c r="AN138" s="139"/>
      <c r="AO138" s="139"/>
      <c r="AP138" s="139"/>
      <c r="AQ138" s="139"/>
      <c r="AR138" s="139"/>
      <c r="AS138" s="139"/>
      <c r="AT138" s="139"/>
      <c r="AU138" s="139"/>
      <c r="AV138" s="139"/>
      <c r="AW138" s="139"/>
      <c r="AX138" s="139"/>
      <c r="AY138" s="139"/>
      <c r="AZ138" s="139"/>
      <c r="BA138" s="139"/>
      <c r="BB138" s="139"/>
      <c r="BC138" s="139"/>
      <c r="BD138" s="139"/>
      <c r="BE138" s="139"/>
      <c r="BF138" s="139"/>
      <c r="BG138" s="139"/>
      <c r="BH138" s="139"/>
      <c r="BI138" s="139"/>
      <c r="BJ138" s="139"/>
      <c r="BK138" s="139"/>
      <c r="BL138" s="139"/>
      <c r="BM138" s="139"/>
      <c r="BN138" s="139"/>
      <c r="BO138" s="139"/>
      <c r="BP138" s="139"/>
      <c r="BQ138" s="139"/>
      <c r="BR138" s="139"/>
      <c r="BS138" s="139"/>
      <c r="BT138" s="139"/>
      <c r="BU138" s="139"/>
      <c r="BV138" s="139"/>
      <c r="BW138" s="139"/>
      <c r="BX138" s="139"/>
      <c r="BY138" s="139"/>
      <c r="BZ138" s="139"/>
      <c r="CA138" s="139"/>
      <c r="CB138" s="139"/>
      <c r="CC138" s="139"/>
    </row>
    <row r="139" spans="8:81" s="38" customFormat="1" x14ac:dyDescent="0.45">
      <c r="H139" s="139"/>
      <c r="I139" s="139"/>
      <c r="J139" s="139"/>
      <c r="K139" s="139"/>
      <c r="L139" s="139"/>
      <c r="M139" s="139"/>
      <c r="N139" s="139"/>
      <c r="O139" s="139"/>
      <c r="P139" s="139"/>
      <c r="Q139" s="139"/>
      <c r="R139" s="139"/>
      <c r="S139" s="139"/>
      <c r="T139" s="139"/>
      <c r="U139" s="139"/>
      <c r="V139" s="139"/>
      <c r="W139" s="139"/>
      <c r="X139" s="139"/>
      <c r="Y139" s="139"/>
      <c r="Z139" s="139"/>
      <c r="AA139" s="139"/>
      <c r="AB139" s="139"/>
      <c r="AC139" s="139"/>
      <c r="AD139" s="139"/>
      <c r="AE139" s="139"/>
      <c r="AF139" s="139"/>
      <c r="AG139" s="139"/>
      <c r="AH139" s="139"/>
      <c r="AI139" s="139"/>
      <c r="AJ139" s="139"/>
      <c r="AK139" s="139"/>
      <c r="AL139" s="139"/>
      <c r="AM139" s="139"/>
      <c r="AN139" s="139"/>
      <c r="AO139" s="139"/>
      <c r="AP139" s="139"/>
      <c r="AQ139" s="139"/>
      <c r="AR139" s="139"/>
      <c r="AS139" s="139"/>
      <c r="AT139" s="139"/>
      <c r="AU139" s="139"/>
      <c r="AV139" s="139"/>
      <c r="AW139" s="139"/>
      <c r="AX139" s="139"/>
      <c r="AY139" s="139"/>
      <c r="AZ139" s="139"/>
      <c r="BA139" s="139"/>
      <c r="BB139" s="139"/>
      <c r="BC139" s="139"/>
      <c r="BD139" s="139"/>
      <c r="BE139" s="139"/>
      <c r="BF139" s="139"/>
      <c r="BG139" s="139"/>
      <c r="BH139" s="139"/>
      <c r="BI139" s="139"/>
      <c r="BJ139" s="139"/>
      <c r="BK139" s="139"/>
      <c r="BL139" s="139"/>
      <c r="BM139" s="139"/>
      <c r="BN139" s="139"/>
      <c r="BO139" s="139"/>
      <c r="BP139" s="139"/>
      <c r="BQ139" s="139"/>
      <c r="BR139" s="139"/>
      <c r="BS139" s="139"/>
      <c r="BT139" s="139"/>
      <c r="BU139" s="139"/>
      <c r="BV139" s="139"/>
      <c r="BW139" s="139"/>
      <c r="BX139" s="139"/>
      <c r="BY139" s="139"/>
      <c r="BZ139" s="139"/>
      <c r="CA139" s="139"/>
      <c r="CB139" s="139"/>
      <c r="CC139" s="139"/>
    </row>
    <row r="140" spans="8:81" s="38" customFormat="1" x14ac:dyDescent="0.45">
      <c r="H140" s="139"/>
      <c r="I140" s="139"/>
      <c r="J140" s="139"/>
      <c r="K140" s="139"/>
      <c r="L140" s="139"/>
      <c r="M140" s="139"/>
      <c r="N140" s="139"/>
      <c r="O140" s="139"/>
      <c r="P140" s="139"/>
      <c r="Q140" s="139"/>
      <c r="R140" s="139"/>
      <c r="S140" s="139"/>
      <c r="T140" s="139"/>
      <c r="U140" s="139"/>
      <c r="V140" s="139"/>
      <c r="W140" s="139"/>
      <c r="X140" s="139"/>
      <c r="Y140" s="139"/>
      <c r="Z140" s="139"/>
      <c r="AA140" s="139"/>
      <c r="AB140" s="139"/>
      <c r="AC140" s="139"/>
      <c r="AD140" s="139"/>
      <c r="AE140" s="139"/>
      <c r="AF140" s="139"/>
      <c r="AG140" s="139"/>
      <c r="AH140" s="139"/>
      <c r="AI140" s="139"/>
      <c r="AJ140" s="139"/>
      <c r="AK140" s="139"/>
      <c r="AL140" s="139"/>
      <c r="AM140" s="139"/>
      <c r="AN140" s="139"/>
      <c r="AO140" s="139"/>
      <c r="AP140" s="139"/>
      <c r="AQ140" s="139"/>
      <c r="AR140" s="139"/>
      <c r="AS140" s="139"/>
      <c r="AT140" s="139"/>
      <c r="AU140" s="139"/>
      <c r="AV140" s="139"/>
      <c r="AW140" s="139"/>
      <c r="AX140" s="139"/>
      <c r="AY140" s="139"/>
      <c r="AZ140" s="139"/>
      <c r="BA140" s="139"/>
      <c r="BB140" s="139"/>
      <c r="BC140" s="139"/>
      <c r="BD140" s="139"/>
      <c r="BE140" s="139"/>
      <c r="BF140" s="139"/>
      <c r="BG140" s="139"/>
      <c r="BH140" s="139"/>
      <c r="BI140" s="139"/>
      <c r="BJ140" s="139"/>
      <c r="BK140" s="139"/>
      <c r="BL140" s="139"/>
      <c r="BM140" s="139"/>
      <c r="BN140" s="139"/>
      <c r="BO140" s="139"/>
      <c r="BP140" s="139"/>
      <c r="BQ140" s="139"/>
      <c r="BR140" s="139"/>
      <c r="BS140" s="139"/>
      <c r="BT140" s="139"/>
      <c r="BU140" s="139"/>
      <c r="BV140" s="139"/>
      <c r="BW140" s="139"/>
      <c r="BX140" s="139"/>
      <c r="BY140" s="139"/>
      <c r="BZ140" s="139"/>
      <c r="CA140" s="139"/>
      <c r="CB140" s="139"/>
      <c r="CC140" s="139"/>
    </row>
    <row r="141" spans="8:81" s="38" customFormat="1" x14ac:dyDescent="0.45">
      <c r="H141" s="139"/>
      <c r="I141" s="139"/>
      <c r="J141" s="139"/>
      <c r="K141" s="139"/>
      <c r="L141" s="139"/>
      <c r="M141" s="139"/>
      <c r="N141" s="139"/>
      <c r="O141" s="139"/>
      <c r="P141" s="139"/>
      <c r="Q141" s="139"/>
      <c r="R141" s="139"/>
      <c r="S141" s="139"/>
      <c r="T141" s="139"/>
      <c r="U141" s="139"/>
      <c r="V141" s="139"/>
      <c r="W141" s="139"/>
      <c r="X141" s="139"/>
      <c r="Y141" s="139"/>
      <c r="Z141" s="139"/>
      <c r="AA141" s="139"/>
      <c r="AB141" s="139"/>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c r="AW141" s="139"/>
      <c r="AX141" s="139"/>
      <c r="AY141" s="139"/>
      <c r="AZ141" s="139"/>
      <c r="BA141" s="139"/>
      <c r="BB141" s="139"/>
      <c r="BC141" s="139"/>
      <c r="BD141" s="139"/>
      <c r="BE141" s="139"/>
      <c r="BF141" s="139"/>
      <c r="BG141" s="139"/>
      <c r="BH141" s="139"/>
      <c r="BI141" s="139"/>
      <c r="BJ141" s="139"/>
      <c r="BK141" s="139"/>
      <c r="BL141" s="139"/>
      <c r="BM141" s="139"/>
      <c r="BN141" s="139"/>
      <c r="BO141" s="139"/>
      <c r="BP141" s="139"/>
      <c r="BQ141" s="139"/>
      <c r="BR141" s="139"/>
      <c r="BS141" s="139"/>
      <c r="BT141" s="139"/>
      <c r="BU141" s="139"/>
      <c r="BV141" s="139"/>
      <c r="BW141" s="139"/>
      <c r="BX141" s="139"/>
      <c r="BY141" s="139"/>
      <c r="BZ141" s="139"/>
      <c r="CA141" s="139"/>
      <c r="CB141" s="139"/>
      <c r="CC141" s="139"/>
    </row>
    <row r="142" spans="8:81" s="38" customFormat="1" x14ac:dyDescent="0.45">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c r="AH142" s="139"/>
      <c r="AI142" s="139"/>
      <c r="AJ142" s="139"/>
      <c r="AK142" s="139"/>
      <c r="AL142" s="139"/>
      <c r="AM142" s="139"/>
      <c r="AN142" s="139"/>
      <c r="AO142" s="139"/>
      <c r="AP142" s="139"/>
      <c r="AQ142" s="139"/>
      <c r="AR142" s="139"/>
      <c r="AS142" s="139"/>
      <c r="AT142" s="139"/>
      <c r="AU142" s="139"/>
      <c r="AV142" s="139"/>
      <c r="AW142" s="139"/>
      <c r="AX142" s="139"/>
      <c r="AY142" s="139"/>
      <c r="AZ142" s="139"/>
      <c r="BA142" s="139"/>
      <c r="BB142" s="139"/>
      <c r="BC142" s="139"/>
      <c r="BD142" s="139"/>
      <c r="BE142" s="139"/>
      <c r="BF142" s="139"/>
      <c r="BG142" s="139"/>
      <c r="BH142" s="139"/>
      <c r="BI142" s="139"/>
      <c r="BJ142" s="139"/>
      <c r="BK142" s="139"/>
      <c r="BL142" s="139"/>
      <c r="BM142" s="139"/>
      <c r="BN142" s="139"/>
      <c r="BO142" s="139"/>
      <c r="BP142" s="139"/>
      <c r="BQ142" s="139"/>
      <c r="BR142" s="139"/>
      <c r="BS142" s="139"/>
      <c r="BT142" s="139"/>
      <c r="BU142" s="139"/>
      <c r="BV142" s="139"/>
      <c r="BW142" s="139"/>
      <c r="BX142" s="139"/>
      <c r="BY142" s="139"/>
      <c r="BZ142" s="139"/>
      <c r="CA142" s="139"/>
      <c r="CB142" s="139"/>
      <c r="CC142" s="139"/>
    </row>
    <row r="143" spans="8:81" s="38" customFormat="1" x14ac:dyDescent="0.45">
      <c r="H143" s="139"/>
      <c r="I143" s="139"/>
      <c r="J143" s="139"/>
      <c r="K143" s="139"/>
      <c r="L143" s="139"/>
      <c r="M143" s="139"/>
      <c r="N143" s="139"/>
      <c r="O143" s="139"/>
      <c r="P143" s="139"/>
      <c r="Q143" s="139"/>
      <c r="R143" s="139"/>
      <c r="S143" s="139"/>
      <c r="T143" s="139"/>
      <c r="U143" s="139"/>
      <c r="V143" s="139"/>
      <c r="W143" s="139"/>
      <c r="X143" s="139"/>
      <c r="Y143" s="139"/>
      <c r="Z143" s="139"/>
      <c r="AA143" s="139"/>
      <c r="AB143" s="139"/>
      <c r="AC143" s="139"/>
      <c r="AD143" s="139"/>
      <c r="AE143" s="139"/>
      <c r="AF143" s="139"/>
      <c r="AG143" s="139"/>
      <c r="AH143" s="139"/>
      <c r="AI143" s="139"/>
      <c r="AJ143" s="139"/>
      <c r="AK143" s="139"/>
      <c r="AL143" s="139"/>
      <c r="AM143" s="139"/>
      <c r="AN143" s="139"/>
      <c r="AO143" s="139"/>
      <c r="AP143" s="139"/>
      <c r="AQ143" s="139"/>
      <c r="AR143" s="139"/>
      <c r="AS143" s="139"/>
      <c r="AT143" s="139"/>
      <c r="AU143" s="139"/>
      <c r="AV143" s="139"/>
      <c r="AW143" s="139"/>
      <c r="AX143" s="139"/>
      <c r="AY143" s="139"/>
      <c r="AZ143" s="139"/>
      <c r="BA143" s="139"/>
      <c r="BB143" s="139"/>
      <c r="BC143" s="139"/>
      <c r="BD143" s="139"/>
      <c r="BE143" s="139"/>
      <c r="BF143" s="139"/>
      <c r="BG143" s="139"/>
      <c r="BH143" s="139"/>
      <c r="BI143" s="139"/>
      <c r="BJ143" s="139"/>
      <c r="BK143" s="139"/>
      <c r="BL143" s="139"/>
      <c r="BM143" s="139"/>
      <c r="BN143" s="139"/>
      <c r="BO143" s="139"/>
      <c r="BP143" s="139"/>
      <c r="BQ143" s="139"/>
      <c r="BR143" s="139"/>
      <c r="BS143" s="139"/>
      <c r="BT143" s="139"/>
      <c r="BU143" s="139"/>
      <c r="BV143" s="139"/>
      <c r="BW143" s="139"/>
      <c r="BX143" s="139"/>
      <c r="BY143" s="139"/>
      <c r="BZ143" s="139"/>
      <c r="CA143" s="139"/>
      <c r="CB143" s="139"/>
      <c r="CC143" s="139"/>
    </row>
    <row r="144" spans="8:81" s="38" customFormat="1" x14ac:dyDescent="0.45">
      <c r="H144" s="139"/>
      <c r="I144" s="139"/>
      <c r="J144" s="139"/>
      <c r="K144" s="139"/>
      <c r="L144" s="139"/>
      <c r="M144" s="139"/>
      <c r="N144" s="139"/>
      <c r="O144" s="139"/>
      <c r="P144" s="139"/>
      <c r="Q144" s="139"/>
      <c r="R144" s="139"/>
      <c r="S144" s="139"/>
      <c r="T144" s="139"/>
      <c r="U144" s="139"/>
      <c r="V144" s="139"/>
      <c r="W144" s="139"/>
      <c r="X144" s="139"/>
      <c r="Y144" s="139"/>
      <c r="Z144" s="139"/>
      <c r="AA144" s="139"/>
      <c r="AB144" s="139"/>
      <c r="AC144" s="139"/>
      <c r="AD144" s="139"/>
      <c r="AE144" s="139"/>
      <c r="AF144" s="139"/>
      <c r="AG144" s="139"/>
      <c r="AH144" s="139"/>
      <c r="AI144" s="139"/>
      <c r="AJ144" s="139"/>
      <c r="AK144" s="139"/>
      <c r="AL144" s="139"/>
      <c r="AM144" s="139"/>
      <c r="AN144" s="139"/>
      <c r="AO144" s="139"/>
      <c r="AP144" s="139"/>
      <c r="AQ144" s="139"/>
      <c r="AR144" s="139"/>
      <c r="AS144" s="139"/>
      <c r="AT144" s="139"/>
      <c r="AU144" s="139"/>
      <c r="AV144" s="139"/>
      <c r="AW144" s="139"/>
      <c r="AX144" s="139"/>
      <c r="AY144" s="139"/>
      <c r="AZ144" s="139"/>
      <c r="BA144" s="139"/>
      <c r="BB144" s="139"/>
      <c r="BC144" s="139"/>
      <c r="BD144" s="139"/>
      <c r="BE144" s="139"/>
      <c r="BF144" s="139"/>
      <c r="BG144" s="139"/>
      <c r="BH144" s="139"/>
      <c r="BI144" s="139"/>
      <c r="BJ144" s="139"/>
      <c r="BK144" s="139"/>
      <c r="BL144" s="139"/>
      <c r="BM144" s="139"/>
      <c r="BN144" s="139"/>
      <c r="BO144" s="139"/>
      <c r="BP144" s="139"/>
      <c r="BQ144" s="139"/>
      <c r="BR144" s="139"/>
      <c r="BS144" s="139"/>
      <c r="BT144" s="139"/>
      <c r="BU144" s="139"/>
      <c r="BV144" s="139"/>
      <c r="BW144" s="139"/>
      <c r="BX144" s="139"/>
      <c r="BY144" s="139"/>
      <c r="BZ144" s="139"/>
      <c r="CA144" s="139"/>
      <c r="CB144" s="139"/>
      <c r="CC144" s="139"/>
    </row>
    <row r="145" spans="8:81" s="38" customFormat="1" x14ac:dyDescent="0.45">
      <c r="H145" s="139"/>
      <c r="I145" s="139"/>
      <c r="J145" s="139"/>
      <c r="K145" s="139"/>
      <c r="L145" s="139"/>
      <c r="M145" s="139"/>
      <c r="N145" s="139"/>
      <c r="O145" s="139"/>
      <c r="P145" s="139"/>
      <c r="Q145" s="139"/>
      <c r="R145" s="139"/>
      <c r="S145" s="139"/>
      <c r="T145" s="139"/>
      <c r="U145" s="139"/>
      <c r="V145" s="139"/>
      <c r="W145" s="139"/>
      <c r="X145" s="139"/>
      <c r="Y145" s="139"/>
      <c r="Z145" s="139"/>
      <c r="AA145" s="139"/>
      <c r="AB145" s="139"/>
      <c r="AC145" s="139"/>
      <c r="AD145" s="139"/>
      <c r="AE145" s="139"/>
      <c r="AF145" s="139"/>
      <c r="AG145" s="139"/>
      <c r="AH145" s="139"/>
      <c r="AI145" s="139"/>
      <c r="AJ145" s="139"/>
      <c r="AK145" s="139"/>
      <c r="AL145" s="139"/>
      <c r="AM145" s="139"/>
      <c r="AN145" s="139"/>
      <c r="AO145" s="139"/>
      <c r="AP145" s="139"/>
      <c r="AQ145" s="139"/>
      <c r="AR145" s="139"/>
      <c r="AS145" s="139"/>
      <c r="AT145" s="139"/>
      <c r="AU145" s="139"/>
      <c r="AV145" s="139"/>
      <c r="AW145" s="139"/>
      <c r="AX145" s="139"/>
      <c r="AY145" s="139"/>
      <c r="AZ145" s="139"/>
      <c r="BA145" s="139"/>
      <c r="BB145" s="139"/>
      <c r="BC145" s="139"/>
      <c r="BD145" s="139"/>
      <c r="BE145" s="139"/>
      <c r="BF145" s="139"/>
      <c r="BG145" s="139"/>
      <c r="BH145" s="139"/>
      <c r="BI145" s="139"/>
      <c r="BJ145" s="139"/>
      <c r="BK145" s="139"/>
      <c r="BL145" s="139"/>
      <c r="BM145" s="139"/>
      <c r="BN145" s="139"/>
      <c r="BO145" s="139"/>
      <c r="BP145" s="139"/>
      <c r="BQ145" s="139"/>
      <c r="BR145" s="139"/>
      <c r="BS145" s="139"/>
      <c r="BT145" s="139"/>
      <c r="BU145" s="139"/>
      <c r="BV145" s="139"/>
      <c r="BW145" s="139"/>
      <c r="BX145" s="139"/>
      <c r="BY145" s="139"/>
      <c r="BZ145" s="139"/>
      <c r="CA145" s="139"/>
      <c r="CB145" s="139"/>
      <c r="CC145" s="139"/>
    </row>
    <row r="146" spans="8:81" s="38" customFormat="1" x14ac:dyDescent="0.45">
      <c r="H146" s="139"/>
      <c r="I146" s="139"/>
      <c r="J146" s="139"/>
      <c r="K146" s="139"/>
      <c r="L146" s="139"/>
      <c r="M146" s="139"/>
      <c r="N146" s="139"/>
      <c r="O146" s="139"/>
      <c r="P146" s="139"/>
      <c r="Q146" s="139"/>
      <c r="R146" s="139"/>
      <c r="S146" s="139"/>
      <c r="T146" s="139"/>
      <c r="U146" s="139"/>
      <c r="V146" s="139"/>
      <c r="W146" s="139"/>
      <c r="X146" s="139"/>
      <c r="Y146" s="139"/>
      <c r="Z146" s="139"/>
      <c r="AA146" s="139"/>
      <c r="AB146" s="139"/>
      <c r="AC146" s="139"/>
      <c r="AD146" s="139"/>
      <c r="AE146" s="139"/>
      <c r="AF146" s="139"/>
      <c r="AG146" s="139"/>
      <c r="AH146" s="139"/>
      <c r="AI146" s="139"/>
      <c r="AJ146" s="139"/>
      <c r="AK146" s="139"/>
      <c r="AL146" s="139"/>
      <c r="AM146" s="139"/>
      <c r="AN146" s="139"/>
      <c r="AO146" s="139"/>
      <c r="AP146" s="139"/>
      <c r="AQ146" s="139"/>
      <c r="AR146" s="139"/>
      <c r="AS146" s="139"/>
      <c r="AT146" s="139"/>
      <c r="AU146" s="139"/>
      <c r="AV146" s="139"/>
      <c r="AW146" s="139"/>
      <c r="AX146" s="139"/>
      <c r="AY146" s="139"/>
      <c r="AZ146" s="139"/>
      <c r="BA146" s="139"/>
      <c r="BB146" s="139"/>
      <c r="BC146" s="139"/>
      <c r="BD146" s="139"/>
      <c r="BE146" s="139"/>
      <c r="BF146" s="139"/>
      <c r="BG146" s="139"/>
      <c r="BH146" s="139"/>
      <c r="BI146" s="139"/>
      <c r="BJ146" s="139"/>
      <c r="BK146" s="139"/>
      <c r="BL146" s="139"/>
      <c r="BM146" s="139"/>
      <c r="BN146" s="139"/>
      <c r="BO146" s="139"/>
      <c r="BP146" s="139"/>
      <c r="BQ146" s="139"/>
      <c r="BR146" s="139"/>
      <c r="BS146" s="139"/>
      <c r="BT146" s="139"/>
      <c r="BU146" s="139"/>
      <c r="BV146" s="139"/>
      <c r="BW146" s="139"/>
      <c r="BX146" s="139"/>
      <c r="BY146" s="139"/>
      <c r="BZ146" s="139"/>
      <c r="CA146" s="139"/>
      <c r="CB146" s="139"/>
      <c r="CC146" s="139"/>
    </row>
    <row r="147" spans="8:81" s="38" customFormat="1" x14ac:dyDescent="0.45">
      <c r="H147" s="139"/>
      <c r="I147" s="139"/>
      <c r="J147" s="139"/>
      <c r="K147" s="139"/>
      <c r="L147" s="139"/>
      <c r="M147" s="139"/>
      <c r="N147" s="139"/>
      <c r="O147" s="139"/>
      <c r="P147" s="139"/>
      <c r="Q147" s="139"/>
      <c r="R147" s="139"/>
      <c r="S147" s="139"/>
      <c r="T147" s="139"/>
      <c r="U147" s="139"/>
      <c r="V147" s="139"/>
      <c r="W147" s="139"/>
      <c r="X147" s="139"/>
      <c r="Y147" s="139"/>
      <c r="Z147" s="139"/>
      <c r="AA147" s="139"/>
      <c r="AB147" s="139"/>
      <c r="AC147" s="139"/>
      <c r="AD147" s="139"/>
      <c r="AE147" s="139"/>
      <c r="AF147" s="139"/>
      <c r="AG147" s="139"/>
      <c r="AH147" s="139"/>
      <c r="AI147" s="139"/>
      <c r="AJ147" s="139"/>
      <c r="AK147" s="139"/>
      <c r="AL147" s="139"/>
      <c r="AM147" s="139"/>
      <c r="AN147" s="139"/>
      <c r="AO147" s="139"/>
      <c r="AP147" s="139"/>
      <c r="AQ147" s="139"/>
      <c r="AR147" s="139"/>
      <c r="AS147" s="139"/>
      <c r="AT147" s="139"/>
      <c r="AU147" s="139"/>
      <c r="AV147" s="139"/>
      <c r="AW147" s="139"/>
      <c r="AX147" s="139"/>
      <c r="AY147" s="139"/>
      <c r="AZ147" s="139"/>
      <c r="BA147" s="139"/>
      <c r="BB147" s="139"/>
      <c r="BC147" s="139"/>
      <c r="BD147" s="139"/>
      <c r="BE147" s="139"/>
      <c r="BF147" s="139"/>
      <c r="BG147" s="139"/>
      <c r="BH147" s="139"/>
      <c r="BI147" s="139"/>
      <c r="BJ147" s="139"/>
      <c r="BK147" s="139"/>
      <c r="BL147" s="139"/>
      <c r="BM147" s="139"/>
      <c r="BN147" s="139"/>
      <c r="BO147" s="139"/>
      <c r="BP147" s="139"/>
      <c r="BQ147" s="139"/>
      <c r="BR147" s="139"/>
      <c r="BS147" s="139"/>
      <c r="BT147" s="139"/>
      <c r="BU147" s="139"/>
      <c r="BV147" s="139"/>
      <c r="BW147" s="139"/>
      <c r="BX147" s="139"/>
      <c r="BY147" s="139"/>
      <c r="BZ147" s="139"/>
      <c r="CA147" s="139"/>
      <c r="CB147" s="139"/>
      <c r="CC147" s="139"/>
    </row>
    <row r="148" spans="8:81" s="38" customFormat="1" x14ac:dyDescent="0.45">
      <c r="H148" s="139"/>
      <c r="I148" s="139"/>
      <c r="J148" s="139"/>
      <c r="K148" s="139"/>
      <c r="L148" s="139"/>
      <c r="M148" s="139"/>
      <c r="N148" s="139"/>
      <c r="O148" s="139"/>
      <c r="P148" s="139"/>
      <c r="Q148" s="139"/>
      <c r="R148" s="139"/>
      <c r="S148" s="139"/>
      <c r="T148" s="139"/>
      <c r="U148" s="139"/>
      <c r="V148" s="139"/>
      <c r="W148" s="139"/>
      <c r="X148" s="139"/>
      <c r="Y148" s="139"/>
      <c r="Z148" s="139"/>
      <c r="AA148" s="139"/>
      <c r="AB148" s="139"/>
      <c r="AC148" s="139"/>
      <c r="AD148" s="139"/>
      <c r="AE148" s="139"/>
      <c r="AF148" s="139"/>
      <c r="AG148" s="139"/>
      <c r="AH148" s="139"/>
      <c r="AI148" s="139"/>
      <c r="AJ148" s="139"/>
      <c r="AK148" s="139"/>
      <c r="AL148" s="139"/>
      <c r="AM148" s="139"/>
      <c r="AN148" s="139"/>
      <c r="AO148" s="139"/>
      <c r="AP148" s="139"/>
      <c r="AQ148" s="139"/>
      <c r="AR148" s="139"/>
      <c r="AS148" s="139"/>
      <c r="AT148" s="139"/>
      <c r="AU148" s="139"/>
      <c r="AV148" s="139"/>
      <c r="AW148" s="139"/>
      <c r="AX148" s="139"/>
      <c r="AY148" s="139"/>
      <c r="AZ148" s="139"/>
      <c r="BA148" s="139"/>
      <c r="BB148" s="139"/>
      <c r="BC148" s="139"/>
      <c r="BD148" s="139"/>
      <c r="BE148" s="139"/>
      <c r="BF148" s="139"/>
      <c r="BG148" s="139"/>
      <c r="BH148" s="139"/>
      <c r="BI148" s="139"/>
      <c r="BJ148" s="139"/>
      <c r="BK148" s="139"/>
      <c r="BL148" s="139"/>
      <c r="BM148" s="139"/>
      <c r="BN148" s="139"/>
      <c r="BO148" s="139"/>
      <c r="BP148" s="139"/>
      <c r="BQ148" s="139"/>
      <c r="BR148" s="139"/>
      <c r="BS148" s="139"/>
      <c r="BT148" s="139"/>
      <c r="BU148" s="139"/>
      <c r="BV148" s="139"/>
      <c r="BW148" s="139"/>
      <c r="BX148" s="139"/>
      <c r="BY148" s="139"/>
      <c r="BZ148" s="139"/>
      <c r="CA148" s="139"/>
      <c r="CB148" s="139"/>
      <c r="CC148" s="139"/>
    </row>
    <row r="149" spans="8:81" s="38" customFormat="1" x14ac:dyDescent="0.45">
      <c r="H149" s="139"/>
      <c r="I149" s="139"/>
      <c r="J149" s="139"/>
      <c r="K149" s="139"/>
      <c r="L149" s="139"/>
      <c r="M149" s="139"/>
      <c r="N149" s="139"/>
      <c r="O149" s="139"/>
      <c r="P149" s="139"/>
      <c r="Q149" s="139"/>
      <c r="R149" s="139"/>
      <c r="S149" s="139"/>
      <c r="T149" s="139"/>
      <c r="U149" s="139"/>
      <c r="V149" s="139"/>
      <c r="W149" s="139"/>
      <c r="X149" s="139"/>
      <c r="Y149" s="139"/>
      <c r="Z149" s="139"/>
      <c r="AA149" s="139"/>
      <c r="AB149" s="139"/>
      <c r="AC149" s="139"/>
      <c r="AD149" s="139"/>
      <c r="AE149" s="139"/>
      <c r="AF149" s="139"/>
      <c r="AG149" s="139"/>
      <c r="AH149" s="139"/>
      <c r="AI149" s="139"/>
      <c r="AJ149" s="139"/>
      <c r="AK149" s="139"/>
      <c r="AL149" s="139"/>
      <c r="AM149" s="139"/>
      <c r="AN149" s="139"/>
      <c r="AO149" s="139"/>
      <c r="AP149" s="139"/>
      <c r="AQ149" s="139"/>
      <c r="AR149" s="139"/>
      <c r="AS149" s="139"/>
      <c r="AT149" s="139"/>
      <c r="AU149" s="139"/>
      <c r="AV149" s="139"/>
      <c r="AW149" s="139"/>
      <c r="AX149" s="139"/>
      <c r="AY149" s="139"/>
      <c r="AZ149" s="139"/>
      <c r="BA149" s="139"/>
      <c r="BB149" s="139"/>
      <c r="BC149" s="139"/>
      <c r="BD149" s="139"/>
      <c r="BE149" s="139"/>
      <c r="BF149" s="139"/>
      <c r="BG149" s="139"/>
      <c r="BH149" s="139"/>
      <c r="BI149" s="139"/>
      <c r="BJ149" s="139"/>
      <c r="BK149" s="139"/>
      <c r="BL149" s="139"/>
      <c r="BM149" s="139"/>
      <c r="BN149" s="139"/>
      <c r="BO149" s="139"/>
      <c r="BP149" s="139"/>
      <c r="BQ149" s="139"/>
      <c r="BR149" s="139"/>
      <c r="BS149" s="139"/>
      <c r="BT149" s="139"/>
      <c r="BU149" s="139"/>
      <c r="BV149" s="139"/>
      <c r="BW149" s="139"/>
      <c r="BX149" s="139"/>
      <c r="BY149" s="139"/>
      <c r="BZ149" s="139"/>
      <c r="CA149" s="139"/>
      <c r="CB149" s="139"/>
      <c r="CC149" s="139"/>
    </row>
    <row r="150" spans="8:81" s="38" customFormat="1" x14ac:dyDescent="0.45">
      <c r="H150" s="139"/>
      <c r="I150" s="139"/>
      <c r="J150" s="139"/>
      <c r="K150" s="139"/>
      <c r="L150" s="139"/>
      <c r="M150" s="139"/>
      <c r="N150" s="139"/>
      <c r="O150" s="139"/>
      <c r="P150" s="139"/>
      <c r="Q150" s="139"/>
      <c r="R150" s="139"/>
      <c r="S150" s="139"/>
      <c r="T150" s="139"/>
      <c r="U150" s="139"/>
      <c r="V150" s="139"/>
      <c r="W150" s="139"/>
      <c r="X150" s="139"/>
      <c r="Y150" s="139"/>
      <c r="Z150" s="139"/>
      <c r="AA150" s="139"/>
      <c r="AB150" s="139"/>
      <c r="AC150" s="139"/>
      <c r="AD150" s="139"/>
      <c r="AE150" s="139"/>
      <c r="AF150" s="139"/>
      <c r="AG150" s="139"/>
      <c r="AH150" s="139"/>
      <c r="AI150" s="139"/>
      <c r="AJ150" s="139"/>
      <c r="AK150" s="139"/>
      <c r="AL150" s="139"/>
      <c r="AM150" s="139"/>
      <c r="AN150" s="139"/>
      <c r="AO150" s="139"/>
      <c r="AP150" s="139"/>
      <c r="AQ150" s="139"/>
      <c r="AR150" s="139"/>
      <c r="AS150" s="139"/>
      <c r="AT150" s="139"/>
      <c r="AU150" s="139"/>
      <c r="AV150" s="139"/>
      <c r="AW150" s="139"/>
      <c r="AX150" s="139"/>
      <c r="AY150" s="139"/>
      <c r="AZ150" s="139"/>
      <c r="BA150" s="139"/>
      <c r="BB150" s="139"/>
      <c r="BC150" s="139"/>
      <c r="BD150" s="139"/>
      <c r="BE150" s="139"/>
      <c r="BF150" s="139"/>
      <c r="BG150" s="139"/>
      <c r="BH150" s="139"/>
      <c r="BI150" s="139"/>
      <c r="BJ150" s="139"/>
      <c r="BK150" s="139"/>
      <c r="BL150" s="139"/>
      <c r="BM150" s="139"/>
      <c r="BN150" s="139"/>
      <c r="BO150" s="139"/>
      <c r="BP150" s="139"/>
      <c r="BQ150" s="139"/>
      <c r="BR150" s="139"/>
      <c r="BS150" s="139"/>
      <c r="BT150" s="139"/>
      <c r="BU150" s="139"/>
      <c r="BV150" s="139"/>
      <c r="BW150" s="139"/>
      <c r="BX150" s="139"/>
      <c r="BY150" s="139"/>
      <c r="BZ150" s="139"/>
      <c r="CA150" s="139"/>
      <c r="CB150" s="139"/>
      <c r="CC150" s="139"/>
    </row>
    <row r="151" spans="8:81" s="38" customFormat="1" x14ac:dyDescent="0.45">
      <c r="H151" s="139"/>
      <c r="I151" s="139"/>
      <c r="J151" s="139"/>
      <c r="K151" s="139"/>
      <c r="L151" s="139"/>
      <c r="M151" s="139"/>
      <c r="N151" s="139"/>
      <c r="O151" s="139"/>
      <c r="P151" s="139"/>
      <c r="Q151" s="139"/>
      <c r="R151" s="139"/>
      <c r="S151" s="139"/>
      <c r="T151" s="139"/>
      <c r="U151" s="139"/>
      <c r="V151" s="139"/>
      <c r="W151" s="139"/>
      <c r="X151" s="139"/>
      <c r="Y151" s="139"/>
      <c r="Z151" s="139"/>
      <c r="AA151" s="139"/>
      <c r="AB151" s="139"/>
      <c r="AC151" s="139"/>
      <c r="AD151" s="139"/>
      <c r="AE151" s="139"/>
      <c r="AF151" s="139"/>
      <c r="AG151" s="139"/>
      <c r="AH151" s="139"/>
      <c r="AI151" s="139"/>
      <c r="AJ151" s="139"/>
      <c r="AK151" s="139"/>
      <c r="AL151" s="139"/>
      <c r="AM151" s="139"/>
      <c r="AN151" s="139"/>
      <c r="AO151" s="139"/>
      <c r="AP151" s="139"/>
      <c r="AQ151" s="139"/>
      <c r="AR151" s="139"/>
      <c r="AS151" s="139"/>
      <c r="AT151" s="139"/>
      <c r="AU151" s="139"/>
      <c r="AV151" s="139"/>
      <c r="AW151" s="139"/>
      <c r="AX151" s="139"/>
      <c r="AY151" s="139"/>
      <c r="AZ151" s="139"/>
      <c r="BA151" s="139"/>
      <c r="BB151" s="139"/>
      <c r="BC151" s="139"/>
      <c r="BD151" s="139"/>
      <c r="BE151" s="139"/>
      <c r="BF151" s="139"/>
      <c r="BG151" s="139"/>
      <c r="BH151" s="139"/>
      <c r="BI151" s="139"/>
      <c r="BJ151" s="139"/>
      <c r="BK151" s="139"/>
      <c r="BL151" s="139"/>
      <c r="BM151" s="139"/>
      <c r="BN151" s="139"/>
      <c r="BO151" s="139"/>
      <c r="BP151" s="139"/>
      <c r="BQ151" s="139"/>
      <c r="BR151" s="139"/>
      <c r="BS151" s="139"/>
      <c r="BT151" s="139"/>
      <c r="BU151" s="139"/>
      <c r="BV151" s="139"/>
      <c r="BW151" s="139"/>
      <c r="BX151" s="139"/>
      <c r="BY151" s="139"/>
      <c r="BZ151" s="139"/>
      <c r="CA151" s="139"/>
      <c r="CB151" s="139"/>
      <c r="CC151" s="139"/>
    </row>
    <row r="152" spans="8:81" s="38" customFormat="1" x14ac:dyDescent="0.45">
      <c r="H152" s="139"/>
      <c r="I152" s="139"/>
      <c r="J152" s="139"/>
      <c r="K152" s="139"/>
      <c r="L152" s="139"/>
      <c r="M152" s="139"/>
      <c r="N152" s="139"/>
      <c r="O152" s="139"/>
      <c r="P152" s="139"/>
      <c r="Q152" s="139"/>
      <c r="R152" s="139"/>
      <c r="S152" s="139"/>
      <c r="T152" s="139"/>
      <c r="U152" s="139"/>
      <c r="V152" s="139"/>
      <c r="W152" s="139"/>
      <c r="X152" s="139"/>
      <c r="Y152" s="139"/>
      <c r="Z152" s="139"/>
      <c r="AA152" s="139"/>
      <c r="AB152" s="139"/>
      <c r="AC152" s="139"/>
      <c r="AD152" s="139"/>
      <c r="AE152" s="139"/>
      <c r="AF152" s="139"/>
      <c r="AG152" s="139"/>
      <c r="AH152" s="139"/>
      <c r="AI152" s="139"/>
      <c r="AJ152" s="139"/>
      <c r="AK152" s="139"/>
      <c r="AL152" s="139"/>
      <c r="AM152" s="139"/>
      <c r="AN152" s="139"/>
      <c r="AO152" s="139"/>
      <c r="AP152" s="139"/>
      <c r="AQ152" s="139"/>
      <c r="AR152" s="139"/>
      <c r="AS152" s="139"/>
      <c r="AT152" s="139"/>
      <c r="AU152" s="139"/>
      <c r="AV152" s="139"/>
      <c r="AW152" s="139"/>
      <c r="AX152" s="139"/>
      <c r="AY152" s="139"/>
      <c r="AZ152" s="139"/>
      <c r="BA152" s="139"/>
      <c r="BB152" s="139"/>
      <c r="BC152" s="139"/>
      <c r="BD152" s="139"/>
      <c r="BE152" s="139"/>
      <c r="BF152" s="139"/>
      <c r="BG152" s="139"/>
      <c r="BH152" s="139"/>
      <c r="BI152" s="139"/>
      <c r="BJ152" s="139"/>
      <c r="BK152" s="139"/>
      <c r="BL152" s="139"/>
      <c r="BM152" s="139"/>
      <c r="BN152" s="139"/>
      <c r="BO152" s="139"/>
      <c r="BP152" s="139"/>
      <c r="BQ152" s="139"/>
      <c r="BR152" s="139"/>
      <c r="BS152" s="139"/>
      <c r="BT152" s="139"/>
      <c r="BU152" s="139"/>
      <c r="BV152" s="139"/>
      <c r="BW152" s="139"/>
      <c r="BX152" s="139"/>
      <c r="BY152" s="139"/>
      <c r="BZ152" s="139"/>
      <c r="CA152" s="139"/>
      <c r="CB152" s="139"/>
      <c r="CC152" s="139"/>
    </row>
    <row r="153" spans="8:81" s="38" customFormat="1" x14ac:dyDescent="0.45">
      <c r="H153" s="139"/>
      <c r="I153" s="139"/>
      <c r="J153" s="139"/>
      <c r="K153" s="139"/>
      <c r="L153" s="139"/>
      <c r="M153" s="139"/>
      <c r="N153" s="139"/>
      <c r="O153" s="139"/>
      <c r="P153" s="139"/>
      <c r="Q153" s="139"/>
      <c r="R153" s="139"/>
      <c r="S153" s="139"/>
      <c r="T153" s="139"/>
      <c r="U153" s="139"/>
      <c r="V153" s="139"/>
      <c r="W153" s="139"/>
      <c r="X153" s="139"/>
      <c r="Y153" s="139"/>
      <c r="Z153" s="139"/>
      <c r="AA153" s="139"/>
      <c r="AB153" s="139"/>
      <c r="AC153" s="139"/>
      <c r="AD153" s="139"/>
      <c r="AE153" s="139"/>
      <c r="AF153" s="139"/>
      <c r="AG153" s="139"/>
      <c r="AH153" s="139"/>
      <c r="AI153" s="139"/>
      <c r="AJ153" s="139"/>
      <c r="AK153" s="139"/>
      <c r="AL153" s="139"/>
      <c r="AM153" s="139"/>
      <c r="AN153" s="139"/>
      <c r="AO153" s="139"/>
      <c r="AP153" s="139"/>
      <c r="AQ153" s="139"/>
      <c r="AR153" s="139"/>
      <c r="AS153" s="139"/>
      <c r="AT153" s="139"/>
      <c r="AU153" s="139"/>
      <c r="AV153" s="139"/>
      <c r="AW153" s="139"/>
      <c r="AX153" s="139"/>
      <c r="AY153" s="139"/>
      <c r="AZ153" s="139"/>
      <c r="BA153" s="139"/>
      <c r="BB153" s="139"/>
      <c r="BC153" s="139"/>
      <c r="BD153" s="139"/>
      <c r="BE153" s="139"/>
      <c r="BF153" s="139"/>
      <c r="BG153" s="139"/>
      <c r="BH153" s="139"/>
      <c r="BI153" s="139"/>
      <c r="BJ153" s="139"/>
      <c r="BK153" s="139"/>
      <c r="BL153" s="139"/>
      <c r="BM153" s="139"/>
      <c r="BN153" s="139"/>
      <c r="BO153" s="139"/>
      <c r="BP153" s="139"/>
      <c r="BQ153" s="139"/>
      <c r="BR153" s="139"/>
      <c r="BS153" s="139"/>
      <c r="BT153" s="139"/>
      <c r="BU153" s="139"/>
      <c r="BV153" s="139"/>
      <c r="BW153" s="139"/>
      <c r="BX153" s="139"/>
      <c r="BY153" s="139"/>
      <c r="BZ153" s="139"/>
      <c r="CA153" s="139"/>
      <c r="CB153" s="139"/>
      <c r="CC153" s="139"/>
    </row>
    <row r="154" spans="8:81" s="38" customFormat="1" x14ac:dyDescent="0.45">
      <c r="H154" s="139"/>
      <c r="I154" s="139"/>
      <c r="J154" s="139"/>
      <c r="K154" s="139"/>
      <c r="L154" s="139"/>
      <c r="M154" s="139"/>
      <c r="N154" s="139"/>
      <c r="O154" s="139"/>
      <c r="P154" s="139"/>
      <c r="Q154" s="139"/>
      <c r="R154" s="139"/>
      <c r="S154" s="139"/>
      <c r="T154" s="139"/>
      <c r="U154" s="139"/>
      <c r="V154" s="139"/>
      <c r="W154" s="139"/>
      <c r="X154" s="139"/>
      <c r="Y154" s="139"/>
      <c r="Z154" s="139"/>
      <c r="AA154" s="139"/>
      <c r="AB154" s="139"/>
      <c r="AC154" s="139"/>
      <c r="AD154" s="139"/>
      <c r="AE154" s="139"/>
      <c r="AF154" s="139"/>
      <c r="AG154" s="139"/>
      <c r="AH154" s="139"/>
      <c r="AI154" s="139"/>
      <c r="AJ154" s="139"/>
      <c r="AK154" s="139"/>
      <c r="AL154" s="139"/>
      <c r="AM154" s="139"/>
      <c r="AN154" s="139"/>
      <c r="AO154" s="139"/>
      <c r="AP154" s="139"/>
      <c r="AQ154" s="139"/>
      <c r="AR154" s="139"/>
      <c r="AS154" s="139"/>
      <c r="AT154" s="139"/>
      <c r="AU154" s="139"/>
      <c r="AV154" s="139"/>
      <c r="AW154" s="139"/>
      <c r="AX154" s="139"/>
      <c r="AY154" s="139"/>
      <c r="AZ154" s="139"/>
      <c r="BA154" s="139"/>
      <c r="BB154" s="139"/>
      <c r="BC154" s="139"/>
      <c r="BD154" s="139"/>
      <c r="BE154" s="139"/>
      <c r="BF154" s="139"/>
      <c r="BG154" s="139"/>
      <c r="BH154" s="139"/>
      <c r="BI154" s="139"/>
      <c r="BJ154" s="139"/>
      <c r="BK154" s="139"/>
      <c r="BL154" s="139"/>
      <c r="BM154" s="139"/>
      <c r="BN154" s="139"/>
      <c r="BO154" s="139"/>
      <c r="BP154" s="139"/>
      <c r="BQ154" s="139"/>
      <c r="BR154" s="139"/>
      <c r="BS154" s="139"/>
      <c r="BT154" s="139"/>
      <c r="BU154" s="139"/>
      <c r="BV154" s="139"/>
      <c r="BW154" s="139"/>
      <c r="BX154" s="139"/>
      <c r="BY154" s="139"/>
      <c r="BZ154" s="139"/>
      <c r="CA154" s="139"/>
      <c r="CB154" s="139"/>
      <c r="CC154" s="139"/>
    </row>
    <row r="155" spans="8:81" s="38" customFormat="1" x14ac:dyDescent="0.45">
      <c r="H155" s="139"/>
      <c r="I155" s="139"/>
      <c r="J155" s="139"/>
      <c r="K155" s="139"/>
      <c r="L155" s="139"/>
      <c r="M155" s="139"/>
      <c r="N155" s="139"/>
      <c r="O155" s="139"/>
      <c r="P155" s="139"/>
      <c r="Q155" s="139"/>
      <c r="R155" s="139"/>
      <c r="S155" s="139"/>
      <c r="T155" s="139"/>
      <c r="U155" s="139"/>
      <c r="V155" s="139"/>
      <c r="W155" s="139"/>
      <c r="X155" s="139"/>
      <c r="Y155" s="139"/>
      <c r="Z155" s="139"/>
      <c r="AA155" s="139"/>
      <c r="AB155" s="139"/>
      <c r="AC155" s="139"/>
      <c r="AD155" s="139"/>
      <c r="AE155" s="139"/>
      <c r="AF155" s="139"/>
      <c r="AG155" s="139"/>
      <c r="AH155" s="139"/>
      <c r="AI155" s="139"/>
      <c r="AJ155" s="139"/>
      <c r="AK155" s="139"/>
      <c r="AL155" s="139"/>
      <c r="AM155" s="139"/>
      <c r="AN155" s="139"/>
      <c r="AO155" s="139"/>
      <c r="AP155" s="139"/>
      <c r="AQ155" s="139"/>
      <c r="AR155" s="139"/>
      <c r="AS155" s="139"/>
      <c r="AT155" s="139"/>
      <c r="AU155" s="139"/>
      <c r="AV155" s="139"/>
      <c r="AW155" s="139"/>
      <c r="AX155" s="139"/>
      <c r="AY155" s="139"/>
      <c r="AZ155" s="139"/>
      <c r="BA155" s="139"/>
      <c r="BB155" s="139"/>
      <c r="BC155" s="139"/>
      <c r="BD155" s="139"/>
      <c r="BE155" s="139"/>
      <c r="BF155" s="139"/>
      <c r="BG155" s="139"/>
      <c r="BH155" s="139"/>
      <c r="BI155" s="139"/>
      <c r="BJ155" s="139"/>
      <c r="BK155" s="139"/>
      <c r="BL155" s="139"/>
      <c r="BM155" s="139"/>
      <c r="BN155" s="139"/>
      <c r="BO155" s="139"/>
      <c r="BP155" s="139"/>
      <c r="BQ155" s="139"/>
      <c r="BR155" s="139"/>
      <c r="BS155" s="139"/>
      <c r="BT155" s="139"/>
      <c r="BU155" s="139"/>
      <c r="BV155" s="139"/>
      <c r="BW155" s="139"/>
      <c r="BX155" s="139"/>
      <c r="BY155" s="139"/>
      <c r="BZ155" s="139"/>
      <c r="CA155" s="139"/>
      <c r="CB155" s="139"/>
      <c r="CC155" s="139"/>
    </row>
    <row r="156" spans="8:81" s="38" customFormat="1" x14ac:dyDescent="0.45">
      <c r="H156" s="139"/>
      <c r="I156" s="139"/>
      <c r="J156" s="139"/>
      <c r="K156" s="139"/>
      <c r="L156" s="139"/>
      <c r="M156" s="139"/>
      <c r="N156" s="139"/>
      <c r="O156" s="139"/>
      <c r="P156" s="139"/>
      <c r="Q156" s="139"/>
      <c r="R156" s="139"/>
      <c r="S156" s="139"/>
      <c r="T156" s="139"/>
      <c r="U156" s="139"/>
      <c r="V156" s="139"/>
      <c r="W156" s="139"/>
      <c r="X156" s="139"/>
      <c r="Y156" s="139"/>
      <c r="Z156" s="139"/>
      <c r="AA156" s="139"/>
      <c r="AB156" s="139"/>
      <c r="AC156" s="139"/>
      <c r="AD156" s="139"/>
      <c r="AE156" s="139"/>
      <c r="AF156" s="139"/>
      <c r="AG156" s="139"/>
      <c r="AH156" s="139"/>
      <c r="AI156" s="139"/>
      <c r="AJ156" s="139"/>
      <c r="AK156" s="139"/>
      <c r="AL156" s="139"/>
      <c r="AM156" s="139"/>
      <c r="AN156" s="139"/>
      <c r="AO156" s="139"/>
      <c r="AP156" s="139"/>
      <c r="AQ156" s="139"/>
      <c r="AR156" s="139"/>
      <c r="AS156" s="139"/>
      <c r="AT156" s="139"/>
      <c r="AU156" s="139"/>
      <c r="AV156" s="139"/>
      <c r="AW156" s="139"/>
      <c r="AX156" s="139"/>
      <c r="AY156" s="139"/>
      <c r="AZ156" s="139"/>
      <c r="BA156" s="139"/>
      <c r="BB156" s="139"/>
      <c r="BC156" s="139"/>
      <c r="BD156" s="139"/>
      <c r="BE156" s="139"/>
      <c r="BF156" s="139"/>
      <c r="BG156" s="139"/>
      <c r="BH156" s="139"/>
      <c r="BI156" s="139"/>
      <c r="BJ156" s="139"/>
      <c r="BK156" s="139"/>
      <c r="BL156" s="139"/>
      <c r="BM156" s="139"/>
      <c r="BN156" s="139"/>
      <c r="BO156" s="139"/>
      <c r="BP156" s="139"/>
      <c r="BQ156" s="139"/>
      <c r="BR156" s="139"/>
      <c r="BS156" s="139"/>
      <c r="BT156" s="139"/>
      <c r="BU156" s="139"/>
      <c r="BV156" s="139"/>
      <c r="BW156" s="139"/>
      <c r="BX156" s="139"/>
      <c r="BY156" s="139"/>
      <c r="BZ156" s="139"/>
      <c r="CA156" s="139"/>
      <c r="CB156" s="139"/>
      <c r="CC156" s="139"/>
    </row>
    <row r="157" spans="8:81" s="38" customFormat="1" x14ac:dyDescent="0.45">
      <c r="H157" s="139"/>
      <c r="I157" s="139"/>
      <c r="J157" s="139"/>
      <c r="K157" s="139"/>
      <c r="L157" s="139"/>
      <c r="M157" s="139"/>
      <c r="N157" s="139"/>
      <c r="O157" s="139"/>
      <c r="P157" s="139"/>
      <c r="Q157" s="139"/>
      <c r="R157" s="139"/>
      <c r="S157" s="139"/>
      <c r="T157" s="139"/>
      <c r="U157" s="139"/>
      <c r="V157" s="139"/>
      <c r="W157" s="139"/>
      <c r="X157" s="139"/>
      <c r="Y157" s="139"/>
      <c r="Z157" s="139"/>
      <c r="AA157" s="139"/>
      <c r="AB157" s="139"/>
      <c r="AC157" s="139"/>
      <c r="AD157" s="139"/>
      <c r="AE157" s="139"/>
      <c r="AF157" s="139"/>
      <c r="AG157" s="139"/>
      <c r="AH157" s="139"/>
      <c r="AI157" s="139"/>
      <c r="AJ157" s="139"/>
      <c r="AK157" s="139"/>
      <c r="AL157" s="139"/>
      <c r="AM157" s="139"/>
      <c r="AN157" s="139"/>
      <c r="AO157" s="139"/>
      <c r="AP157" s="139"/>
      <c r="AQ157" s="139"/>
      <c r="AR157" s="139"/>
      <c r="AS157" s="139"/>
      <c r="AT157" s="139"/>
      <c r="AU157" s="139"/>
      <c r="AV157" s="139"/>
      <c r="AW157" s="139"/>
      <c r="AX157" s="139"/>
      <c r="AY157" s="139"/>
      <c r="AZ157" s="139"/>
      <c r="BA157" s="139"/>
      <c r="BB157" s="139"/>
      <c r="BC157" s="139"/>
      <c r="BD157" s="139"/>
      <c r="BE157" s="139"/>
      <c r="BF157" s="139"/>
      <c r="BG157" s="139"/>
      <c r="BH157" s="139"/>
      <c r="BI157" s="139"/>
      <c r="BJ157" s="139"/>
      <c r="BK157" s="139"/>
      <c r="BL157" s="139"/>
      <c r="BM157" s="139"/>
      <c r="BN157" s="139"/>
      <c r="BO157" s="139"/>
      <c r="BP157" s="139"/>
      <c r="BQ157" s="139"/>
      <c r="BR157" s="139"/>
      <c r="BS157" s="139"/>
      <c r="BT157" s="139"/>
      <c r="BU157" s="139"/>
      <c r="BV157" s="139"/>
      <c r="BW157" s="139"/>
      <c r="BX157" s="139"/>
      <c r="BY157" s="139"/>
      <c r="BZ157" s="139"/>
      <c r="CA157" s="139"/>
      <c r="CB157" s="139"/>
      <c r="CC157" s="139"/>
    </row>
    <row r="158" spans="8:81" s="38" customFormat="1" x14ac:dyDescent="0.45">
      <c r="H158" s="139"/>
      <c r="I158" s="139"/>
      <c r="J158" s="139"/>
      <c r="K158" s="139"/>
      <c r="L158" s="139"/>
      <c r="M158" s="139"/>
      <c r="N158" s="139"/>
      <c r="O158" s="139"/>
      <c r="P158" s="139"/>
      <c r="Q158" s="139"/>
      <c r="R158" s="139"/>
      <c r="S158" s="139"/>
      <c r="T158" s="139"/>
      <c r="U158" s="139"/>
      <c r="V158" s="139"/>
      <c r="W158" s="139"/>
      <c r="X158" s="139"/>
      <c r="Y158" s="139"/>
      <c r="Z158" s="139"/>
      <c r="AA158" s="139"/>
      <c r="AB158" s="139"/>
      <c r="AC158" s="139"/>
      <c r="AD158" s="139"/>
      <c r="AE158" s="139"/>
      <c r="AF158" s="139"/>
      <c r="AG158" s="139"/>
      <c r="AH158" s="139"/>
      <c r="AI158" s="139"/>
      <c r="AJ158" s="139"/>
      <c r="AK158" s="139"/>
      <c r="AL158" s="139"/>
      <c r="AM158" s="139"/>
      <c r="AN158" s="139"/>
      <c r="AO158" s="139"/>
      <c r="AP158" s="139"/>
      <c r="AQ158" s="139"/>
      <c r="AR158" s="139"/>
      <c r="AS158" s="139"/>
      <c r="AT158" s="139"/>
      <c r="AU158" s="139"/>
      <c r="AV158" s="139"/>
      <c r="AW158" s="139"/>
      <c r="AX158" s="139"/>
      <c r="AY158" s="139"/>
      <c r="AZ158" s="139"/>
      <c r="BA158" s="139"/>
      <c r="BB158" s="139"/>
      <c r="BC158" s="139"/>
      <c r="BD158" s="139"/>
      <c r="BE158" s="139"/>
      <c r="BF158" s="139"/>
      <c r="BG158" s="139"/>
      <c r="BH158" s="139"/>
      <c r="BI158" s="139"/>
      <c r="BJ158" s="139"/>
      <c r="BK158" s="139"/>
      <c r="BL158" s="139"/>
      <c r="BM158" s="139"/>
      <c r="BN158" s="139"/>
      <c r="BO158" s="139"/>
      <c r="BP158" s="139"/>
      <c r="BQ158" s="139"/>
      <c r="BR158" s="139"/>
      <c r="BS158" s="139"/>
      <c r="BT158" s="139"/>
      <c r="BU158" s="139"/>
      <c r="BV158" s="139"/>
      <c r="BW158" s="139"/>
      <c r="BX158" s="139"/>
      <c r="BY158" s="139"/>
      <c r="BZ158" s="139"/>
      <c r="CA158" s="139"/>
      <c r="CB158" s="139"/>
      <c r="CC158" s="139"/>
    </row>
    <row r="159" spans="8:81" s="38" customFormat="1" x14ac:dyDescent="0.45">
      <c r="H159" s="139"/>
      <c r="I159" s="139"/>
      <c r="J159" s="139"/>
      <c r="K159" s="139"/>
      <c r="L159" s="139"/>
      <c r="M159" s="139"/>
      <c r="N159" s="139"/>
      <c r="O159" s="139"/>
      <c r="P159" s="139"/>
      <c r="Q159" s="139"/>
      <c r="R159" s="139"/>
      <c r="S159" s="139"/>
      <c r="T159" s="139"/>
      <c r="U159" s="139"/>
      <c r="V159" s="139"/>
      <c r="W159" s="139"/>
      <c r="X159" s="139"/>
      <c r="Y159" s="139"/>
      <c r="Z159" s="139"/>
      <c r="AA159" s="139"/>
      <c r="AB159" s="139"/>
      <c r="AC159" s="139"/>
      <c r="AD159" s="139"/>
      <c r="AE159" s="139"/>
      <c r="AF159" s="139"/>
      <c r="AG159" s="139"/>
      <c r="AH159" s="139"/>
      <c r="AI159" s="139"/>
      <c r="AJ159" s="139"/>
      <c r="AK159" s="139"/>
      <c r="AL159" s="139"/>
      <c r="AM159" s="139"/>
      <c r="AN159" s="139"/>
      <c r="AO159" s="139"/>
      <c r="AP159" s="139"/>
      <c r="AQ159" s="139"/>
      <c r="AR159" s="139"/>
      <c r="AS159" s="139"/>
      <c r="AT159" s="139"/>
      <c r="AU159" s="139"/>
      <c r="AV159" s="139"/>
      <c r="AW159" s="139"/>
      <c r="AX159" s="139"/>
      <c r="AY159" s="139"/>
      <c r="AZ159" s="139"/>
      <c r="BA159" s="139"/>
      <c r="BB159" s="139"/>
      <c r="BC159" s="139"/>
      <c r="BD159" s="139"/>
      <c r="BE159" s="139"/>
      <c r="BF159" s="139"/>
      <c r="BG159" s="139"/>
      <c r="BH159" s="139"/>
      <c r="BI159" s="139"/>
      <c r="BJ159" s="139"/>
      <c r="BK159" s="139"/>
      <c r="BL159" s="139"/>
      <c r="BM159" s="139"/>
      <c r="BN159" s="139"/>
      <c r="BO159" s="139"/>
      <c r="BP159" s="139"/>
      <c r="BQ159" s="139"/>
      <c r="BR159" s="139"/>
      <c r="BS159" s="139"/>
      <c r="BT159" s="139"/>
      <c r="BU159" s="139"/>
      <c r="BV159" s="139"/>
      <c r="BW159" s="139"/>
      <c r="BX159" s="139"/>
      <c r="BY159" s="139"/>
      <c r="BZ159" s="139"/>
      <c r="CA159" s="139"/>
      <c r="CB159" s="139"/>
      <c r="CC159" s="139"/>
    </row>
    <row r="160" spans="8:81" s="38" customFormat="1" x14ac:dyDescent="0.45">
      <c r="H160" s="139"/>
      <c r="I160" s="139"/>
      <c r="J160" s="139"/>
      <c r="K160" s="139"/>
      <c r="L160" s="139"/>
      <c r="M160" s="139"/>
      <c r="N160" s="139"/>
      <c r="O160" s="139"/>
      <c r="P160" s="139"/>
      <c r="Q160" s="139"/>
      <c r="R160" s="139"/>
      <c r="S160" s="139"/>
      <c r="T160" s="139"/>
      <c r="U160" s="139"/>
      <c r="V160" s="139"/>
      <c r="W160" s="139"/>
      <c r="X160" s="139"/>
      <c r="Y160" s="139"/>
      <c r="Z160" s="139"/>
      <c r="AA160" s="139"/>
      <c r="AB160" s="139"/>
      <c r="AC160" s="139"/>
      <c r="AD160" s="139"/>
      <c r="AE160" s="139"/>
      <c r="AF160" s="139"/>
      <c r="AG160" s="139"/>
      <c r="AH160" s="139"/>
      <c r="AI160" s="139"/>
      <c r="AJ160" s="139"/>
      <c r="AK160" s="139"/>
      <c r="AL160" s="139"/>
      <c r="AM160" s="139"/>
      <c r="AN160" s="139"/>
      <c r="AO160" s="139"/>
      <c r="AP160" s="139"/>
      <c r="AQ160" s="139"/>
      <c r="AR160" s="139"/>
      <c r="AS160" s="139"/>
      <c r="AT160" s="139"/>
      <c r="AU160" s="139"/>
      <c r="AV160" s="139"/>
      <c r="AW160" s="139"/>
      <c r="AX160" s="139"/>
      <c r="AY160" s="139"/>
      <c r="AZ160" s="139"/>
      <c r="BA160" s="139"/>
      <c r="BB160" s="139"/>
      <c r="BC160" s="139"/>
      <c r="BD160" s="139"/>
      <c r="BE160" s="139"/>
      <c r="BF160" s="139"/>
      <c r="BG160" s="139"/>
      <c r="BH160" s="139"/>
      <c r="BI160" s="139"/>
      <c r="BJ160" s="139"/>
      <c r="BK160" s="139"/>
      <c r="BL160" s="139"/>
      <c r="BM160" s="139"/>
      <c r="BN160" s="139"/>
      <c r="BO160" s="139"/>
      <c r="BP160" s="139"/>
      <c r="BQ160" s="139"/>
      <c r="BR160" s="139"/>
      <c r="BS160" s="139"/>
      <c r="BT160" s="139"/>
      <c r="BU160" s="139"/>
      <c r="BV160" s="139"/>
      <c r="BW160" s="139"/>
      <c r="BX160" s="139"/>
      <c r="BY160" s="139"/>
      <c r="BZ160" s="139"/>
      <c r="CA160" s="139"/>
      <c r="CB160" s="139"/>
      <c r="CC160" s="139"/>
    </row>
    <row r="161" spans="8:81" s="38" customFormat="1" x14ac:dyDescent="0.45">
      <c r="H161" s="139"/>
      <c r="I161" s="139"/>
      <c r="J161" s="139"/>
      <c r="K161" s="139"/>
      <c r="L161" s="139"/>
      <c r="M161" s="139"/>
      <c r="N161" s="139"/>
      <c r="O161" s="139"/>
      <c r="P161" s="139"/>
      <c r="Q161" s="139"/>
      <c r="R161" s="139"/>
      <c r="S161" s="139"/>
      <c r="T161" s="139"/>
      <c r="U161" s="139"/>
      <c r="V161" s="139"/>
      <c r="W161" s="139"/>
      <c r="X161" s="139"/>
      <c r="Y161" s="139"/>
      <c r="Z161" s="139"/>
      <c r="AA161" s="139"/>
      <c r="AB161" s="139"/>
      <c r="AC161" s="139"/>
      <c r="AD161" s="139"/>
      <c r="AE161" s="139"/>
      <c r="AF161" s="139"/>
      <c r="AG161" s="139"/>
      <c r="AH161" s="139"/>
      <c r="AI161" s="139"/>
      <c r="AJ161" s="139"/>
      <c r="AK161" s="139"/>
      <c r="AL161" s="139"/>
      <c r="AM161" s="139"/>
      <c r="AN161" s="139"/>
      <c r="AO161" s="139"/>
      <c r="AP161" s="139"/>
      <c r="AQ161" s="139"/>
      <c r="AR161" s="139"/>
      <c r="AS161" s="139"/>
      <c r="AT161" s="139"/>
      <c r="AU161" s="139"/>
      <c r="AV161" s="139"/>
      <c r="AW161" s="139"/>
      <c r="AX161" s="139"/>
      <c r="AY161" s="139"/>
      <c r="AZ161" s="139"/>
      <c r="BA161" s="139"/>
      <c r="BB161" s="139"/>
      <c r="BC161" s="139"/>
      <c r="BD161" s="139"/>
      <c r="BE161" s="139"/>
      <c r="BF161" s="139"/>
      <c r="BG161" s="139"/>
      <c r="BH161" s="139"/>
      <c r="BI161" s="139"/>
      <c r="BJ161" s="139"/>
      <c r="BK161" s="139"/>
      <c r="BL161" s="139"/>
      <c r="BM161" s="139"/>
      <c r="BN161" s="139"/>
      <c r="BO161" s="139"/>
      <c r="BP161" s="139"/>
      <c r="BQ161" s="139"/>
      <c r="BR161" s="139"/>
      <c r="BS161" s="139"/>
      <c r="BT161" s="139"/>
      <c r="BU161" s="139"/>
      <c r="BV161" s="139"/>
      <c r="BW161" s="139"/>
      <c r="BX161" s="139"/>
      <c r="BY161" s="139"/>
      <c r="BZ161" s="139"/>
      <c r="CA161" s="139"/>
      <c r="CB161" s="139"/>
      <c r="CC161" s="139"/>
    </row>
    <row r="162" spans="8:81" s="38" customFormat="1" x14ac:dyDescent="0.45">
      <c r="H162" s="139"/>
      <c r="I162" s="139"/>
      <c r="J162" s="139"/>
      <c r="K162" s="139"/>
      <c r="L162" s="139"/>
      <c r="M162" s="139"/>
      <c r="N162" s="139"/>
      <c r="O162" s="139"/>
      <c r="P162" s="139"/>
      <c r="Q162" s="139"/>
      <c r="R162" s="139"/>
      <c r="S162" s="139"/>
      <c r="T162" s="139"/>
      <c r="U162" s="139"/>
      <c r="V162" s="139"/>
      <c r="W162" s="139"/>
      <c r="X162" s="139"/>
      <c r="Y162" s="139"/>
      <c r="Z162" s="139"/>
      <c r="AA162" s="139"/>
      <c r="AB162" s="139"/>
      <c r="AC162" s="139"/>
      <c r="AD162" s="139"/>
      <c r="AE162" s="139"/>
      <c r="AF162" s="139"/>
      <c r="AG162" s="139"/>
      <c r="AH162" s="139"/>
      <c r="AI162" s="139"/>
      <c r="AJ162" s="139"/>
      <c r="AK162" s="139"/>
      <c r="AL162" s="139"/>
      <c r="AM162" s="139"/>
      <c r="AN162" s="139"/>
      <c r="AO162" s="139"/>
      <c r="AP162" s="139"/>
      <c r="AQ162" s="139"/>
      <c r="AR162" s="139"/>
      <c r="AS162" s="139"/>
      <c r="AT162" s="139"/>
      <c r="AU162" s="139"/>
      <c r="AV162" s="139"/>
      <c r="AW162" s="139"/>
      <c r="AX162" s="139"/>
      <c r="AY162" s="139"/>
      <c r="AZ162" s="139"/>
      <c r="BA162" s="139"/>
      <c r="BB162" s="139"/>
      <c r="BC162" s="139"/>
      <c r="BD162" s="139"/>
      <c r="BE162" s="139"/>
      <c r="BF162" s="139"/>
      <c r="BG162" s="139"/>
      <c r="BH162" s="139"/>
      <c r="BI162" s="139"/>
      <c r="BJ162" s="139"/>
      <c r="BK162" s="139"/>
      <c r="BL162" s="139"/>
      <c r="BM162" s="139"/>
      <c r="BN162" s="139"/>
      <c r="BO162" s="139"/>
      <c r="BP162" s="139"/>
      <c r="BQ162" s="139"/>
      <c r="BR162" s="139"/>
      <c r="BS162" s="139"/>
      <c r="BT162" s="139"/>
      <c r="BU162" s="139"/>
      <c r="BV162" s="139"/>
      <c r="BW162" s="139"/>
      <c r="BX162" s="139"/>
      <c r="BY162" s="139"/>
      <c r="BZ162" s="139"/>
      <c r="CA162" s="139"/>
      <c r="CB162" s="139"/>
      <c r="CC162" s="139"/>
    </row>
    <row r="163" spans="8:81" s="38" customFormat="1" x14ac:dyDescent="0.45">
      <c r="H163" s="139"/>
      <c r="I163" s="139"/>
      <c r="J163" s="139"/>
      <c r="K163" s="139"/>
      <c r="L163" s="139"/>
      <c r="M163" s="139"/>
      <c r="N163" s="139"/>
      <c r="O163" s="139"/>
      <c r="P163" s="139"/>
      <c r="Q163" s="139"/>
      <c r="R163" s="139"/>
      <c r="S163" s="139"/>
      <c r="T163" s="139"/>
      <c r="U163" s="139"/>
      <c r="V163" s="139"/>
      <c r="W163" s="139"/>
      <c r="X163" s="139"/>
      <c r="Y163" s="139"/>
      <c r="Z163" s="139"/>
      <c r="AA163" s="139"/>
      <c r="AB163" s="139"/>
      <c r="AC163" s="139"/>
      <c r="AD163" s="139"/>
      <c r="AE163" s="139"/>
      <c r="AF163" s="139"/>
      <c r="AG163" s="139"/>
      <c r="AH163" s="139"/>
      <c r="AI163" s="139"/>
      <c r="AJ163" s="139"/>
      <c r="AK163" s="139"/>
      <c r="AL163" s="139"/>
      <c r="AM163" s="139"/>
      <c r="AN163" s="139"/>
      <c r="AO163" s="139"/>
      <c r="AP163" s="139"/>
      <c r="AQ163" s="139"/>
      <c r="AR163" s="139"/>
      <c r="AS163" s="139"/>
      <c r="AT163" s="139"/>
      <c r="AU163" s="139"/>
      <c r="AV163" s="139"/>
      <c r="AW163" s="139"/>
      <c r="AX163" s="139"/>
      <c r="AY163" s="139"/>
      <c r="AZ163" s="139"/>
      <c r="BA163" s="139"/>
      <c r="BB163" s="139"/>
      <c r="BC163" s="139"/>
      <c r="BD163" s="139"/>
      <c r="BE163" s="139"/>
      <c r="BF163" s="139"/>
      <c r="BG163" s="139"/>
      <c r="BH163" s="139"/>
      <c r="BI163" s="139"/>
      <c r="BJ163" s="139"/>
      <c r="BK163" s="139"/>
      <c r="BL163" s="139"/>
      <c r="BM163" s="139"/>
      <c r="BN163" s="139"/>
      <c r="BO163" s="139"/>
      <c r="BP163" s="139"/>
      <c r="BQ163" s="139"/>
      <c r="BR163" s="139"/>
      <c r="BS163" s="139"/>
      <c r="BT163" s="139"/>
      <c r="BU163" s="139"/>
      <c r="BV163" s="139"/>
      <c r="BW163" s="139"/>
      <c r="BX163" s="139"/>
      <c r="BY163" s="139"/>
      <c r="BZ163" s="139"/>
      <c r="CA163" s="139"/>
      <c r="CB163" s="139"/>
      <c r="CC163" s="139"/>
    </row>
    <row r="164" spans="8:81" s="38" customFormat="1" x14ac:dyDescent="0.45">
      <c r="H164" s="139"/>
      <c r="I164" s="139"/>
      <c r="J164" s="139"/>
      <c r="K164" s="139"/>
      <c r="L164" s="139"/>
      <c r="M164" s="139"/>
      <c r="N164" s="139"/>
      <c r="O164" s="139"/>
      <c r="P164" s="139"/>
      <c r="Q164" s="139"/>
      <c r="R164" s="139"/>
      <c r="S164" s="139"/>
      <c r="T164" s="139"/>
      <c r="U164" s="139"/>
      <c r="V164" s="139"/>
      <c r="W164" s="139"/>
      <c r="X164" s="139"/>
      <c r="Y164" s="139"/>
      <c r="Z164" s="139"/>
      <c r="AA164" s="139"/>
      <c r="AB164" s="139"/>
      <c r="AC164" s="139"/>
      <c r="AD164" s="139"/>
      <c r="AE164" s="139"/>
      <c r="AF164" s="139"/>
      <c r="AG164" s="139"/>
      <c r="AH164" s="139"/>
      <c r="AI164" s="139"/>
      <c r="AJ164" s="139"/>
      <c r="AK164" s="139"/>
      <c r="AL164" s="139"/>
      <c r="AM164" s="139"/>
      <c r="AN164" s="139"/>
      <c r="AO164" s="139"/>
      <c r="AP164" s="139"/>
      <c r="AQ164" s="139"/>
      <c r="AR164" s="139"/>
      <c r="AS164" s="139"/>
      <c r="AT164" s="139"/>
      <c r="AU164" s="139"/>
      <c r="AV164" s="139"/>
      <c r="AW164" s="139"/>
      <c r="AX164" s="139"/>
      <c r="AY164" s="139"/>
      <c r="AZ164" s="139"/>
      <c r="BA164" s="139"/>
      <c r="BB164" s="139"/>
      <c r="BC164" s="139"/>
      <c r="BD164" s="139"/>
      <c r="BE164" s="139"/>
      <c r="BF164" s="139"/>
      <c r="BG164" s="139"/>
      <c r="BH164" s="139"/>
      <c r="BI164" s="139"/>
      <c r="BJ164" s="139"/>
      <c r="BK164" s="139"/>
      <c r="BL164" s="139"/>
      <c r="BM164" s="139"/>
      <c r="BN164" s="139"/>
      <c r="BO164" s="139"/>
      <c r="BP164" s="139"/>
      <c r="BQ164" s="139"/>
      <c r="BR164" s="139"/>
      <c r="BS164" s="139"/>
      <c r="BT164" s="139"/>
      <c r="BU164" s="139"/>
      <c r="BV164" s="139"/>
      <c r="BW164" s="139"/>
      <c r="BX164" s="139"/>
      <c r="BY164" s="139"/>
      <c r="BZ164" s="139"/>
      <c r="CA164" s="139"/>
      <c r="CB164" s="139"/>
      <c r="CC164" s="139"/>
    </row>
    <row r="165" spans="8:81" s="38" customFormat="1" x14ac:dyDescent="0.45">
      <c r="H165" s="139"/>
      <c r="I165" s="139"/>
      <c r="J165" s="139"/>
      <c r="K165" s="139"/>
      <c r="L165" s="139"/>
      <c r="M165" s="139"/>
      <c r="N165" s="139"/>
      <c r="O165" s="139"/>
      <c r="P165" s="139"/>
      <c r="Q165" s="139"/>
      <c r="R165" s="139"/>
      <c r="S165" s="139"/>
      <c r="T165" s="139"/>
      <c r="U165" s="139"/>
      <c r="V165" s="139"/>
      <c r="W165" s="139"/>
      <c r="X165" s="139"/>
      <c r="Y165" s="139"/>
      <c r="Z165" s="139"/>
      <c r="AA165" s="139"/>
      <c r="AB165" s="139"/>
      <c r="AC165" s="139"/>
      <c r="AD165" s="139"/>
      <c r="AE165" s="139"/>
      <c r="AF165" s="139"/>
      <c r="AG165" s="139"/>
      <c r="AH165" s="139"/>
      <c r="AI165" s="139"/>
      <c r="AJ165" s="139"/>
      <c r="AK165" s="139"/>
      <c r="AL165" s="139"/>
      <c r="AM165" s="139"/>
      <c r="AN165" s="139"/>
      <c r="AO165" s="139"/>
      <c r="AP165" s="139"/>
      <c r="AQ165" s="139"/>
      <c r="AR165" s="139"/>
      <c r="AS165" s="139"/>
      <c r="AT165" s="139"/>
      <c r="AU165" s="139"/>
      <c r="AV165" s="139"/>
      <c r="AW165" s="139"/>
      <c r="AX165" s="139"/>
      <c r="AY165" s="139"/>
      <c r="AZ165" s="139"/>
      <c r="BA165" s="139"/>
      <c r="BB165" s="139"/>
      <c r="BC165" s="139"/>
      <c r="BD165" s="139"/>
      <c r="BE165" s="139"/>
      <c r="BF165" s="139"/>
      <c r="BG165" s="139"/>
      <c r="BH165" s="139"/>
      <c r="BI165" s="139"/>
      <c r="BJ165" s="139"/>
      <c r="BK165" s="139"/>
      <c r="BL165" s="139"/>
      <c r="BM165" s="139"/>
      <c r="BN165" s="139"/>
      <c r="BO165" s="139"/>
      <c r="BP165" s="139"/>
      <c r="BQ165" s="139"/>
      <c r="BR165" s="139"/>
      <c r="BS165" s="139"/>
      <c r="BT165" s="139"/>
      <c r="BU165" s="139"/>
      <c r="BV165" s="139"/>
      <c r="BW165" s="139"/>
      <c r="BX165" s="139"/>
      <c r="BY165" s="139"/>
      <c r="BZ165" s="139"/>
      <c r="CA165" s="139"/>
      <c r="CB165" s="139"/>
      <c r="CC165" s="139"/>
    </row>
    <row r="166" spans="8:81" s="38" customFormat="1" x14ac:dyDescent="0.45">
      <c r="H166" s="139"/>
      <c r="I166" s="139"/>
      <c r="J166" s="139"/>
      <c r="K166" s="139"/>
      <c r="L166" s="139"/>
      <c r="M166" s="139"/>
      <c r="N166" s="139"/>
      <c r="O166" s="139"/>
      <c r="P166" s="139"/>
      <c r="Q166" s="139"/>
      <c r="R166" s="139"/>
      <c r="S166" s="139"/>
      <c r="T166" s="139"/>
      <c r="U166" s="139"/>
      <c r="V166" s="139"/>
      <c r="W166" s="139"/>
      <c r="X166" s="139"/>
      <c r="Y166" s="139"/>
      <c r="Z166" s="139"/>
      <c r="AA166" s="139"/>
      <c r="AB166" s="139"/>
      <c r="AC166" s="139"/>
      <c r="AD166" s="139"/>
      <c r="AE166" s="139"/>
      <c r="AF166" s="139"/>
      <c r="AG166" s="139"/>
      <c r="AH166" s="139"/>
      <c r="AI166" s="139"/>
      <c r="AJ166" s="139"/>
      <c r="AK166" s="139"/>
      <c r="AL166" s="139"/>
      <c r="AM166" s="139"/>
      <c r="AN166" s="139"/>
      <c r="AO166" s="139"/>
      <c r="AP166" s="139"/>
      <c r="AQ166" s="139"/>
      <c r="AR166" s="139"/>
      <c r="AS166" s="139"/>
      <c r="AT166" s="139"/>
      <c r="AU166" s="139"/>
      <c r="AV166" s="139"/>
      <c r="AW166" s="139"/>
      <c r="AX166" s="139"/>
      <c r="AY166" s="139"/>
      <c r="AZ166" s="139"/>
      <c r="BA166" s="139"/>
      <c r="BB166" s="139"/>
      <c r="BC166" s="139"/>
      <c r="BD166" s="139"/>
      <c r="BE166" s="139"/>
      <c r="BF166" s="139"/>
      <c r="BG166" s="139"/>
      <c r="BH166" s="139"/>
      <c r="BI166" s="139"/>
      <c r="BJ166" s="139"/>
      <c r="BK166" s="139"/>
      <c r="BL166" s="139"/>
      <c r="BM166" s="139"/>
      <c r="BN166" s="139"/>
      <c r="BO166" s="139"/>
      <c r="BP166" s="139"/>
      <c r="BQ166" s="139"/>
      <c r="BR166" s="139"/>
      <c r="BS166" s="139"/>
      <c r="BT166" s="139"/>
      <c r="BU166" s="139"/>
      <c r="BV166" s="139"/>
      <c r="BW166" s="139"/>
      <c r="BX166" s="139"/>
      <c r="BY166" s="139"/>
      <c r="BZ166" s="139"/>
      <c r="CA166" s="139"/>
      <c r="CB166" s="139"/>
      <c r="CC166" s="139"/>
    </row>
    <row r="167" spans="8:81" s="38" customFormat="1" x14ac:dyDescent="0.45">
      <c r="H167" s="139"/>
      <c r="I167" s="139"/>
      <c r="J167" s="139"/>
      <c r="K167" s="139"/>
      <c r="L167" s="139"/>
      <c r="M167" s="139"/>
      <c r="N167" s="139"/>
      <c r="O167" s="139"/>
      <c r="P167" s="139"/>
      <c r="Q167" s="139"/>
      <c r="R167" s="139"/>
      <c r="S167" s="139"/>
      <c r="T167" s="139"/>
      <c r="U167" s="139"/>
      <c r="V167" s="139"/>
      <c r="W167" s="139"/>
      <c r="X167" s="139"/>
      <c r="Y167" s="139"/>
      <c r="Z167" s="139"/>
      <c r="AA167" s="139"/>
      <c r="AB167" s="139"/>
      <c r="AC167" s="139"/>
      <c r="AD167" s="139"/>
      <c r="AE167" s="139"/>
      <c r="AF167" s="139"/>
      <c r="AG167" s="139"/>
      <c r="AH167" s="139"/>
      <c r="AI167" s="139"/>
      <c r="AJ167" s="139"/>
      <c r="AK167" s="139"/>
      <c r="AL167" s="139"/>
      <c r="AM167" s="139"/>
      <c r="AN167" s="139"/>
      <c r="AO167" s="139"/>
      <c r="AP167" s="139"/>
      <c r="AQ167" s="139"/>
      <c r="AR167" s="139"/>
      <c r="AS167" s="139"/>
      <c r="AT167" s="139"/>
      <c r="AU167" s="139"/>
      <c r="AV167" s="139"/>
      <c r="AW167" s="139"/>
      <c r="AX167" s="139"/>
      <c r="AY167" s="139"/>
      <c r="AZ167" s="139"/>
      <c r="BA167" s="139"/>
      <c r="BB167" s="139"/>
      <c r="BC167" s="139"/>
      <c r="BD167" s="139"/>
      <c r="BE167" s="139"/>
      <c r="BF167" s="139"/>
      <c r="BG167" s="139"/>
      <c r="BH167" s="139"/>
      <c r="BI167" s="139"/>
      <c r="BJ167" s="139"/>
      <c r="BK167" s="139"/>
      <c r="BL167" s="139"/>
      <c r="BM167" s="139"/>
      <c r="BN167" s="139"/>
      <c r="BO167" s="139"/>
      <c r="BP167" s="139"/>
      <c r="BQ167" s="139"/>
      <c r="BR167" s="139"/>
      <c r="BS167" s="139"/>
      <c r="BT167" s="139"/>
      <c r="BU167" s="139"/>
      <c r="BV167" s="139"/>
      <c r="BW167" s="139"/>
      <c r="BX167" s="139"/>
      <c r="BY167" s="139"/>
      <c r="BZ167" s="139"/>
      <c r="CA167" s="139"/>
      <c r="CB167" s="139"/>
      <c r="CC167" s="139"/>
    </row>
    <row r="168" spans="8:81" s="38" customFormat="1" x14ac:dyDescent="0.45">
      <c r="H168" s="139"/>
      <c r="I168" s="139"/>
      <c r="J168" s="139"/>
      <c r="K168" s="139"/>
      <c r="L168" s="139"/>
      <c r="M168" s="139"/>
      <c r="N168" s="139"/>
      <c r="O168" s="139"/>
      <c r="P168" s="139"/>
      <c r="Q168" s="139"/>
      <c r="R168" s="139"/>
      <c r="S168" s="139"/>
      <c r="T168" s="139"/>
      <c r="U168" s="139"/>
      <c r="V168" s="139"/>
      <c r="W168" s="139"/>
      <c r="X168" s="139"/>
      <c r="Y168" s="139"/>
      <c r="Z168" s="139"/>
      <c r="AA168" s="139"/>
      <c r="AB168" s="139"/>
      <c r="AC168" s="139"/>
      <c r="AD168" s="139"/>
      <c r="AE168" s="139"/>
      <c r="AF168" s="139"/>
      <c r="AG168" s="139"/>
      <c r="AH168" s="139"/>
      <c r="AI168" s="139"/>
      <c r="AJ168" s="139"/>
      <c r="AK168" s="139"/>
      <c r="AL168" s="139"/>
      <c r="AM168" s="139"/>
      <c r="AN168" s="139"/>
      <c r="AO168" s="139"/>
      <c r="AP168" s="139"/>
      <c r="AQ168" s="139"/>
      <c r="AR168" s="139"/>
      <c r="AS168" s="139"/>
      <c r="AT168" s="139"/>
      <c r="AU168" s="139"/>
      <c r="AV168" s="139"/>
      <c r="AW168" s="139"/>
      <c r="AX168" s="139"/>
      <c r="AY168" s="139"/>
      <c r="AZ168" s="139"/>
      <c r="BA168" s="139"/>
      <c r="BB168" s="139"/>
      <c r="BC168" s="139"/>
      <c r="BD168" s="139"/>
      <c r="BE168" s="139"/>
      <c r="BF168" s="139"/>
      <c r="BG168" s="139"/>
      <c r="BH168" s="139"/>
      <c r="BI168" s="139"/>
      <c r="BJ168" s="139"/>
      <c r="BK168" s="139"/>
      <c r="BL168" s="139"/>
      <c r="BM168" s="139"/>
      <c r="BN168" s="139"/>
      <c r="BO168" s="139"/>
      <c r="BP168" s="139"/>
      <c r="BQ168" s="139"/>
      <c r="BR168" s="139"/>
      <c r="BS168" s="139"/>
      <c r="BT168" s="139"/>
      <c r="BU168" s="139"/>
      <c r="BV168" s="139"/>
      <c r="BW168" s="139"/>
      <c r="BX168" s="139"/>
      <c r="BY168" s="139"/>
      <c r="BZ168" s="139"/>
      <c r="CA168" s="139"/>
      <c r="CB168" s="139"/>
      <c r="CC168" s="139"/>
    </row>
    <row r="169" spans="8:81" s="38" customFormat="1" x14ac:dyDescent="0.45">
      <c r="H169" s="139"/>
      <c r="I169" s="139"/>
      <c r="J169" s="139"/>
      <c r="K169" s="139"/>
      <c r="L169" s="139"/>
      <c r="M169" s="139"/>
      <c r="N169" s="139"/>
      <c r="O169" s="139"/>
      <c r="P169" s="139"/>
      <c r="Q169" s="139"/>
      <c r="R169" s="139"/>
      <c r="S169" s="139"/>
      <c r="T169" s="139"/>
      <c r="U169" s="139"/>
      <c r="V169" s="139"/>
      <c r="W169" s="139"/>
      <c r="X169" s="139"/>
      <c r="Y169" s="139"/>
      <c r="Z169" s="139"/>
      <c r="AA169" s="139"/>
      <c r="AB169" s="139"/>
      <c r="AC169" s="139"/>
      <c r="AD169" s="139"/>
      <c r="AE169" s="139"/>
      <c r="AF169" s="139"/>
      <c r="AG169" s="139"/>
      <c r="AH169" s="139"/>
      <c r="AI169" s="139"/>
      <c r="AJ169" s="139"/>
      <c r="AK169" s="139"/>
      <c r="AL169" s="139"/>
      <c r="AM169" s="139"/>
      <c r="AN169" s="139"/>
      <c r="AO169" s="139"/>
      <c r="AP169" s="139"/>
      <c r="AQ169" s="139"/>
      <c r="AR169" s="139"/>
      <c r="AS169" s="139"/>
      <c r="AT169" s="139"/>
      <c r="AU169" s="139"/>
      <c r="AV169" s="139"/>
      <c r="AW169" s="139"/>
      <c r="AX169" s="139"/>
      <c r="AY169" s="139"/>
      <c r="AZ169" s="139"/>
      <c r="BA169" s="139"/>
      <c r="BB169" s="139"/>
      <c r="BC169" s="139"/>
      <c r="BD169" s="139"/>
      <c r="BE169" s="139"/>
      <c r="BF169" s="139"/>
      <c r="BG169" s="139"/>
      <c r="BH169" s="139"/>
      <c r="BI169" s="139"/>
      <c r="BJ169" s="139"/>
      <c r="BK169" s="139"/>
      <c r="BL169" s="139"/>
      <c r="BM169" s="139"/>
      <c r="BN169" s="139"/>
      <c r="BO169" s="139"/>
      <c r="BP169" s="139"/>
      <c r="BQ169" s="139"/>
      <c r="BR169" s="139"/>
      <c r="BS169" s="139"/>
      <c r="BT169" s="139"/>
      <c r="BU169" s="139"/>
      <c r="BV169" s="139"/>
      <c r="BW169" s="139"/>
      <c r="BX169" s="139"/>
      <c r="BY169" s="139"/>
      <c r="BZ169" s="139"/>
      <c r="CA169" s="139"/>
      <c r="CB169" s="139"/>
      <c r="CC169" s="139"/>
    </row>
    <row r="170" spans="8:81" s="38" customFormat="1" x14ac:dyDescent="0.45">
      <c r="H170" s="139"/>
      <c r="I170" s="139"/>
      <c r="J170" s="139"/>
      <c r="K170" s="139"/>
      <c r="L170" s="139"/>
      <c r="M170" s="139"/>
      <c r="N170" s="139"/>
      <c r="O170" s="139"/>
      <c r="P170" s="139"/>
      <c r="Q170" s="139"/>
      <c r="R170" s="139"/>
      <c r="S170" s="139"/>
      <c r="T170" s="139"/>
      <c r="U170" s="139"/>
      <c r="V170" s="139"/>
      <c r="W170" s="139"/>
      <c r="X170" s="139"/>
      <c r="Y170" s="139"/>
      <c r="Z170" s="139"/>
      <c r="AA170" s="139"/>
      <c r="AB170" s="139"/>
      <c r="AC170" s="139"/>
      <c r="AD170" s="139"/>
      <c r="AE170" s="139"/>
      <c r="AF170" s="139"/>
      <c r="AG170" s="139"/>
      <c r="AH170" s="139"/>
      <c r="AI170" s="139"/>
      <c r="AJ170" s="139"/>
      <c r="AK170" s="139"/>
      <c r="AL170" s="139"/>
      <c r="AM170" s="139"/>
      <c r="AN170" s="139"/>
      <c r="AO170" s="139"/>
      <c r="AP170" s="139"/>
      <c r="AQ170" s="139"/>
      <c r="AR170" s="139"/>
      <c r="AS170" s="139"/>
      <c r="AT170" s="139"/>
      <c r="AU170" s="139"/>
      <c r="AV170" s="139"/>
      <c r="AW170" s="139"/>
      <c r="AX170" s="139"/>
      <c r="AY170" s="139"/>
      <c r="AZ170" s="139"/>
      <c r="BA170" s="139"/>
      <c r="BB170" s="139"/>
      <c r="BC170" s="139"/>
      <c r="BD170" s="139"/>
      <c r="BE170" s="139"/>
      <c r="BF170" s="139"/>
      <c r="BG170" s="139"/>
      <c r="BH170" s="139"/>
      <c r="BI170" s="139"/>
      <c r="BJ170" s="139"/>
      <c r="BK170" s="139"/>
      <c r="BL170" s="139"/>
      <c r="BM170" s="139"/>
      <c r="BN170" s="139"/>
      <c r="BO170" s="139"/>
      <c r="BP170" s="139"/>
      <c r="BQ170" s="139"/>
      <c r="BR170" s="139"/>
      <c r="BS170" s="139"/>
      <c r="BT170" s="139"/>
      <c r="BU170" s="139"/>
      <c r="BV170" s="139"/>
      <c r="BW170" s="139"/>
      <c r="BX170" s="139"/>
      <c r="BY170" s="139"/>
      <c r="BZ170" s="139"/>
      <c r="CA170" s="139"/>
      <c r="CB170" s="139"/>
      <c r="CC170" s="139"/>
    </row>
    <row r="171" spans="8:81" s="38" customFormat="1" x14ac:dyDescent="0.45">
      <c r="H171" s="139"/>
      <c r="I171" s="139"/>
      <c r="J171" s="139"/>
      <c r="K171" s="139"/>
      <c r="L171" s="139"/>
      <c r="M171" s="139"/>
      <c r="N171" s="139"/>
      <c r="O171" s="139"/>
      <c r="P171" s="139"/>
      <c r="Q171" s="139"/>
      <c r="R171" s="139"/>
      <c r="S171" s="139"/>
      <c r="T171" s="139"/>
      <c r="U171" s="139"/>
      <c r="V171" s="139"/>
      <c r="W171" s="139"/>
      <c r="X171" s="139"/>
      <c r="Y171" s="139"/>
      <c r="Z171" s="139"/>
      <c r="AA171" s="139"/>
      <c r="AB171" s="139"/>
      <c r="AC171" s="139"/>
      <c r="AD171" s="139"/>
      <c r="AE171" s="139"/>
      <c r="AF171" s="139"/>
      <c r="AG171" s="139"/>
      <c r="AH171" s="139"/>
      <c r="AI171" s="139"/>
      <c r="AJ171" s="139"/>
      <c r="AK171" s="139"/>
      <c r="AL171" s="139"/>
      <c r="AM171" s="139"/>
      <c r="AN171" s="139"/>
      <c r="AO171" s="139"/>
      <c r="AP171" s="139"/>
      <c r="AQ171" s="139"/>
      <c r="AR171" s="139"/>
      <c r="AS171" s="139"/>
      <c r="AT171" s="139"/>
      <c r="AU171" s="139"/>
      <c r="AV171" s="139"/>
      <c r="AW171" s="139"/>
      <c r="AX171" s="139"/>
      <c r="AY171" s="139"/>
      <c r="AZ171" s="139"/>
      <c r="BA171" s="139"/>
      <c r="BB171" s="139"/>
      <c r="BC171" s="139"/>
      <c r="BD171" s="139"/>
      <c r="BE171" s="139"/>
      <c r="BF171" s="139"/>
      <c r="BG171" s="139"/>
      <c r="BH171" s="139"/>
      <c r="BI171" s="139"/>
      <c r="BJ171" s="139"/>
      <c r="BK171" s="139"/>
      <c r="BL171" s="139"/>
      <c r="BM171" s="139"/>
      <c r="BN171" s="139"/>
      <c r="BO171" s="139"/>
      <c r="BP171" s="139"/>
      <c r="BQ171" s="139"/>
      <c r="BR171" s="139"/>
      <c r="BS171" s="139"/>
      <c r="BT171" s="139"/>
      <c r="BU171" s="139"/>
      <c r="BV171" s="139"/>
      <c r="BW171" s="139"/>
      <c r="BX171" s="139"/>
      <c r="BY171" s="139"/>
      <c r="BZ171" s="139"/>
      <c r="CA171" s="139"/>
      <c r="CB171" s="139"/>
      <c r="CC171" s="139"/>
    </row>
    <row r="172" spans="8:81" s="38" customFormat="1" x14ac:dyDescent="0.45">
      <c r="H172" s="139"/>
      <c r="I172" s="139"/>
      <c r="J172" s="139"/>
      <c r="K172" s="139"/>
      <c r="L172" s="139"/>
      <c r="M172" s="139"/>
      <c r="N172" s="139"/>
      <c r="O172" s="139"/>
      <c r="P172" s="139"/>
      <c r="Q172" s="139"/>
      <c r="R172" s="139"/>
      <c r="S172" s="139"/>
      <c r="T172" s="139"/>
      <c r="U172" s="139"/>
      <c r="V172" s="139"/>
      <c r="W172" s="139"/>
      <c r="X172" s="139"/>
      <c r="Y172" s="139"/>
      <c r="Z172" s="139"/>
      <c r="AA172" s="139"/>
      <c r="AB172" s="139"/>
      <c r="AC172" s="139"/>
      <c r="AD172" s="139"/>
      <c r="AE172" s="139"/>
      <c r="AF172" s="139"/>
      <c r="AG172" s="139"/>
      <c r="AH172" s="139"/>
      <c r="AI172" s="139"/>
      <c r="AJ172" s="139"/>
      <c r="AK172" s="139"/>
      <c r="AL172" s="139"/>
      <c r="AM172" s="139"/>
      <c r="AN172" s="139"/>
      <c r="AO172" s="139"/>
      <c r="AP172" s="139"/>
      <c r="AQ172" s="139"/>
      <c r="AR172" s="139"/>
      <c r="AS172" s="139"/>
      <c r="AT172" s="139"/>
      <c r="AU172" s="139"/>
      <c r="AV172" s="139"/>
      <c r="AW172" s="139"/>
      <c r="AX172" s="139"/>
      <c r="AY172" s="139"/>
      <c r="AZ172" s="139"/>
      <c r="BA172" s="139"/>
      <c r="BB172" s="139"/>
      <c r="BC172" s="139"/>
      <c r="BD172" s="139"/>
      <c r="BE172" s="139"/>
      <c r="BF172" s="139"/>
      <c r="BG172" s="139"/>
      <c r="BH172" s="139"/>
      <c r="BI172" s="139"/>
      <c r="BJ172" s="139"/>
      <c r="BK172" s="139"/>
      <c r="BL172" s="139"/>
      <c r="BM172" s="139"/>
      <c r="BN172" s="139"/>
      <c r="BO172" s="139"/>
      <c r="BP172" s="139"/>
      <c r="BQ172" s="139"/>
      <c r="BR172" s="139"/>
      <c r="BS172" s="139"/>
      <c r="BT172" s="139"/>
      <c r="BU172" s="139"/>
      <c r="BV172" s="139"/>
      <c r="BW172" s="139"/>
      <c r="BX172" s="139"/>
      <c r="BY172" s="139"/>
      <c r="BZ172" s="139"/>
      <c r="CA172" s="139"/>
      <c r="CB172" s="139"/>
      <c r="CC172" s="139"/>
    </row>
    <row r="173" spans="8:81" s="38" customFormat="1" x14ac:dyDescent="0.45">
      <c r="H173" s="139"/>
      <c r="I173" s="139"/>
      <c r="J173" s="139"/>
      <c r="K173" s="139"/>
      <c r="L173" s="139"/>
      <c r="M173" s="139"/>
      <c r="N173" s="139"/>
      <c r="O173" s="139"/>
      <c r="P173" s="139"/>
      <c r="Q173" s="139"/>
      <c r="R173" s="139"/>
      <c r="S173" s="139"/>
      <c r="T173" s="139"/>
      <c r="U173" s="139"/>
      <c r="V173" s="139"/>
      <c r="W173" s="139"/>
      <c r="X173" s="139"/>
      <c r="Y173" s="139"/>
      <c r="Z173" s="139"/>
      <c r="AA173" s="139"/>
      <c r="AB173" s="139"/>
      <c r="AC173" s="139"/>
      <c r="AD173" s="139"/>
      <c r="AE173" s="139"/>
      <c r="AF173" s="139"/>
      <c r="AG173" s="139"/>
      <c r="AH173" s="139"/>
      <c r="AI173" s="139"/>
      <c r="AJ173" s="139"/>
      <c r="AK173" s="139"/>
      <c r="AL173" s="139"/>
      <c r="AM173" s="139"/>
      <c r="AN173" s="139"/>
      <c r="AO173" s="139"/>
      <c r="AP173" s="139"/>
      <c r="AQ173" s="139"/>
      <c r="AR173" s="139"/>
      <c r="AS173" s="139"/>
      <c r="AT173" s="139"/>
      <c r="AU173" s="139"/>
      <c r="AV173" s="139"/>
      <c r="AW173" s="139"/>
      <c r="AX173" s="139"/>
      <c r="AY173" s="139"/>
      <c r="AZ173" s="139"/>
      <c r="BA173" s="139"/>
      <c r="BB173" s="139"/>
      <c r="BC173" s="139"/>
      <c r="BD173" s="139"/>
      <c r="BE173" s="139"/>
      <c r="BF173" s="139"/>
      <c r="BG173" s="139"/>
      <c r="BH173" s="139"/>
      <c r="BI173" s="139"/>
      <c r="BJ173" s="139"/>
      <c r="BK173" s="139"/>
      <c r="BL173" s="139"/>
      <c r="BM173" s="139"/>
      <c r="BN173" s="139"/>
      <c r="BO173" s="139"/>
      <c r="BP173" s="139"/>
      <c r="BQ173" s="139"/>
      <c r="BR173" s="139"/>
      <c r="BS173" s="139"/>
      <c r="BT173" s="139"/>
      <c r="BU173" s="139"/>
      <c r="BV173" s="139"/>
      <c r="BW173" s="139"/>
      <c r="BX173" s="139"/>
      <c r="BY173" s="139"/>
      <c r="BZ173" s="139"/>
      <c r="CA173" s="139"/>
      <c r="CB173" s="139"/>
      <c r="CC173" s="139"/>
    </row>
    <row r="174" spans="8:81" s="38" customFormat="1" x14ac:dyDescent="0.45">
      <c r="H174" s="139"/>
      <c r="I174" s="139"/>
      <c r="J174" s="139"/>
      <c r="K174" s="139"/>
      <c r="L174" s="139"/>
      <c r="M174" s="139"/>
      <c r="N174" s="139"/>
      <c r="O174" s="139"/>
      <c r="P174" s="139"/>
      <c r="Q174" s="139"/>
      <c r="R174" s="139"/>
      <c r="S174" s="139"/>
      <c r="T174" s="139"/>
      <c r="U174" s="139"/>
      <c r="V174" s="139"/>
      <c r="W174" s="139"/>
      <c r="X174" s="139"/>
      <c r="Y174" s="139"/>
      <c r="Z174" s="139"/>
      <c r="AA174" s="139"/>
      <c r="AB174" s="139"/>
      <c r="AC174" s="139"/>
      <c r="AD174" s="139"/>
      <c r="AE174" s="139"/>
      <c r="AF174" s="139"/>
      <c r="AG174" s="139"/>
      <c r="AH174" s="139"/>
      <c r="AI174" s="139"/>
      <c r="AJ174" s="139"/>
      <c r="AK174" s="139"/>
      <c r="AL174" s="139"/>
      <c r="AM174" s="139"/>
      <c r="AN174" s="139"/>
      <c r="AO174" s="139"/>
      <c r="AP174" s="139"/>
      <c r="AQ174" s="139"/>
      <c r="AR174" s="139"/>
      <c r="AS174" s="139"/>
      <c r="AT174" s="139"/>
      <c r="AU174" s="139"/>
      <c r="AV174" s="139"/>
      <c r="AW174" s="139"/>
      <c r="AX174" s="139"/>
      <c r="AY174" s="139"/>
      <c r="AZ174" s="139"/>
      <c r="BA174" s="139"/>
      <c r="BB174" s="139"/>
      <c r="BC174" s="139"/>
      <c r="BD174" s="139"/>
      <c r="BE174" s="139"/>
      <c r="BF174" s="139"/>
      <c r="BG174" s="139"/>
      <c r="BH174" s="139"/>
      <c r="BI174" s="139"/>
      <c r="BJ174" s="139"/>
      <c r="BK174" s="139"/>
      <c r="BL174" s="139"/>
      <c r="BM174" s="139"/>
      <c r="BN174" s="139"/>
      <c r="BO174" s="139"/>
      <c r="BP174" s="139"/>
      <c r="BQ174" s="139"/>
      <c r="BR174" s="139"/>
      <c r="BS174" s="139"/>
      <c r="BT174" s="139"/>
      <c r="BU174" s="139"/>
      <c r="BV174" s="139"/>
      <c r="BW174" s="139"/>
      <c r="BX174" s="139"/>
      <c r="BY174" s="139"/>
      <c r="BZ174" s="139"/>
      <c r="CA174" s="139"/>
      <c r="CB174" s="139"/>
      <c r="CC174" s="139"/>
    </row>
    <row r="175" spans="8:81" s="38" customFormat="1" x14ac:dyDescent="0.45">
      <c r="H175" s="139"/>
      <c r="I175" s="139"/>
      <c r="J175" s="139"/>
      <c r="K175" s="139"/>
      <c r="L175" s="139"/>
      <c r="M175" s="139"/>
      <c r="N175" s="139"/>
      <c r="O175" s="139"/>
      <c r="P175" s="139"/>
      <c r="Q175" s="139"/>
      <c r="R175" s="139"/>
      <c r="S175" s="139"/>
      <c r="T175" s="139"/>
      <c r="U175" s="139"/>
      <c r="V175" s="139"/>
      <c r="W175" s="139"/>
      <c r="X175" s="139"/>
      <c r="Y175" s="139"/>
      <c r="Z175" s="139"/>
      <c r="AA175" s="139"/>
      <c r="AB175" s="139"/>
      <c r="AC175" s="139"/>
      <c r="AD175" s="139"/>
      <c r="AE175" s="139"/>
      <c r="AF175" s="139"/>
      <c r="AG175" s="139"/>
      <c r="AH175" s="139"/>
      <c r="AI175" s="139"/>
      <c r="AJ175" s="139"/>
      <c r="AK175" s="139"/>
      <c r="AL175" s="139"/>
      <c r="AM175" s="139"/>
      <c r="AN175" s="139"/>
      <c r="AO175" s="139"/>
      <c r="AP175" s="139"/>
      <c r="AQ175" s="139"/>
      <c r="AR175" s="139"/>
      <c r="AS175" s="139"/>
      <c r="AT175" s="139"/>
      <c r="AU175" s="139"/>
      <c r="AV175" s="139"/>
      <c r="AW175" s="139"/>
      <c r="AX175" s="139"/>
      <c r="AY175" s="139"/>
      <c r="AZ175" s="139"/>
      <c r="BA175" s="139"/>
      <c r="BB175" s="139"/>
      <c r="BC175" s="139"/>
      <c r="BD175" s="139"/>
      <c r="BE175" s="139"/>
      <c r="BF175" s="139"/>
      <c r="BG175" s="139"/>
      <c r="BH175" s="139"/>
      <c r="BI175" s="139"/>
      <c r="BJ175" s="139"/>
      <c r="BK175" s="139"/>
      <c r="BL175" s="139"/>
      <c r="BM175" s="139"/>
      <c r="BN175" s="139"/>
      <c r="BO175" s="139"/>
      <c r="BP175" s="139"/>
      <c r="BQ175" s="139"/>
      <c r="BR175" s="139"/>
      <c r="BS175" s="139"/>
      <c r="BT175" s="139"/>
      <c r="BU175" s="139"/>
      <c r="BV175" s="139"/>
      <c r="BW175" s="139"/>
      <c r="BX175" s="139"/>
      <c r="BY175" s="139"/>
      <c r="BZ175" s="139"/>
      <c r="CA175" s="139"/>
      <c r="CB175" s="139"/>
      <c r="CC175" s="139"/>
    </row>
    <row r="176" spans="8:81" s="38" customFormat="1" x14ac:dyDescent="0.45">
      <c r="H176" s="139"/>
      <c r="I176" s="139"/>
      <c r="J176" s="139"/>
      <c r="K176" s="139"/>
      <c r="L176" s="139"/>
      <c r="M176" s="139"/>
      <c r="N176" s="139"/>
      <c r="O176" s="139"/>
      <c r="P176" s="139"/>
      <c r="Q176" s="139"/>
      <c r="R176" s="139"/>
      <c r="S176" s="139"/>
      <c r="T176" s="139"/>
      <c r="U176" s="139"/>
      <c r="V176" s="139"/>
      <c r="W176" s="139"/>
      <c r="X176" s="139"/>
      <c r="Y176" s="139"/>
      <c r="Z176" s="139"/>
      <c r="AA176" s="139"/>
      <c r="AB176" s="139"/>
      <c r="AC176" s="139"/>
      <c r="AD176" s="139"/>
      <c r="AE176" s="139"/>
      <c r="AF176" s="139"/>
      <c r="AG176" s="139"/>
      <c r="AH176" s="139"/>
      <c r="AI176" s="139"/>
      <c r="AJ176" s="139"/>
      <c r="AK176" s="139"/>
      <c r="AL176" s="139"/>
      <c r="AM176" s="139"/>
      <c r="AN176" s="139"/>
      <c r="AO176" s="139"/>
      <c r="AP176" s="139"/>
      <c r="AQ176" s="139"/>
      <c r="AR176" s="139"/>
      <c r="AS176" s="139"/>
      <c r="AT176" s="139"/>
      <c r="AU176" s="139"/>
      <c r="AV176" s="139"/>
      <c r="AW176" s="139"/>
      <c r="AX176" s="139"/>
      <c r="AY176" s="139"/>
      <c r="AZ176" s="139"/>
      <c r="BA176" s="139"/>
      <c r="BB176" s="139"/>
      <c r="BC176" s="139"/>
      <c r="BD176" s="139"/>
      <c r="BE176" s="139"/>
      <c r="BF176" s="139"/>
      <c r="BG176" s="139"/>
      <c r="BH176" s="139"/>
      <c r="BI176" s="139"/>
      <c r="BJ176" s="139"/>
      <c r="BK176" s="139"/>
      <c r="BL176" s="139"/>
      <c r="BM176" s="139"/>
      <c r="BN176" s="139"/>
      <c r="BO176" s="139"/>
      <c r="BP176" s="139"/>
      <c r="BQ176" s="139"/>
      <c r="BR176" s="139"/>
      <c r="BS176" s="139"/>
      <c r="BT176" s="139"/>
      <c r="BU176" s="139"/>
      <c r="BV176" s="139"/>
      <c r="BW176" s="139"/>
      <c r="BX176" s="139"/>
      <c r="BY176" s="139"/>
      <c r="BZ176" s="139"/>
      <c r="CA176" s="139"/>
      <c r="CB176" s="139"/>
      <c r="CC176" s="139"/>
    </row>
    <row r="177" spans="8:81" s="38" customFormat="1" x14ac:dyDescent="0.45">
      <c r="H177" s="139"/>
      <c r="I177" s="139"/>
      <c r="J177" s="139"/>
      <c r="K177" s="139"/>
      <c r="L177" s="139"/>
      <c r="M177" s="139"/>
      <c r="N177" s="139"/>
      <c r="O177" s="139"/>
      <c r="P177" s="139"/>
      <c r="Q177" s="139"/>
      <c r="R177" s="139"/>
      <c r="S177" s="139"/>
      <c r="T177" s="139"/>
      <c r="U177" s="139"/>
      <c r="V177" s="139"/>
      <c r="W177" s="139"/>
      <c r="X177" s="139"/>
      <c r="Y177" s="139"/>
      <c r="Z177" s="139"/>
      <c r="AA177" s="139"/>
      <c r="AB177" s="139"/>
      <c r="AC177" s="139"/>
      <c r="AD177" s="139"/>
      <c r="AE177" s="139"/>
      <c r="AF177" s="139"/>
      <c r="AG177" s="139"/>
      <c r="AH177" s="139"/>
      <c r="AI177" s="139"/>
      <c r="AJ177" s="139"/>
      <c r="AK177" s="139"/>
      <c r="AL177" s="139"/>
      <c r="AM177" s="139"/>
      <c r="AN177" s="139"/>
      <c r="AO177" s="139"/>
      <c r="AP177" s="139"/>
      <c r="AQ177" s="139"/>
      <c r="AR177" s="139"/>
      <c r="AS177" s="139"/>
      <c r="AT177" s="139"/>
      <c r="AU177" s="139"/>
      <c r="AV177" s="139"/>
      <c r="AW177" s="139"/>
      <c r="AX177" s="139"/>
      <c r="AY177" s="139"/>
      <c r="AZ177" s="139"/>
      <c r="BA177" s="139"/>
      <c r="BB177" s="139"/>
      <c r="BC177" s="139"/>
      <c r="BD177" s="139"/>
      <c r="BE177" s="139"/>
      <c r="BF177" s="139"/>
      <c r="BG177" s="139"/>
      <c r="BH177" s="139"/>
      <c r="BI177" s="139"/>
      <c r="BJ177" s="139"/>
      <c r="BK177" s="139"/>
      <c r="BL177" s="139"/>
      <c r="BM177" s="139"/>
      <c r="BN177" s="139"/>
      <c r="BO177" s="139"/>
      <c r="BP177" s="139"/>
      <c r="BQ177" s="139"/>
      <c r="BR177" s="139"/>
      <c r="BS177" s="139"/>
      <c r="BT177" s="139"/>
      <c r="BU177" s="139"/>
      <c r="BV177" s="139"/>
      <c r="BW177" s="139"/>
      <c r="BX177" s="139"/>
      <c r="BY177" s="139"/>
      <c r="BZ177" s="139"/>
      <c r="CA177" s="139"/>
      <c r="CB177" s="139"/>
      <c r="CC177" s="139"/>
    </row>
    <row r="178" spans="8:81" s="38" customFormat="1" x14ac:dyDescent="0.45">
      <c r="H178" s="139"/>
      <c r="I178" s="139"/>
      <c r="J178" s="139"/>
      <c r="K178" s="139"/>
      <c r="L178" s="139"/>
      <c r="M178" s="139"/>
      <c r="N178" s="139"/>
      <c r="O178" s="139"/>
      <c r="P178" s="139"/>
      <c r="Q178" s="139"/>
      <c r="R178" s="139"/>
      <c r="S178" s="139"/>
      <c r="T178" s="139"/>
      <c r="U178" s="139"/>
      <c r="V178" s="139"/>
      <c r="W178" s="139"/>
      <c r="X178" s="139"/>
      <c r="Y178" s="139"/>
      <c r="Z178" s="139"/>
      <c r="AA178" s="139"/>
      <c r="AB178" s="139"/>
      <c r="AC178" s="139"/>
      <c r="AD178" s="139"/>
      <c r="AE178" s="139"/>
      <c r="AF178" s="139"/>
      <c r="AG178" s="139"/>
      <c r="AH178" s="139"/>
      <c r="AI178" s="139"/>
      <c r="AJ178" s="139"/>
      <c r="AK178" s="139"/>
      <c r="AL178" s="139"/>
      <c r="AM178" s="139"/>
      <c r="AN178" s="139"/>
      <c r="AO178" s="139"/>
      <c r="AP178" s="139"/>
      <c r="AQ178" s="139"/>
      <c r="AR178" s="139"/>
      <c r="AS178" s="139"/>
      <c r="AT178" s="139"/>
      <c r="AU178" s="139"/>
      <c r="AV178" s="139"/>
      <c r="AW178" s="139"/>
      <c r="AX178" s="139"/>
      <c r="AY178" s="139"/>
      <c r="AZ178" s="139"/>
      <c r="BA178" s="139"/>
      <c r="BB178" s="139"/>
      <c r="BC178" s="139"/>
      <c r="BD178" s="139"/>
      <c r="BE178" s="139"/>
      <c r="BF178" s="139"/>
      <c r="BG178" s="139"/>
      <c r="BH178" s="139"/>
      <c r="BI178" s="139"/>
      <c r="BJ178" s="139"/>
      <c r="BK178" s="139"/>
      <c r="BL178" s="139"/>
      <c r="BM178" s="139"/>
      <c r="BN178" s="139"/>
      <c r="BO178" s="139"/>
      <c r="BP178" s="139"/>
      <c r="BQ178" s="139"/>
      <c r="BR178" s="139"/>
      <c r="BS178" s="139"/>
      <c r="BT178" s="139"/>
      <c r="BU178" s="139"/>
      <c r="BV178" s="139"/>
      <c r="BW178" s="139"/>
      <c r="BX178" s="139"/>
      <c r="BY178" s="139"/>
      <c r="BZ178" s="139"/>
      <c r="CA178" s="139"/>
      <c r="CB178" s="139"/>
      <c r="CC178" s="139"/>
    </row>
    <row r="179" spans="8:81" s="38" customFormat="1" x14ac:dyDescent="0.45">
      <c r="H179" s="139"/>
      <c r="I179" s="139"/>
      <c r="J179" s="139"/>
      <c r="K179" s="139"/>
      <c r="L179" s="139"/>
      <c r="M179" s="139"/>
      <c r="N179" s="139"/>
      <c r="O179" s="139"/>
      <c r="P179" s="139"/>
      <c r="Q179" s="139"/>
      <c r="R179" s="139"/>
      <c r="S179" s="139"/>
      <c r="T179" s="139"/>
      <c r="U179" s="139"/>
      <c r="V179" s="139"/>
      <c r="W179" s="139"/>
      <c r="X179" s="139"/>
      <c r="Y179" s="139"/>
      <c r="Z179" s="139"/>
      <c r="AA179" s="139"/>
      <c r="AB179" s="139"/>
      <c r="AC179" s="139"/>
      <c r="AD179" s="139"/>
      <c r="AE179" s="139"/>
      <c r="AF179" s="139"/>
      <c r="AG179" s="139"/>
      <c r="AH179" s="139"/>
      <c r="AI179" s="139"/>
      <c r="AJ179" s="139"/>
      <c r="AK179" s="139"/>
      <c r="AL179" s="139"/>
      <c r="AM179" s="139"/>
      <c r="AN179" s="139"/>
      <c r="AO179" s="139"/>
      <c r="AP179" s="139"/>
      <c r="AQ179" s="139"/>
      <c r="AR179" s="139"/>
      <c r="AS179" s="139"/>
      <c r="AT179" s="139"/>
      <c r="AU179" s="139"/>
      <c r="AV179" s="139"/>
      <c r="AW179" s="139"/>
      <c r="AX179" s="139"/>
      <c r="AY179" s="139"/>
      <c r="AZ179" s="139"/>
      <c r="BA179" s="139"/>
      <c r="BB179" s="139"/>
      <c r="BC179" s="139"/>
      <c r="BD179" s="139"/>
      <c r="BE179" s="139"/>
      <c r="BF179" s="139"/>
      <c r="BG179" s="139"/>
      <c r="BH179" s="139"/>
      <c r="BI179" s="139"/>
      <c r="BJ179" s="139"/>
      <c r="BK179" s="139"/>
      <c r="BL179" s="139"/>
      <c r="BM179" s="139"/>
      <c r="BN179" s="139"/>
      <c r="BO179" s="139"/>
      <c r="BP179" s="139"/>
      <c r="BQ179" s="139"/>
      <c r="BR179" s="139"/>
      <c r="BS179" s="139"/>
      <c r="BT179" s="139"/>
      <c r="BU179" s="139"/>
      <c r="BV179" s="139"/>
      <c r="BW179" s="139"/>
      <c r="BX179" s="139"/>
      <c r="BY179" s="139"/>
      <c r="BZ179" s="139"/>
      <c r="CA179" s="139"/>
      <c r="CB179" s="139"/>
      <c r="CC179" s="139"/>
    </row>
    <row r="180" spans="8:81" s="38" customFormat="1" x14ac:dyDescent="0.45">
      <c r="H180" s="139"/>
      <c r="I180" s="139"/>
      <c r="J180" s="139"/>
      <c r="K180" s="139"/>
      <c r="L180" s="139"/>
      <c r="M180" s="139"/>
      <c r="N180" s="139"/>
      <c r="O180" s="139"/>
      <c r="P180" s="139"/>
      <c r="Q180" s="139"/>
      <c r="R180" s="139"/>
      <c r="S180" s="139"/>
      <c r="T180" s="139"/>
      <c r="U180" s="139"/>
      <c r="V180" s="139"/>
      <c r="W180" s="139"/>
      <c r="X180" s="139"/>
      <c r="Y180" s="139"/>
      <c r="Z180" s="139"/>
      <c r="AA180" s="139"/>
      <c r="AB180" s="139"/>
      <c r="AC180" s="139"/>
      <c r="AD180" s="139"/>
      <c r="AE180" s="139"/>
      <c r="AF180" s="139"/>
      <c r="AG180" s="139"/>
      <c r="AH180" s="139"/>
      <c r="AI180" s="139"/>
      <c r="AJ180" s="139"/>
      <c r="AK180" s="139"/>
      <c r="AL180" s="139"/>
      <c r="AM180" s="139"/>
      <c r="AN180" s="139"/>
      <c r="AO180" s="139"/>
      <c r="AP180" s="139"/>
      <c r="AQ180" s="139"/>
      <c r="AR180" s="139"/>
      <c r="AS180" s="139"/>
      <c r="AT180" s="139"/>
      <c r="AU180" s="139"/>
      <c r="AV180" s="139"/>
      <c r="AW180" s="139"/>
      <c r="AX180" s="139"/>
      <c r="AY180" s="139"/>
      <c r="AZ180" s="139"/>
      <c r="BA180" s="139"/>
      <c r="BB180" s="139"/>
      <c r="BC180" s="139"/>
      <c r="BD180" s="139"/>
      <c r="BE180" s="139"/>
      <c r="BF180" s="139"/>
      <c r="BG180" s="139"/>
      <c r="BH180" s="139"/>
      <c r="BI180" s="139"/>
      <c r="BJ180" s="139"/>
      <c r="BK180" s="139"/>
      <c r="BL180" s="139"/>
      <c r="BM180" s="139"/>
      <c r="BN180" s="139"/>
      <c r="BO180" s="139"/>
      <c r="BP180" s="139"/>
      <c r="BQ180" s="139"/>
      <c r="BR180" s="139"/>
      <c r="BS180" s="139"/>
      <c r="BT180" s="139"/>
      <c r="BU180" s="139"/>
      <c r="BV180" s="139"/>
      <c r="BW180" s="139"/>
      <c r="BX180" s="139"/>
      <c r="BY180" s="139"/>
      <c r="BZ180" s="139"/>
      <c r="CA180" s="139"/>
      <c r="CB180" s="139"/>
      <c r="CC180" s="139"/>
    </row>
    <row r="181" spans="8:81" s="38" customFormat="1" x14ac:dyDescent="0.45">
      <c r="H181" s="139"/>
      <c r="I181" s="139"/>
      <c r="J181" s="139"/>
      <c r="K181" s="139"/>
      <c r="L181" s="139"/>
      <c r="M181" s="139"/>
      <c r="N181" s="139"/>
      <c r="O181" s="139"/>
      <c r="P181" s="139"/>
      <c r="Q181" s="139"/>
      <c r="R181" s="139"/>
      <c r="S181" s="139"/>
      <c r="T181" s="139"/>
      <c r="U181" s="139"/>
      <c r="V181" s="139"/>
      <c r="W181" s="139"/>
      <c r="X181" s="139"/>
      <c r="Y181" s="139"/>
      <c r="Z181" s="139"/>
      <c r="AA181" s="139"/>
      <c r="AB181" s="139"/>
      <c r="AC181" s="139"/>
      <c r="AD181" s="139"/>
      <c r="AE181" s="139"/>
      <c r="AF181" s="139"/>
      <c r="AG181" s="139"/>
      <c r="AH181" s="139"/>
      <c r="AI181" s="139"/>
      <c r="AJ181" s="139"/>
      <c r="AK181" s="139"/>
      <c r="AL181" s="139"/>
      <c r="AM181" s="139"/>
      <c r="AN181" s="139"/>
      <c r="AO181" s="139"/>
      <c r="AP181" s="139"/>
      <c r="AQ181" s="139"/>
      <c r="AR181" s="139"/>
      <c r="AS181" s="139"/>
      <c r="AT181" s="139"/>
      <c r="AU181" s="139"/>
      <c r="AV181" s="139"/>
      <c r="AW181" s="139"/>
      <c r="AX181" s="139"/>
      <c r="AY181" s="139"/>
      <c r="AZ181" s="139"/>
      <c r="BA181" s="139"/>
      <c r="BB181" s="139"/>
      <c r="BC181" s="139"/>
      <c r="BD181" s="139"/>
      <c r="BE181" s="139"/>
      <c r="BF181" s="139"/>
      <c r="BG181" s="139"/>
      <c r="BH181" s="139"/>
      <c r="BI181" s="139"/>
      <c r="BJ181" s="139"/>
      <c r="BK181" s="139"/>
      <c r="BL181" s="139"/>
      <c r="BM181" s="139"/>
      <c r="BN181" s="139"/>
      <c r="BO181" s="139"/>
      <c r="BP181" s="139"/>
      <c r="BQ181" s="139"/>
      <c r="BR181" s="139"/>
      <c r="BS181" s="139"/>
      <c r="BT181" s="139"/>
      <c r="BU181" s="139"/>
      <c r="BV181" s="139"/>
      <c r="BW181" s="139"/>
      <c r="BX181" s="139"/>
      <c r="BY181" s="139"/>
      <c r="BZ181" s="139"/>
      <c r="CA181" s="139"/>
      <c r="CB181" s="139"/>
      <c r="CC181" s="139"/>
    </row>
    <row r="182" spans="8:81" s="38" customFormat="1" x14ac:dyDescent="0.45">
      <c r="H182" s="139"/>
      <c r="I182" s="139"/>
      <c r="J182" s="139"/>
      <c r="K182" s="139"/>
      <c r="L182" s="139"/>
      <c r="M182" s="139"/>
      <c r="N182" s="139"/>
      <c r="O182" s="139"/>
      <c r="P182" s="139"/>
      <c r="Q182" s="139"/>
      <c r="R182" s="139"/>
      <c r="S182" s="139"/>
      <c r="T182" s="139"/>
      <c r="U182" s="139"/>
      <c r="V182" s="139"/>
      <c r="W182" s="139"/>
      <c r="X182" s="139"/>
      <c r="Y182" s="139"/>
      <c r="Z182" s="139"/>
      <c r="AA182" s="139"/>
      <c r="AB182" s="139"/>
      <c r="AC182" s="139"/>
      <c r="AD182" s="139"/>
      <c r="AE182" s="139"/>
      <c r="AF182" s="139"/>
      <c r="AG182" s="139"/>
      <c r="AH182" s="139"/>
      <c r="AI182" s="139"/>
      <c r="AJ182" s="139"/>
      <c r="AK182" s="139"/>
      <c r="AL182" s="139"/>
      <c r="AM182" s="139"/>
      <c r="AN182" s="139"/>
      <c r="AO182" s="139"/>
      <c r="AP182" s="139"/>
      <c r="AQ182" s="139"/>
      <c r="AR182" s="139"/>
      <c r="AS182" s="139"/>
      <c r="AT182" s="139"/>
      <c r="AU182" s="139"/>
      <c r="AV182" s="139"/>
      <c r="AW182" s="139"/>
      <c r="AX182" s="139"/>
      <c r="AY182" s="139"/>
      <c r="AZ182" s="139"/>
      <c r="BA182" s="139"/>
      <c r="BB182" s="139"/>
      <c r="BC182" s="139"/>
      <c r="BD182" s="139"/>
      <c r="BE182" s="139"/>
      <c r="BF182" s="139"/>
      <c r="BG182" s="139"/>
      <c r="BH182" s="139"/>
      <c r="BI182" s="139"/>
      <c r="BJ182" s="139"/>
      <c r="BK182" s="139"/>
      <c r="BL182" s="139"/>
      <c r="BM182" s="139"/>
      <c r="BN182" s="139"/>
      <c r="BO182" s="139"/>
      <c r="BP182" s="139"/>
      <c r="BQ182" s="139"/>
      <c r="BR182" s="139"/>
      <c r="BS182" s="139"/>
      <c r="BT182" s="139"/>
      <c r="BU182" s="139"/>
      <c r="BV182" s="139"/>
      <c r="BW182" s="139"/>
      <c r="BX182" s="139"/>
      <c r="BY182" s="139"/>
      <c r="BZ182" s="139"/>
      <c r="CA182" s="139"/>
      <c r="CB182" s="139"/>
      <c r="CC182" s="139"/>
    </row>
    <row r="183" spans="8:81" s="38" customFormat="1" x14ac:dyDescent="0.45">
      <c r="H183" s="139"/>
      <c r="I183" s="139"/>
      <c r="J183" s="139"/>
      <c r="K183" s="139"/>
      <c r="L183" s="139"/>
      <c r="M183" s="139"/>
      <c r="N183" s="139"/>
      <c r="O183" s="139"/>
      <c r="P183" s="139"/>
      <c r="Q183" s="139"/>
      <c r="R183" s="139"/>
      <c r="S183" s="139"/>
      <c r="T183" s="139"/>
      <c r="U183" s="139"/>
      <c r="V183" s="139"/>
      <c r="W183" s="139"/>
      <c r="X183" s="139"/>
      <c r="Y183" s="139"/>
      <c r="Z183" s="139"/>
      <c r="AA183" s="139"/>
      <c r="AB183" s="139"/>
      <c r="AC183" s="139"/>
      <c r="AD183" s="139"/>
      <c r="AE183" s="139"/>
      <c r="AF183" s="139"/>
      <c r="AG183" s="139"/>
      <c r="AH183" s="139"/>
      <c r="AI183" s="139"/>
      <c r="AJ183" s="139"/>
      <c r="AK183" s="139"/>
      <c r="AL183" s="139"/>
      <c r="AM183" s="139"/>
      <c r="AN183" s="139"/>
      <c r="AO183" s="139"/>
      <c r="AP183" s="139"/>
      <c r="AQ183" s="139"/>
      <c r="AR183" s="139"/>
      <c r="AS183" s="139"/>
      <c r="AT183" s="139"/>
      <c r="AU183" s="139"/>
      <c r="AV183" s="139"/>
      <c r="AW183" s="139"/>
      <c r="AX183" s="139"/>
      <c r="AY183" s="139"/>
      <c r="AZ183" s="139"/>
      <c r="BA183" s="139"/>
      <c r="BB183" s="139"/>
      <c r="BC183" s="139"/>
      <c r="BD183" s="139"/>
      <c r="BE183" s="139"/>
      <c r="BF183" s="139"/>
      <c r="BG183" s="139"/>
      <c r="BH183" s="139"/>
      <c r="BI183" s="139"/>
      <c r="BJ183" s="139"/>
      <c r="BK183" s="139"/>
      <c r="BL183" s="139"/>
      <c r="BM183" s="139"/>
      <c r="BN183" s="139"/>
      <c r="BO183" s="139"/>
      <c r="BP183" s="139"/>
      <c r="BQ183" s="139"/>
      <c r="BR183" s="139"/>
      <c r="BS183" s="139"/>
      <c r="BT183" s="139"/>
      <c r="BU183" s="139"/>
      <c r="BV183" s="139"/>
      <c r="BW183" s="139"/>
      <c r="BX183" s="139"/>
      <c r="BY183" s="139"/>
      <c r="BZ183" s="139"/>
      <c r="CA183" s="139"/>
      <c r="CB183" s="139"/>
      <c r="CC183" s="139"/>
    </row>
    <row r="184" spans="8:81" s="38" customFormat="1" x14ac:dyDescent="0.45">
      <c r="H184" s="139"/>
      <c r="I184" s="139"/>
      <c r="J184" s="139"/>
      <c r="K184" s="139"/>
      <c r="L184" s="139"/>
      <c r="M184" s="139"/>
      <c r="N184" s="139"/>
      <c r="O184" s="139"/>
      <c r="P184" s="139"/>
      <c r="Q184" s="139"/>
      <c r="R184" s="139"/>
      <c r="S184" s="139"/>
      <c r="T184" s="139"/>
      <c r="U184" s="139"/>
      <c r="V184" s="139"/>
      <c r="W184" s="139"/>
      <c r="X184" s="139"/>
      <c r="Y184" s="139"/>
      <c r="Z184" s="139"/>
      <c r="AA184" s="139"/>
      <c r="AB184" s="139"/>
      <c r="AC184" s="139"/>
      <c r="AD184" s="139"/>
      <c r="AE184" s="139"/>
      <c r="AF184" s="139"/>
      <c r="AG184" s="139"/>
      <c r="AH184" s="139"/>
      <c r="AI184" s="139"/>
      <c r="AJ184" s="139"/>
      <c r="AK184" s="139"/>
      <c r="AL184" s="139"/>
      <c r="AM184" s="139"/>
      <c r="AN184" s="139"/>
      <c r="AO184" s="139"/>
      <c r="AP184" s="139"/>
      <c r="AQ184" s="139"/>
      <c r="AR184" s="139"/>
      <c r="AS184" s="139"/>
      <c r="AT184" s="139"/>
      <c r="AU184" s="139"/>
      <c r="AV184" s="139"/>
      <c r="AW184" s="139"/>
      <c r="AX184" s="139"/>
      <c r="AY184" s="139"/>
      <c r="AZ184" s="139"/>
      <c r="BA184" s="139"/>
      <c r="BB184" s="139"/>
      <c r="BC184" s="139"/>
      <c r="BD184" s="139"/>
      <c r="BE184" s="139"/>
      <c r="BF184" s="139"/>
      <c r="BG184" s="139"/>
      <c r="BH184" s="139"/>
      <c r="BI184" s="139"/>
      <c r="BJ184" s="139"/>
      <c r="BK184" s="139"/>
      <c r="BL184" s="139"/>
      <c r="BM184" s="139"/>
      <c r="BN184" s="139"/>
      <c r="BO184" s="139"/>
      <c r="BP184" s="139"/>
      <c r="BQ184" s="139"/>
      <c r="BR184" s="139"/>
      <c r="BS184" s="139"/>
      <c r="BT184" s="139"/>
      <c r="BU184" s="139"/>
      <c r="BV184" s="139"/>
      <c r="BW184" s="139"/>
      <c r="BX184" s="139"/>
      <c r="BY184" s="139"/>
      <c r="BZ184" s="139"/>
      <c r="CA184" s="139"/>
      <c r="CB184" s="139"/>
      <c r="CC184" s="139"/>
    </row>
    <row r="185" spans="8:81" s="38" customFormat="1" x14ac:dyDescent="0.45">
      <c r="H185" s="139"/>
      <c r="I185" s="139"/>
      <c r="J185" s="139"/>
      <c r="K185" s="139"/>
      <c r="L185" s="139"/>
      <c r="M185" s="139"/>
      <c r="N185" s="139"/>
      <c r="O185" s="139"/>
      <c r="P185" s="139"/>
      <c r="Q185" s="139"/>
      <c r="R185" s="139"/>
      <c r="S185" s="139"/>
      <c r="T185" s="139"/>
      <c r="U185" s="139"/>
      <c r="V185" s="139"/>
      <c r="W185" s="139"/>
      <c r="X185" s="139"/>
      <c r="Y185" s="139"/>
      <c r="Z185" s="139"/>
      <c r="AA185" s="139"/>
      <c r="AB185" s="139"/>
      <c r="AC185" s="139"/>
      <c r="AD185" s="139"/>
      <c r="AE185" s="139"/>
      <c r="AF185" s="139"/>
      <c r="AG185" s="139"/>
      <c r="AH185" s="139"/>
      <c r="AI185" s="139"/>
      <c r="AJ185" s="139"/>
      <c r="AK185" s="139"/>
      <c r="AL185" s="139"/>
      <c r="AM185" s="139"/>
      <c r="AN185" s="139"/>
      <c r="AO185" s="139"/>
      <c r="AP185" s="139"/>
      <c r="AQ185" s="139"/>
      <c r="AR185" s="139"/>
      <c r="AS185" s="139"/>
      <c r="AT185" s="139"/>
      <c r="AU185" s="139"/>
      <c r="AV185" s="139"/>
      <c r="AW185" s="139"/>
      <c r="AX185" s="139"/>
      <c r="AY185" s="139"/>
      <c r="AZ185" s="139"/>
      <c r="BA185" s="139"/>
      <c r="BB185" s="139"/>
      <c r="BC185" s="139"/>
      <c r="BD185" s="139"/>
      <c r="BE185" s="139"/>
      <c r="BF185" s="139"/>
      <c r="BG185" s="139"/>
      <c r="BH185" s="139"/>
      <c r="BI185" s="139"/>
      <c r="BJ185" s="139"/>
      <c r="BK185" s="139"/>
      <c r="BL185" s="139"/>
      <c r="BM185" s="139"/>
      <c r="BN185" s="139"/>
      <c r="BO185" s="139"/>
      <c r="BP185" s="139"/>
      <c r="BQ185" s="139"/>
      <c r="BR185" s="139"/>
      <c r="BS185" s="139"/>
      <c r="BT185" s="139"/>
      <c r="BU185" s="139"/>
      <c r="BV185" s="139"/>
      <c r="BW185" s="139"/>
      <c r="BX185" s="139"/>
      <c r="BY185" s="139"/>
      <c r="BZ185" s="139"/>
      <c r="CA185" s="139"/>
      <c r="CB185" s="139"/>
      <c r="CC185" s="139"/>
    </row>
    <row r="186" spans="8:81" s="38" customFormat="1" x14ac:dyDescent="0.45">
      <c r="H186" s="139"/>
      <c r="I186" s="139"/>
      <c r="J186" s="139"/>
      <c r="K186" s="139"/>
      <c r="L186" s="139"/>
      <c r="M186" s="139"/>
      <c r="N186" s="139"/>
      <c r="O186" s="139"/>
      <c r="P186" s="139"/>
      <c r="Q186" s="139"/>
      <c r="R186" s="139"/>
      <c r="S186" s="139"/>
      <c r="T186" s="139"/>
      <c r="U186" s="139"/>
      <c r="V186" s="139"/>
      <c r="W186" s="139"/>
      <c r="X186" s="139"/>
      <c r="Y186" s="139"/>
      <c r="Z186" s="139"/>
      <c r="AA186" s="139"/>
      <c r="AB186" s="139"/>
      <c r="AC186" s="139"/>
      <c r="AD186" s="139"/>
      <c r="AE186" s="139"/>
      <c r="AF186" s="139"/>
      <c r="AG186" s="139"/>
      <c r="AH186" s="139"/>
      <c r="AI186" s="139"/>
      <c r="AJ186" s="139"/>
      <c r="AK186" s="139"/>
      <c r="AL186" s="139"/>
      <c r="AM186" s="139"/>
      <c r="AN186" s="139"/>
      <c r="AO186" s="139"/>
      <c r="AP186" s="139"/>
      <c r="AQ186" s="139"/>
      <c r="AR186" s="139"/>
      <c r="AS186" s="139"/>
      <c r="AT186" s="139"/>
      <c r="AU186" s="139"/>
      <c r="AV186" s="139"/>
      <c r="AW186" s="139"/>
      <c r="AX186" s="139"/>
      <c r="AY186" s="139"/>
      <c r="AZ186" s="139"/>
      <c r="BA186" s="139"/>
      <c r="BB186" s="139"/>
      <c r="BC186" s="139"/>
      <c r="BD186" s="139"/>
      <c r="BE186" s="139"/>
      <c r="BF186" s="139"/>
      <c r="BG186" s="139"/>
      <c r="BH186" s="139"/>
      <c r="BI186" s="139"/>
      <c r="BJ186" s="139"/>
      <c r="BK186" s="139"/>
      <c r="BL186" s="139"/>
      <c r="BM186" s="139"/>
      <c r="BN186" s="139"/>
      <c r="BO186" s="139"/>
      <c r="BP186" s="139"/>
      <c r="BQ186" s="139"/>
      <c r="BR186" s="139"/>
      <c r="BS186" s="139"/>
      <c r="BT186" s="139"/>
      <c r="BU186" s="139"/>
      <c r="BV186" s="139"/>
      <c r="BW186" s="139"/>
      <c r="BX186" s="139"/>
      <c r="BY186" s="139"/>
      <c r="BZ186" s="139"/>
      <c r="CA186" s="139"/>
      <c r="CB186" s="139"/>
      <c r="CC186" s="139"/>
    </row>
    <row r="187" spans="8:81" s="38" customFormat="1" x14ac:dyDescent="0.45">
      <c r="H187" s="139"/>
      <c r="I187" s="139"/>
      <c r="J187" s="139"/>
      <c r="K187" s="139"/>
      <c r="L187" s="139"/>
      <c r="M187" s="139"/>
      <c r="N187" s="139"/>
      <c r="O187" s="139"/>
      <c r="P187" s="139"/>
      <c r="Q187" s="139"/>
      <c r="R187" s="139"/>
      <c r="S187" s="139"/>
      <c r="T187" s="139"/>
      <c r="U187" s="139"/>
      <c r="V187" s="139"/>
      <c r="W187" s="139"/>
      <c r="X187" s="139"/>
      <c r="Y187" s="139"/>
      <c r="Z187" s="139"/>
      <c r="AA187" s="139"/>
      <c r="AB187" s="139"/>
      <c r="AC187" s="139"/>
      <c r="AD187" s="139"/>
      <c r="AE187" s="139"/>
      <c r="AF187" s="139"/>
      <c r="AG187" s="139"/>
      <c r="AH187" s="139"/>
      <c r="AI187" s="139"/>
      <c r="AJ187" s="139"/>
      <c r="AK187" s="139"/>
      <c r="AL187" s="139"/>
      <c r="AM187" s="139"/>
      <c r="AN187" s="139"/>
      <c r="AO187" s="139"/>
      <c r="AP187" s="139"/>
      <c r="AQ187" s="139"/>
      <c r="AR187" s="139"/>
      <c r="AS187" s="139"/>
      <c r="AT187" s="139"/>
      <c r="AU187" s="139"/>
      <c r="AV187" s="139"/>
      <c r="AW187" s="139"/>
      <c r="AX187" s="139"/>
      <c r="AY187" s="139"/>
      <c r="AZ187" s="139"/>
      <c r="BA187" s="139"/>
      <c r="BB187" s="139"/>
      <c r="BC187" s="139"/>
      <c r="BD187" s="139"/>
      <c r="BE187" s="139"/>
      <c r="BF187" s="139"/>
      <c r="BG187" s="139"/>
      <c r="BH187" s="139"/>
      <c r="BI187" s="139"/>
      <c r="BJ187" s="139"/>
      <c r="BK187" s="139"/>
      <c r="BL187" s="139"/>
      <c r="BM187" s="139"/>
      <c r="BN187" s="139"/>
      <c r="BO187" s="139"/>
      <c r="BP187" s="139"/>
      <c r="BQ187" s="139"/>
      <c r="BR187" s="139"/>
      <c r="BS187" s="139"/>
      <c r="BT187" s="139"/>
      <c r="BU187" s="139"/>
      <c r="BV187" s="139"/>
      <c r="BW187" s="139"/>
      <c r="BX187" s="139"/>
      <c r="BY187" s="139"/>
      <c r="BZ187" s="139"/>
      <c r="CA187" s="139"/>
      <c r="CB187" s="139"/>
      <c r="CC187" s="139"/>
    </row>
    <row r="188" spans="8:81" s="38" customFormat="1" x14ac:dyDescent="0.45">
      <c r="H188" s="139"/>
      <c r="I188" s="139"/>
      <c r="J188" s="139"/>
      <c r="K188" s="139"/>
      <c r="L188" s="139"/>
      <c r="M188" s="139"/>
      <c r="N188" s="139"/>
      <c r="O188" s="139"/>
      <c r="P188" s="139"/>
      <c r="Q188" s="139"/>
      <c r="R188" s="139"/>
      <c r="S188" s="139"/>
      <c r="T188" s="139"/>
      <c r="U188" s="139"/>
      <c r="V188" s="139"/>
      <c r="W188" s="139"/>
      <c r="X188" s="139"/>
      <c r="Y188" s="139"/>
      <c r="Z188" s="139"/>
      <c r="AA188" s="139"/>
      <c r="AB188" s="139"/>
      <c r="AC188" s="139"/>
      <c r="AD188" s="139"/>
      <c r="AE188" s="139"/>
      <c r="AF188" s="139"/>
      <c r="AG188" s="139"/>
      <c r="AH188" s="139"/>
      <c r="AI188" s="139"/>
      <c r="AJ188" s="139"/>
      <c r="AK188" s="139"/>
      <c r="AL188" s="139"/>
      <c r="AM188" s="139"/>
      <c r="AN188" s="139"/>
      <c r="AO188" s="139"/>
      <c r="AP188" s="139"/>
      <c r="AQ188" s="139"/>
      <c r="AR188" s="139"/>
      <c r="AS188" s="139"/>
      <c r="AT188" s="139"/>
      <c r="AU188" s="139"/>
      <c r="AV188" s="139"/>
      <c r="AW188" s="139"/>
      <c r="AX188" s="139"/>
      <c r="AY188" s="139"/>
      <c r="AZ188" s="139"/>
      <c r="BA188" s="139"/>
      <c r="BB188" s="139"/>
      <c r="BC188" s="139"/>
      <c r="BD188" s="139"/>
      <c r="BE188" s="139"/>
      <c r="BF188" s="139"/>
      <c r="BG188" s="139"/>
      <c r="BH188" s="139"/>
      <c r="BI188" s="139"/>
      <c r="BJ188" s="139"/>
      <c r="BK188" s="139"/>
      <c r="BL188" s="139"/>
      <c r="BM188" s="139"/>
      <c r="BN188" s="139"/>
      <c r="BO188" s="139"/>
      <c r="BP188" s="139"/>
      <c r="BQ188" s="139"/>
      <c r="BR188" s="139"/>
      <c r="BS188" s="139"/>
      <c r="BT188" s="139"/>
      <c r="BU188" s="139"/>
      <c r="BV188" s="139"/>
      <c r="BW188" s="139"/>
      <c r="BX188" s="139"/>
      <c r="BY188" s="139"/>
      <c r="BZ188" s="139"/>
      <c r="CA188" s="139"/>
      <c r="CB188" s="139"/>
      <c r="CC188" s="139"/>
    </row>
    <row r="189" spans="8:81" s="38" customFormat="1" x14ac:dyDescent="0.45">
      <c r="H189" s="139"/>
      <c r="I189" s="139"/>
      <c r="J189" s="139"/>
      <c r="K189" s="139"/>
      <c r="L189" s="139"/>
      <c r="M189" s="139"/>
      <c r="N189" s="139"/>
      <c r="O189" s="139"/>
      <c r="P189" s="139"/>
      <c r="Q189" s="139"/>
      <c r="R189" s="139"/>
      <c r="S189" s="139"/>
      <c r="T189" s="139"/>
      <c r="U189" s="139"/>
      <c r="V189" s="139"/>
      <c r="W189" s="139"/>
      <c r="X189" s="139"/>
      <c r="Y189" s="139"/>
      <c r="Z189" s="139"/>
      <c r="AA189" s="139"/>
      <c r="AB189" s="139"/>
      <c r="AC189" s="139"/>
      <c r="AD189" s="139"/>
      <c r="AE189" s="139"/>
      <c r="AF189" s="139"/>
      <c r="AG189" s="139"/>
      <c r="AH189" s="139"/>
      <c r="AI189" s="139"/>
      <c r="AJ189" s="139"/>
      <c r="AK189" s="139"/>
      <c r="AL189" s="139"/>
      <c r="AM189" s="139"/>
      <c r="AN189" s="139"/>
      <c r="AO189" s="139"/>
      <c r="AP189" s="139"/>
      <c r="AQ189" s="139"/>
      <c r="AR189" s="139"/>
      <c r="AS189" s="139"/>
      <c r="AT189" s="139"/>
      <c r="AU189" s="139"/>
      <c r="AV189" s="139"/>
      <c r="AW189" s="139"/>
      <c r="AX189" s="139"/>
      <c r="AY189" s="139"/>
      <c r="AZ189" s="139"/>
      <c r="BA189" s="139"/>
      <c r="BB189" s="139"/>
      <c r="BC189" s="139"/>
      <c r="BD189" s="139"/>
      <c r="BE189" s="139"/>
      <c r="BF189" s="139"/>
      <c r="BG189" s="139"/>
      <c r="BH189" s="139"/>
      <c r="BI189" s="139"/>
      <c r="BJ189" s="139"/>
      <c r="BK189" s="139"/>
      <c r="BL189" s="139"/>
      <c r="BM189" s="139"/>
      <c r="BN189" s="139"/>
      <c r="BO189" s="139"/>
      <c r="BP189" s="139"/>
      <c r="BQ189" s="139"/>
      <c r="BR189" s="139"/>
      <c r="BS189" s="139"/>
      <c r="BT189" s="139"/>
      <c r="BU189" s="139"/>
      <c r="BV189" s="139"/>
      <c r="BW189" s="139"/>
      <c r="BX189" s="139"/>
      <c r="BY189" s="139"/>
      <c r="BZ189" s="139"/>
      <c r="CA189" s="139"/>
      <c r="CB189" s="139"/>
      <c r="CC189" s="139"/>
    </row>
    <row r="190" spans="8:81" s="38" customFormat="1" x14ac:dyDescent="0.45">
      <c r="H190" s="139"/>
      <c r="I190" s="139"/>
      <c r="J190" s="139"/>
      <c r="K190" s="139"/>
      <c r="L190" s="139"/>
      <c r="M190" s="139"/>
      <c r="N190" s="139"/>
      <c r="O190" s="139"/>
      <c r="P190" s="139"/>
      <c r="Q190" s="139"/>
      <c r="R190" s="139"/>
      <c r="S190" s="139"/>
      <c r="T190" s="139"/>
      <c r="U190" s="139"/>
      <c r="V190" s="139"/>
      <c r="W190" s="139"/>
      <c r="X190" s="139"/>
      <c r="Y190" s="139"/>
      <c r="Z190" s="139"/>
      <c r="AA190" s="139"/>
      <c r="AB190" s="139"/>
      <c r="AC190" s="139"/>
      <c r="AD190" s="139"/>
      <c r="AE190" s="139"/>
      <c r="AF190" s="139"/>
      <c r="AG190" s="139"/>
      <c r="AH190" s="139"/>
      <c r="AI190" s="139"/>
      <c r="AJ190" s="139"/>
      <c r="AK190" s="139"/>
      <c r="AL190" s="139"/>
      <c r="AM190" s="139"/>
      <c r="AN190" s="139"/>
      <c r="AO190" s="139"/>
      <c r="AP190" s="139"/>
      <c r="AQ190" s="139"/>
      <c r="AR190" s="139"/>
      <c r="AS190" s="139"/>
      <c r="AT190" s="139"/>
      <c r="AU190" s="139"/>
      <c r="AV190" s="139"/>
      <c r="AW190" s="139"/>
      <c r="AX190" s="139"/>
      <c r="AY190" s="139"/>
      <c r="AZ190" s="139"/>
      <c r="BA190" s="139"/>
      <c r="BB190" s="139"/>
      <c r="BC190" s="139"/>
      <c r="BD190" s="139"/>
      <c r="BE190" s="139"/>
      <c r="BF190" s="139"/>
      <c r="BG190" s="139"/>
      <c r="BH190" s="139"/>
      <c r="BI190" s="139"/>
      <c r="BJ190" s="139"/>
      <c r="BK190" s="139"/>
      <c r="BL190" s="139"/>
      <c r="BM190" s="139"/>
      <c r="BN190" s="139"/>
      <c r="BO190" s="139"/>
      <c r="BP190" s="139"/>
      <c r="BQ190" s="139"/>
      <c r="BR190" s="139"/>
      <c r="BS190" s="139"/>
      <c r="BT190" s="139"/>
      <c r="BU190" s="139"/>
      <c r="BV190" s="139"/>
      <c r="BW190" s="139"/>
      <c r="BX190" s="139"/>
      <c r="BY190" s="139"/>
      <c r="BZ190" s="139"/>
      <c r="CA190" s="139"/>
      <c r="CB190" s="139"/>
      <c r="CC190" s="139"/>
    </row>
    <row r="191" spans="8:81" s="38" customFormat="1" x14ac:dyDescent="0.45">
      <c r="H191" s="139"/>
      <c r="I191" s="139"/>
      <c r="J191" s="139"/>
      <c r="K191" s="139"/>
      <c r="L191" s="139"/>
      <c r="M191" s="139"/>
      <c r="N191" s="139"/>
      <c r="O191" s="139"/>
      <c r="P191" s="139"/>
      <c r="Q191" s="139"/>
      <c r="R191" s="139"/>
      <c r="S191" s="139"/>
      <c r="T191" s="139"/>
      <c r="U191" s="139"/>
      <c r="V191" s="139"/>
      <c r="W191" s="139"/>
      <c r="X191" s="139"/>
      <c r="Y191" s="139"/>
      <c r="Z191" s="139"/>
      <c r="AA191" s="139"/>
      <c r="AB191" s="139"/>
      <c r="AC191" s="139"/>
      <c r="AD191" s="139"/>
      <c r="AE191" s="139"/>
      <c r="AF191" s="139"/>
      <c r="AG191" s="139"/>
      <c r="AH191" s="139"/>
      <c r="AI191" s="139"/>
      <c r="AJ191" s="139"/>
      <c r="AK191" s="139"/>
      <c r="AL191" s="139"/>
      <c r="AM191" s="139"/>
      <c r="AN191" s="139"/>
      <c r="AO191" s="139"/>
      <c r="AP191" s="139"/>
      <c r="AQ191" s="139"/>
      <c r="AR191" s="139"/>
      <c r="AS191" s="139"/>
      <c r="AT191" s="139"/>
      <c r="AU191" s="139"/>
      <c r="AV191" s="139"/>
      <c r="AW191" s="139"/>
      <c r="AX191" s="139"/>
      <c r="AY191" s="139"/>
      <c r="AZ191" s="139"/>
      <c r="BA191" s="139"/>
      <c r="BB191" s="139"/>
      <c r="BC191" s="139"/>
      <c r="BD191" s="139"/>
      <c r="BE191" s="139"/>
      <c r="BF191" s="139"/>
      <c r="BG191" s="139"/>
      <c r="BH191" s="139"/>
      <c r="BI191" s="139"/>
      <c r="BJ191" s="139"/>
      <c r="BK191" s="139"/>
      <c r="BL191" s="139"/>
      <c r="BM191" s="139"/>
      <c r="BN191" s="139"/>
      <c r="BO191" s="139"/>
      <c r="BP191" s="139"/>
      <c r="BQ191" s="139"/>
      <c r="BR191" s="139"/>
      <c r="BS191" s="139"/>
      <c r="BT191" s="139"/>
      <c r="BU191" s="139"/>
      <c r="BV191" s="139"/>
      <c r="BW191" s="139"/>
      <c r="BX191" s="139"/>
      <c r="BY191" s="139"/>
      <c r="BZ191" s="139"/>
      <c r="CA191" s="139"/>
      <c r="CB191" s="139"/>
      <c r="CC191" s="139"/>
    </row>
    <row r="192" spans="8:81" s="38" customFormat="1" x14ac:dyDescent="0.45">
      <c r="H192" s="139"/>
      <c r="I192" s="139"/>
      <c r="J192" s="139"/>
      <c r="K192" s="139"/>
      <c r="L192" s="139"/>
      <c r="M192" s="139"/>
      <c r="N192" s="139"/>
      <c r="O192" s="139"/>
      <c r="P192" s="139"/>
      <c r="Q192" s="139"/>
      <c r="R192" s="139"/>
      <c r="S192" s="139"/>
      <c r="T192" s="139"/>
      <c r="U192" s="139"/>
      <c r="V192" s="139"/>
      <c r="W192" s="139"/>
      <c r="X192" s="139"/>
      <c r="Y192" s="139"/>
      <c r="Z192" s="139"/>
      <c r="AA192" s="139"/>
      <c r="AB192" s="139"/>
      <c r="AC192" s="139"/>
      <c r="AD192" s="139"/>
      <c r="AE192" s="139"/>
      <c r="AF192" s="139"/>
      <c r="AG192" s="139"/>
      <c r="AH192" s="139"/>
      <c r="AI192" s="139"/>
      <c r="AJ192" s="139"/>
      <c r="AK192" s="139"/>
      <c r="AL192" s="139"/>
      <c r="AM192" s="139"/>
      <c r="AN192" s="139"/>
      <c r="AO192" s="139"/>
      <c r="AP192" s="139"/>
      <c r="AQ192" s="139"/>
      <c r="AR192" s="139"/>
      <c r="AS192" s="139"/>
      <c r="AT192" s="139"/>
      <c r="AU192" s="139"/>
      <c r="AV192" s="139"/>
      <c r="AW192" s="139"/>
      <c r="AX192" s="139"/>
      <c r="AY192" s="139"/>
      <c r="AZ192" s="139"/>
      <c r="BA192" s="139"/>
      <c r="BB192" s="139"/>
      <c r="BC192" s="139"/>
      <c r="BD192" s="139"/>
      <c r="BE192" s="139"/>
      <c r="BF192" s="139"/>
      <c r="BG192" s="139"/>
      <c r="BH192" s="139"/>
      <c r="BI192" s="139"/>
      <c r="BJ192" s="139"/>
      <c r="BK192" s="139"/>
      <c r="BL192" s="139"/>
      <c r="BM192" s="139"/>
      <c r="BN192" s="139"/>
      <c r="BO192" s="139"/>
      <c r="BP192" s="139"/>
      <c r="BQ192" s="139"/>
      <c r="BR192" s="139"/>
      <c r="BS192" s="139"/>
      <c r="BT192" s="139"/>
      <c r="BU192" s="139"/>
      <c r="BV192" s="139"/>
      <c r="BW192" s="139"/>
      <c r="BX192" s="139"/>
      <c r="BY192" s="139"/>
      <c r="BZ192" s="139"/>
      <c r="CA192" s="139"/>
      <c r="CB192" s="139"/>
      <c r="CC192" s="139"/>
    </row>
    <row r="193" spans="8:81" s="38" customFormat="1" x14ac:dyDescent="0.45">
      <c r="H193" s="139"/>
      <c r="I193" s="139"/>
      <c r="J193" s="139"/>
      <c r="K193" s="139"/>
      <c r="L193" s="139"/>
      <c r="M193" s="139"/>
      <c r="N193" s="139"/>
      <c r="O193" s="139"/>
      <c r="P193" s="139"/>
      <c r="Q193" s="139"/>
      <c r="R193" s="139"/>
      <c r="S193" s="139"/>
      <c r="T193" s="139"/>
      <c r="U193" s="139"/>
      <c r="V193" s="139"/>
      <c r="W193" s="139"/>
      <c r="X193" s="139"/>
      <c r="Y193" s="139"/>
      <c r="Z193" s="139"/>
      <c r="AA193" s="139"/>
      <c r="AB193" s="139"/>
      <c r="AC193" s="139"/>
      <c r="AD193" s="139"/>
      <c r="AE193" s="139"/>
      <c r="AF193" s="139"/>
      <c r="AG193" s="139"/>
      <c r="AH193" s="139"/>
      <c r="AI193" s="139"/>
      <c r="AJ193" s="139"/>
      <c r="AK193" s="139"/>
      <c r="AL193" s="139"/>
      <c r="AM193" s="139"/>
      <c r="AN193" s="139"/>
      <c r="AO193" s="139"/>
      <c r="AP193" s="139"/>
      <c r="AQ193" s="139"/>
      <c r="AR193" s="139"/>
      <c r="AS193" s="139"/>
      <c r="AT193" s="139"/>
      <c r="AU193" s="139"/>
      <c r="AV193" s="139"/>
      <c r="AW193" s="139"/>
      <c r="AX193" s="139"/>
      <c r="AY193" s="139"/>
      <c r="AZ193" s="139"/>
      <c r="BA193" s="139"/>
      <c r="BB193" s="139"/>
      <c r="BC193" s="139"/>
      <c r="BD193" s="139"/>
      <c r="BE193" s="139"/>
      <c r="BF193" s="139"/>
      <c r="BG193" s="139"/>
      <c r="BH193" s="139"/>
      <c r="BI193" s="139"/>
      <c r="BJ193" s="139"/>
      <c r="BK193" s="139"/>
      <c r="BL193" s="139"/>
      <c r="BM193" s="139"/>
      <c r="BN193" s="139"/>
      <c r="BO193" s="139"/>
      <c r="BP193" s="139"/>
      <c r="BQ193" s="139"/>
      <c r="BR193" s="139"/>
      <c r="BS193" s="139"/>
      <c r="BT193" s="139"/>
      <c r="BU193" s="139"/>
      <c r="BV193" s="139"/>
      <c r="BW193" s="139"/>
      <c r="BX193" s="139"/>
      <c r="BY193" s="139"/>
      <c r="BZ193" s="139"/>
      <c r="CA193" s="139"/>
      <c r="CB193" s="139"/>
      <c r="CC193" s="139"/>
    </row>
    <row r="194" spans="8:81" s="38" customFormat="1" x14ac:dyDescent="0.45">
      <c r="H194" s="139"/>
      <c r="I194" s="139"/>
      <c r="J194" s="139"/>
      <c r="K194" s="139"/>
      <c r="L194" s="139"/>
      <c r="M194" s="139"/>
      <c r="N194" s="139"/>
      <c r="O194" s="139"/>
      <c r="P194" s="139"/>
      <c r="Q194" s="139"/>
      <c r="R194" s="139"/>
      <c r="S194" s="139"/>
      <c r="T194" s="139"/>
      <c r="U194" s="139"/>
      <c r="V194" s="139"/>
      <c r="W194" s="139"/>
      <c r="X194" s="139"/>
      <c r="Y194" s="139"/>
      <c r="Z194" s="139"/>
      <c r="AA194" s="139"/>
      <c r="AB194" s="139"/>
      <c r="AC194" s="139"/>
      <c r="AD194" s="139"/>
      <c r="AE194" s="139"/>
      <c r="AF194" s="139"/>
      <c r="AG194" s="139"/>
      <c r="AH194" s="139"/>
      <c r="AI194" s="139"/>
      <c r="AJ194" s="139"/>
      <c r="AK194" s="139"/>
      <c r="AL194" s="139"/>
      <c r="AM194" s="139"/>
      <c r="AN194" s="139"/>
      <c r="AO194" s="139"/>
      <c r="AP194" s="139"/>
      <c r="AQ194" s="139"/>
      <c r="AR194" s="139"/>
      <c r="AS194" s="139"/>
      <c r="AT194" s="139"/>
      <c r="AU194" s="139"/>
      <c r="AV194" s="139"/>
      <c r="AW194" s="139"/>
      <c r="AX194" s="139"/>
      <c r="AY194" s="139"/>
      <c r="AZ194" s="139"/>
      <c r="BA194" s="139"/>
      <c r="BB194" s="139"/>
      <c r="BC194" s="139"/>
      <c r="BD194" s="139"/>
      <c r="BE194" s="139"/>
      <c r="BF194" s="139"/>
      <c r="BG194" s="139"/>
      <c r="BH194" s="139"/>
      <c r="BI194" s="139"/>
      <c r="BJ194" s="139"/>
      <c r="BK194" s="139"/>
      <c r="BL194" s="139"/>
      <c r="BM194" s="139"/>
      <c r="BN194" s="139"/>
      <c r="BO194" s="139"/>
      <c r="BP194" s="139"/>
      <c r="BQ194" s="139"/>
      <c r="BR194" s="139"/>
      <c r="BS194" s="139"/>
      <c r="BT194" s="139"/>
      <c r="BU194" s="139"/>
      <c r="BV194" s="139"/>
      <c r="BW194" s="139"/>
      <c r="BX194" s="139"/>
      <c r="BY194" s="139"/>
      <c r="BZ194" s="139"/>
      <c r="CA194" s="139"/>
      <c r="CB194" s="139"/>
      <c r="CC194" s="139"/>
    </row>
    <row r="195" spans="8:81" s="38" customFormat="1" x14ac:dyDescent="0.45">
      <c r="H195" s="139"/>
      <c r="I195" s="139"/>
      <c r="J195" s="139"/>
      <c r="K195" s="139"/>
      <c r="L195" s="139"/>
      <c r="M195" s="139"/>
      <c r="N195" s="139"/>
      <c r="O195" s="139"/>
      <c r="P195" s="139"/>
      <c r="Q195" s="139"/>
      <c r="R195" s="139"/>
      <c r="S195" s="139"/>
      <c r="T195" s="139"/>
      <c r="U195" s="139"/>
      <c r="V195" s="139"/>
      <c r="W195" s="139"/>
      <c r="X195" s="139"/>
      <c r="Y195" s="139"/>
      <c r="Z195" s="139"/>
      <c r="AA195" s="139"/>
      <c r="AB195" s="139"/>
      <c r="AC195" s="139"/>
      <c r="AD195" s="139"/>
      <c r="AE195" s="139"/>
      <c r="AF195" s="139"/>
      <c r="AG195" s="139"/>
      <c r="AH195" s="139"/>
      <c r="AI195" s="139"/>
      <c r="AJ195" s="139"/>
      <c r="AK195" s="139"/>
      <c r="AL195" s="139"/>
      <c r="AM195" s="139"/>
      <c r="AN195" s="139"/>
      <c r="AO195" s="139"/>
      <c r="AP195" s="139"/>
      <c r="AQ195" s="139"/>
      <c r="AR195" s="139"/>
      <c r="AS195" s="139"/>
      <c r="AT195" s="139"/>
      <c r="AU195" s="139"/>
      <c r="AV195" s="139"/>
      <c r="AW195" s="139"/>
      <c r="AX195" s="139"/>
      <c r="AY195" s="139"/>
      <c r="AZ195" s="139"/>
      <c r="BA195" s="139"/>
      <c r="BB195" s="139"/>
      <c r="BC195" s="139"/>
      <c r="BD195" s="139"/>
      <c r="BE195" s="139"/>
      <c r="BF195" s="139"/>
      <c r="BG195" s="139"/>
      <c r="BH195" s="139"/>
      <c r="BI195" s="139"/>
      <c r="BJ195" s="139"/>
      <c r="BK195" s="139"/>
      <c r="BL195" s="139"/>
      <c r="BM195" s="139"/>
      <c r="BN195" s="139"/>
      <c r="BO195" s="139"/>
      <c r="BP195" s="139"/>
      <c r="BQ195" s="139"/>
      <c r="BR195" s="139"/>
      <c r="BS195" s="139"/>
      <c r="BT195" s="139"/>
      <c r="BU195" s="139"/>
      <c r="BV195" s="139"/>
      <c r="BW195" s="139"/>
      <c r="BX195" s="139"/>
      <c r="BY195" s="139"/>
      <c r="BZ195" s="139"/>
      <c r="CA195" s="139"/>
      <c r="CB195" s="139"/>
      <c r="CC195" s="139"/>
    </row>
    <row r="196" spans="8:81" s="38" customFormat="1" x14ac:dyDescent="0.45">
      <c r="H196" s="139"/>
      <c r="I196" s="139"/>
      <c r="J196" s="139"/>
      <c r="K196" s="139"/>
      <c r="L196" s="139"/>
      <c r="M196" s="139"/>
      <c r="N196" s="139"/>
      <c r="O196" s="139"/>
      <c r="P196" s="139"/>
      <c r="Q196" s="139"/>
      <c r="R196" s="139"/>
      <c r="S196" s="139"/>
      <c r="T196" s="139"/>
      <c r="U196" s="139"/>
      <c r="V196" s="139"/>
      <c r="W196" s="139"/>
      <c r="X196" s="139"/>
      <c r="Y196" s="139"/>
      <c r="Z196" s="139"/>
      <c r="AA196" s="139"/>
      <c r="AB196" s="139"/>
      <c r="AC196" s="139"/>
      <c r="AD196" s="139"/>
      <c r="AE196" s="139"/>
      <c r="AF196" s="139"/>
      <c r="AG196" s="139"/>
      <c r="AH196" s="139"/>
      <c r="AI196" s="139"/>
      <c r="AJ196" s="139"/>
      <c r="AK196" s="139"/>
      <c r="AL196" s="139"/>
      <c r="AM196" s="139"/>
      <c r="AN196" s="139"/>
      <c r="AO196" s="139"/>
      <c r="AP196" s="139"/>
      <c r="AQ196" s="139"/>
      <c r="AR196" s="139"/>
      <c r="AS196" s="139"/>
      <c r="AT196" s="139"/>
      <c r="AU196" s="139"/>
      <c r="AV196" s="139"/>
      <c r="AW196" s="139"/>
      <c r="AX196" s="139"/>
      <c r="AY196" s="139"/>
      <c r="AZ196" s="139"/>
      <c r="BA196" s="139"/>
      <c r="BB196" s="139"/>
      <c r="BC196" s="139"/>
      <c r="BD196" s="139"/>
      <c r="BE196" s="139"/>
      <c r="BF196" s="139"/>
      <c r="BG196" s="139"/>
      <c r="BH196" s="139"/>
      <c r="BI196" s="139"/>
      <c r="BJ196" s="139"/>
      <c r="BK196" s="139"/>
      <c r="BL196" s="139"/>
      <c r="BM196" s="139"/>
      <c r="BN196" s="139"/>
      <c r="BO196" s="139"/>
      <c r="BP196" s="139"/>
      <c r="BQ196" s="139"/>
      <c r="BR196" s="139"/>
      <c r="BS196" s="139"/>
      <c r="BT196" s="139"/>
      <c r="BU196" s="139"/>
      <c r="BV196" s="139"/>
      <c r="BW196" s="139"/>
      <c r="BX196" s="139"/>
      <c r="BY196" s="139"/>
      <c r="BZ196" s="139"/>
      <c r="CA196" s="139"/>
      <c r="CB196" s="139"/>
      <c r="CC196" s="139"/>
    </row>
    <row r="197" spans="8:81" s="38" customFormat="1" x14ac:dyDescent="0.45">
      <c r="H197" s="139"/>
      <c r="I197" s="139"/>
      <c r="J197" s="139"/>
      <c r="K197" s="139"/>
      <c r="L197" s="139"/>
      <c r="M197" s="139"/>
      <c r="N197" s="139"/>
      <c r="O197" s="139"/>
      <c r="P197" s="139"/>
      <c r="Q197" s="139"/>
      <c r="R197" s="139"/>
      <c r="S197" s="139"/>
      <c r="T197" s="139"/>
      <c r="U197" s="139"/>
      <c r="V197" s="139"/>
      <c r="W197" s="139"/>
      <c r="X197" s="139"/>
      <c r="Y197" s="139"/>
      <c r="Z197" s="139"/>
      <c r="AA197" s="139"/>
      <c r="AB197" s="139"/>
      <c r="AC197" s="139"/>
      <c r="AD197" s="139"/>
      <c r="AE197" s="139"/>
      <c r="AF197" s="139"/>
      <c r="AG197" s="139"/>
      <c r="AH197" s="139"/>
      <c r="AI197" s="139"/>
      <c r="AJ197" s="139"/>
      <c r="AK197" s="139"/>
      <c r="AL197" s="139"/>
      <c r="AM197" s="139"/>
      <c r="AN197" s="139"/>
      <c r="AO197" s="139"/>
      <c r="AP197" s="139"/>
      <c r="AQ197" s="139"/>
      <c r="AR197" s="139"/>
      <c r="AS197" s="139"/>
      <c r="AT197" s="139"/>
      <c r="AU197" s="139"/>
      <c r="AV197" s="139"/>
      <c r="AW197" s="139"/>
      <c r="AX197" s="139"/>
      <c r="AY197" s="139"/>
      <c r="AZ197" s="139"/>
      <c r="BA197" s="139"/>
      <c r="BB197" s="139"/>
      <c r="BC197" s="139"/>
      <c r="BD197" s="139"/>
      <c r="BE197" s="139"/>
      <c r="BF197" s="139"/>
      <c r="BG197" s="139"/>
      <c r="BH197" s="139"/>
      <c r="BI197" s="139"/>
      <c r="BJ197" s="139"/>
      <c r="BK197" s="139"/>
      <c r="BL197" s="139"/>
      <c r="BM197" s="139"/>
      <c r="BN197" s="139"/>
      <c r="BO197" s="139"/>
      <c r="BP197" s="139"/>
      <c r="BQ197" s="139"/>
      <c r="BR197" s="139"/>
      <c r="BS197" s="139"/>
      <c r="BT197" s="139"/>
      <c r="BU197" s="139"/>
      <c r="BV197" s="139"/>
      <c r="BW197" s="139"/>
      <c r="BX197" s="139"/>
      <c r="BY197" s="139"/>
      <c r="BZ197" s="139"/>
      <c r="CA197" s="139"/>
      <c r="CB197" s="139"/>
      <c r="CC197" s="139"/>
    </row>
    <row r="198" spans="8:81" s="38" customFormat="1" x14ac:dyDescent="0.45">
      <c r="H198" s="139"/>
      <c r="I198" s="139"/>
      <c r="J198" s="139"/>
      <c r="K198" s="139"/>
      <c r="L198" s="139"/>
      <c r="M198" s="139"/>
      <c r="N198" s="139"/>
      <c r="O198" s="139"/>
      <c r="P198" s="139"/>
      <c r="Q198" s="139"/>
      <c r="R198" s="139"/>
      <c r="S198" s="139"/>
      <c r="T198" s="139"/>
      <c r="U198" s="139"/>
      <c r="V198" s="139"/>
      <c r="W198" s="139"/>
      <c r="X198" s="139"/>
      <c r="Y198" s="139"/>
      <c r="Z198" s="139"/>
      <c r="AA198" s="139"/>
      <c r="AB198" s="139"/>
      <c r="AC198" s="139"/>
      <c r="AD198" s="139"/>
      <c r="AE198" s="139"/>
      <c r="AF198" s="139"/>
      <c r="AG198" s="139"/>
      <c r="AH198" s="139"/>
      <c r="AI198" s="139"/>
      <c r="AJ198" s="139"/>
      <c r="AK198" s="139"/>
      <c r="AL198" s="139"/>
      <c r="AM198" s="139"/>
      <c r="AN198" s="139"/>
      <c r="AO198" s="139"/>
      <c r="AP198" s="139"/>
      <c r="AQ198" s="139"/>
      <c r="AR198" s="139"/>
      <c r="AS198" s="139"/>
      <c r="AT198" s="139"/>
      <c r="AU198" s="139"/>
      <c r="AV198" s="139"/>
      <c r="AW198" s="139"/>
      <c r="AX198" s="139"/>
      <c r="AY198" s="139"/>
      <c r="AZ198" s="139"/>
      <c r="BA198" s="139"/>
      <c r="BB198" s="139"/>
      <c r="BC198" s="139"/>
      <c r="BD198" s="139"/>
      <c r="BE198" s="139"/>
      <c r="BF198" s="139"/>
      <c r="BG198" s="139"/>
      <c r="BH198" s="139"/>
      <c r="BI198" s="139"/>
      <c r="BJ198" s="139"/>
      <c r="BK198" s="139"/>
      <c r="BL198" s="139"/>
      <c r="BM198" s="139"/>
      <c r="BN198" s="139"/>
      <c r="BO198" s="139"/>
      <c r="BP198" s="139"/>
      <c r="BQ198" s="139"/>
      <c r="BR198" s="139"/>
      <c r="BS198" s="139"/>
      <c r="BT198" s="139"/>
      <c r="BU198" s="139"/>
      <c r="BV198" s="139"/>
      <c r="BW198" s="139"/>
      <c r="BX198" s="139"/>
      <c r="BY198" s="139"/>
      <c r="BZ198" s="139"/>
      <c r="CA198" s="139"/>
      <c r="CB198" s="139"/>
      <c r="CC198" s="139"/>
    </row>
    <row r="199" spans="8:81" s="38" customFormat="1" x14ac:dyDescent="0.45">
      <c r="H199" s="139"/>
      <c r="I199" s="139"/>
      <c r="J199" s="139"/>
      <c r="K199" s="139"/>
      <c r="L199" s="139"/>
      <c r="M199" s="139"/>
      <c r="N199" s="139"/>
      <c r="O199" s="139"/>
      <c r="P199" s="139"/>
      <c r="Q199" s="139"/>
      <c r="R199" s="139"/>
      <c r="S199" s="139"/>
      <c r="T199" s="139"/>
      <c r="U199" s="139"/>
      <c r="V199" s="139"/>
      <c r="W199" s="139"/>
      <c r="X199" s="139"/>
      <c r="Y199" s="139"/>
      <c r="Z199" s="139"/>
      <c r="AA199" s="139"/>
      <c r="AB199" s="139"/>
      <c r="AC199" s="139"/>
      <c r="AD199" s="139"/>
      <c r="AE199" s="139"/>
      <c r="AF199" s="139"/>
      <c r="AG199" s="139"/>
      <c r="AH199" s="139"/>
      <c r="AI199" s="139"/>
      <c r="AJ199" s="139"/>
      <c r="AK199" s="139"/>
      <c r="AL199" s="139"/>
      <c r="AM199" s="139"/>
      <c r="AN199" s="139"/>
      <c r="AO199" s="139"/>
      <c r="AP199" s="139"/>
      <c r="AQ199" s="139"/>
      <c r="AR199" s="139"/>
      <c r="AS199" s="139"/>
      <c r="AT199" s="139"/>
      <c r="AU199" s="139"/>
      <c r="AV199" s="139"/>
      <c r="AW199" s="139"/>
      <c r="AX199" s="139"/>
      <c r="AY199" s="139"/>
      <c r="AZ199" s="139"/>
      <c r="BA199" s="139"/>
      <c r="BB199" s="139"/>
      <c r="BC199" s="139"/>
      <c r="BD199" s="139"/>
      <c r="BE199" s="139"/>
      <c r="BF199" s="139"/>
      <c r="BG199" s="139"/>
      <c r="BH199" s="139"/>
      <c r="BI199" s="139"/>
      <c r="BJ199" s="139"/>
      <c r="BK199" s="139"/>
      <c r="BL199" s="139"/>
      <c r="BM199" s="139"/>
      <c r="BN199" s="139"/>
      <c r="BO199" s="139"/>
      <c r="BP199" s="139"/>
      <c r="BQ199" s="139"/>
      <c r="BR199" s="139"/>
      <c r="BS199" s="139"/>
      <c r="BT199" s="139"/>
      <c r="BU199" s="139"/>
      <c r="BV199" s="139"/>
      <c r="BW199" s="139"/>
      <c r="BX199" s="139"/>
      <c r="BY199" s="139"/>
      <c r="BZ199" s="139"/>
      <c r="CA199" s="139"/>
      <c r="CB199" s="139"/>
      <c r="CC199" s="139"/>
    </row>
    <row r="200" spans="8:81" s="38" customFormat="1" x14ac:dyDescent="0.45">
      <c r="H200" s="139"/>
      <c r="I200" s="139"/>
      <c r="J200" s="139"/>
      <c r="K200" s="139"/>
      <c r="L200" s="139"/>
      <c r="M200" s="139"/>
      <c r="N200" s="139"/>
      <c r="O200" s="139"/>
      <c r="P200" s="139"/>
      <c r="Q200" s="139"/>
      <c r="R200" s="139"/>
      <c r="S200" s="139"/>
      <c r="T200" s="139"/>
      <c r="U200" s="139"/>
      <c r="V200" s="139"/>
      <c r="W200" s="139"/>
      <c r="X200" s="139"/>
      <c r="Y200" s="139"/>
      <c r="Z200" s="139"/>
      <c r="AA200" s="139"/>
      <c r="AB200" s="139"/>
      <c r="AC200" s="139"/>
      <c r="AD200" s="139"/>
      <c r="AE200" s="139"/>
      <c r="AF200" s="139"/>
      <c r="AG200" s="139"/>
      <c r="AH200" s="139"/>
      <c r="AI200" s="139"/>
      <c r="AJ200" s="139"/>
      <c r="AK200" s="139"/>
      <c r="AL200" s="139"/>
      <c r="AM200" s="139"/>
      <c r="AN200" s="139"/>
      <c r="AO200" s="139"/>
      <c r="AP200" s="139"/>
      <c r="AQ200" s="139"/>
      <c r="AR200" s="139"/>
      <c r="AS200" s="139"/>
      <c r="AT200" s="139"/>
      <c r="AU200" s="139"/>
      <c r="AV200" s="139"/>
      <c r="AW200" s="139"/>
      <c r="AX200" s="139"/>
      <c r="AY200" s="139"/>
      <c r="AZ200" s="139"/>
      <c r="BA200" s="139"/>
      <c r="BB200" s="139"/>
      <c r="BC200" s="139"/>
      <c r="BD200" s="139"/>
      <c r="BE200" s="139"/>
      <c r="BF200" s="139"/>
      <c r="BG200" s="139"/>
      <c r="BH200" s="139"/>
      <c r="BI200" s="139"/>
      <c r="BJ200" s="139"/>
      <c r="BK200" s="139"/>
      <c r="BL200" s="139"/>
      <c r="BM200" s="139"/>
      <c r="BN200" s="139"/>
      <c r="BO200" s="139"/>
      <c r="BP200" s="139"/>
      <c r="BQ200" s="139"/>
      <c r="BR200" s="139"/>
      <c r="BS200" s="139"/>
      <c r="BT200" s="139"/>
      <c r="BU200" s="139"/>
      <c r="BV200" s="139"/>
      <c r="BW200" s="139"/>
      <c r="BX200" s="139"/>
      <c r="BY200" s="139"/>
      <c r="BZ200" s="139"/>
      <c r="CA200" s="139"/>
      <c r="CB200" s="139"/>
      <c r="CC200" s="139"/>
    </row>
    <row r="201" spans="8:81" s="38" customFormat="1" x14ac:dyDescent="0.45">
      <c r="H201" s="139"/>
      <c r="I201" s="139"/>
      <c r="J201" s="139"/>
      <c r="K201" s="139"/>
      <c r="L201" s="139"/>
      <c r="M201" s="139"/>
      <c r="N201" s="139"/>
      <c r="O201" s="139"/>
      <c r="P201" s="139"/>
      <c r="Q201" s="139"/>
      <c r="R201" s="139"/>
      <c r="S201" s="139"/>
      <c r="T201" s="139"/>
      <c r="U201" s="139"/>
      <c r="V201" s="139"/>
      <c r="W201" s="139"/>
      <c r="X201" s="139"/>
      <c r="Y201" s="139"/>
      <c r="Z201" s="139"/>
      <c r="AA201" s="139"/>
      <c r="AB201" s="139"/>
      <c r="AC201" s="139"/>
      <c r="AD201" s="139"/>
      <c r="AE201" s="139"/>
      <c r="AF201" s="139"/>
      <c r="AG201" s="139"/>
      <c r="AH201" s="139"/>
      <c r="AI201" s="139"/>
      <c r="AJ201" s="139"/>
      <c r="AK201" s="139"/>
      <c r="AL201" s="139"/>
      <c r="AM201" s="139"/>
      <c r="AN201" s="139"/>
      <c r="AO201" s="139"/>
      <c r="AP201" s="139"/>
      <c r="AQ201" s="139"/>
      <c r="AR201" s="139"/>
      <c r="AS201" s="139"/>
      <c r="AT201" s="139"/>
      <c r="AU201" s="139"/>
      <c r="AV201" s="139"/>
      <c r="AW201" s="139"/>
      <c r="AX201" s="139"/>
      <c r="AY201" s="139"/>
      <c r="AZ201" s="139"/>
      <c r="BA201" s="139"/>
      <c r="BB201" s="139"/>
      <c r="BC201" s="139"/>
      <c r="BD201" s="139"/>
      <c r="BE201" s="139"/>
      <c r="BF201" s="139"/>
      <c r="BG201" s="139"/>
      <c r="BH201" s="139"/>
      <c r="BI201" s="139"/>
      <c r="BJ201" s="139"/>
      <c r="BK201" s="139"/>
      <c r="BL201" s="139"/>
      <c r="BM201" s="139"/>
      <c r="BN201" s="139"/>
      <c r="BO201" s="139"/>
      <c r="BP201" s="139"/>
      <c r="BQ201" s="139"/>
      <c r="BR201" s="139"/>
      <c r="BS201" s="139"/>
      <c r="BT201" s="139"/>
      <c r="BU201" s="139"/>
      <c r="BV201" s="139"/>
      <c r="BW201" s="139"/>
      <c r="BX201" s="139"/>
      <c r="BY201" s="139"/>
      <c r="BZ201" s="139"/>
      <c r="CA201" s="139"/>
      <c r="CB201" s="139"/>
      <c r="CC201" s="139"/>
    </row>
    <row r="202" spans="8:81" s="38" customFormat="1" x14ac:dyDescent="0.45">
      <c r="H202" s="139"/>
      <c r="I202" s="139"/>
      <c r="J202" s="139"/>
      <c r="K202" s="139"/>
      <c r="L202" s="139"/>
      <c r="M202" s="139"/>
      <c r="N202" s="139"/>
      <c r="O202" s="139"/>
      <c r="P202" s="139"/>
      <c r="Q202" s="139"/>
      <c r="R202" s="139"/>
      <c r="S202" s="139"/>
      <c r="T202" s="139"/>
      <c r="U202" s="139"/>
      <c r="V202" s="139"/>
      <c r="W202" s="139"/>
      <c r="X202" s="139"/>
      <c r="Y202" s="139"/>
      <c r="Z202" s="139"/>
      <c r="AA202" s="139"/>
      <c r="AB202" s="139"/>
      <c r="AC202" s="139"/>
      <c r="AD202" s="139"/>
      <c r="AE202" s="139"/>
      <c r="AF202" s="139"/>
      <c r="AG202" s="139"/>
      <c r="AH202" s="139"/>
      <c r="AI202" s="139"/>
      <c r="AJ202" s="139"/>
      <c r="AK202" s="139"/>
      <c r="AL202" s="139"/>
      <c r="AM202" s="139"/>
      <c r="AN202" s="139"/>
      <c r="AO202" s="139"/>
      <c r="AP202" s="139"/>
      <c r="AQ202" s="139"/>
      <c r="AR202" s="139"/>
      <c r="AS202" s="139"/>
      <c r="AT202" s="139"/>
      <c r="AU202" s="139"/>
      <c r="AV202" s="139"/>
      <c r="AW202" s="139"/>
      <c r="AX202" s="139"/>
      <c r="AY202" s="139"/>
      <c r="AZ202" s="139"/>
      <c r="BA202" s="139"/>
      <c r="BB202" s="139"/>
      <c r="BC202" s="139"/>
      <c r="BD202" s="139"/>
      <c r="BE202" s="139"/>
      <c r="BF202" s="139"/>
      <c r="BG202" s="139"/>
      <c r="BH202" s="139"/>
      <c r="BI202" s="139"/>
      <c r="BJ202" s="139"/>
      <c r="BK202" s="139"/>
      <c r="BL202" s="139"/>
      <c r="BM202" s="139"/>
      <c r="BN202" s="139"/>
      <c r="BO202" s="139"/>
      <c r="BP202" s="139"/>
      <c r="BQ202" s="139"/>
      <c r="BR202" s="139"/>
      <c r="BS202" s="139"/>
      <c r="BT202" s="139"/>
      <c r="BU202" s="139"/>
      <c r="BV202" s="139"/>
      <c r="BW202" s="139"/>
      <c r="BX202" s="139"/>
      <c r="BY202" s="139"/>
      <c r="BZ202" s="139"/>
      <c r="CA202" s="139"/>
      <c r="CB202" s="139"/>
      <c r="CC202" s="139"/>
    </row>
    <row r="203" spans="8:81" s="38" customFormat="1" x14ac:dyDescent="0.45">
      <c r="H203" s="139"/>
      <c r="I203" s="139"/>
      <c r="J203" s="139"/>
      <c r="K203" s="139"/>
      <c r="L203" s="139"/>
      <c r="M203" s="139"/>
      <c r="N203" s="139"/>
      <c r="O203" s="139"/>
      <c r="P203" s="139"/>
      <c r="Q203" s="139"/>
      <c r="R203" s="139"/>
      <c r="S203" s="139"/>
      <c r="T203" s="139"/>
      <c r="U203" s="139"/>
      <c r="V203" s="139"/>
      <c r="W203" s="139"/>
      <c r="X203" s="139"/>
      <c r="Y203" s="139"/>
      <c r="Z203" s="139"/>
      <c r="AA203" s="139"/>
      <c r="AB203" s="139"/>
      <c r="AC203" s="139"/>
      <c r="AD203" s="139"/>
      <c r="AE203" s="139"/>
      <c r="AF203" s="139"/>
      <c r="AG203" s="139"/>
      <c r="AH203" s="139"/>
      <c r="AI203" s="139"/>
      <c r="AJ203" s="139"/>
      <c r="AK203" s="139"/>
      <c r="AL203" s="139"/>
      <c r="AM203" s="139"/>
      <c r="AN203" s="139"/>
      <c r="AO203" s="139"/>
      <c r="AP203" s="139"/>
      <c r="AQ203" s="139"/>
      <c r="AR203" s="139"/>
      <c r="AS203" s="139"/>
      <c r="AT203" s="139"/>
      <c r="AU203" s="139"/>
      <c r="AV203" s="139"/>
      <c r="AW203" s="139"/>
      <c r="AX203" s="139"/>
      <c r="AY203" s="139"/>
      <c r="AZ203" s="139"/>
      <c r="BA203" s="139"/>
      <c r="BB203" s="139"/>
      <c r="BC203" s="139"/>
      <c r="BD203" s="139"/>
      <c r="BE203" s="139"/>
      <c r="BF203" s="139"/>
      <c r="BG203" s="139"/>
      <c r="BH203" s="139"/>
      <c r="BI203" s="139"/>
      <c r="BJ203" s="139"/>
      <c r="BK203" s="139"/>
      <c r="BL203" s="139"/>
      <c r="BM203" s="139"/>
      <c r="BN203" s="139"/>
      <c r="BO203" s="139"/>
      <c r="BP203" s="139"/>
      <c r="BQ203" s="139"/>
      <c r="BR203" s="139"/>
      <c r="BS203" s="139"/>
      <c r="BT203" s="139"/>
      <c r="BU203" s="139"/>
      <c r="BV203" s="139"/>
      <c r="BW203" s="139"/>
      <c r="BX203" s="139"/>
      <c r="BY203" s="139"/>
      <c r="BZ203" s="139"/>
      <c r="CA203" s="139"/>
      <c r="CB203" s="139"/>
      <c r="CC203" s="139"/>
    </row>
    <row r="204" spans="8:81" s="38" customFormat="1" x14ac:dyDescent="0.45">
      <c r="H204" s="139"/>
      <c r="I204" s="139"/>
      <c r="J204" s="139"/>
      <c r="K204" s="139"/>
      <c r="L204" s="139"/>
      <c r="M204" s="139"/>
      <c r="N204" s="139"/>
      <c r="O204" s="139"/>
      <c r="P204" s="139"/>
      <c r="Q204" s="139"/>
      <c r="R204" s="139"/>
      <c r="S204" s="139"/>
      <c r="T204" s="139"/>
      <c r="U204" s="139"/>
      <c r="V204" s="139"/>
      <c r="W204" s="139"/>
      <c r="X204" s="139"/>
      <c r="Y204" s="139"/>
      <c r="Z204" s="139"/>
      <c r="AA204" s="139"/>
      <c r="AB204" s="139"/>
      <c r="AC204" s="139"/>
      <c r="AD204" s="139"/>
      <c r="AE204" s="139"/>
      <c r="AF204" s="139"/>
      <c r="AG204" s="139"/>
      <c r="AH204" s="139"/>
      <c r="AI204" s="139"/>
      <c r="AJ204" s="139"/>
      <c r="AK204" s="139"/>
      <c r="AL204" s="139"/>
      <c r="AM204" s="139"/>
      <c r="AN204" s="139"/>
      <c r="AO204" s="139"/>
      <c r="AP204" s="139"/>
      <c r="AQ204" s="139"/>
      <c r="AR204" s="139"/>
      <c r="AS204" s="139"/>
      <c r="AT204" s="139"/>
      <c r="AU204" s="139"/>
      <c r="AV204" s="139"/>
      <c r="AW204" s="139"/>
      <c r="AX204" s="139"/>
      <c r="AY204" s="139"/>
      <c r="AZ204" s="139"/>
      <c r="BA204" s="139"/>
      <c r="BB204" s="139"/>
      <c r="BC204" s="139"/>
      <c r="BD204" s="139"/>
      <c r="BE204" s="139"/>
      <c r="BF204" s="139"/>
      <c r="BG204" s="139"/>
      <c r="BH204" s="139"/>
      <c r="BI204" s="139"/>
      <c r="BJ204" s="139"/>
      <c r="BK204" s="139"/>
      <c r="BL204" s="139"/>
      <c r="BM204" s="139"/>
      <c r="BN204" s="139"/>
      <c r="BO204" s="139"/>
      <c r="BP204" s="139"/>
      <c r="BQ204" s="139"/>
      <c r="BR204" s="139"/>
      <c r="BS204" s="139"/>
      <c r="BT204" s="139"/>
      <c r="BU204" s="139"/>
      <c r="BV204" s="139"/>
      <c r="BW204" s="139"/>
      <c r="BX204" s="139"/>
      <c r="BY204" s="139"/>
      <c r="BZ204" s="139"/>
      <c r="CA204" s="139"/>
      <c r="CB204" s="139"/>
      <c r="CC204" s="139"/>
    </row>
    <row r="205" spans="8:81" s="38" customFormat="1" x14ac:dyDescent="0.45">
      <c r="H205" s="139"/>
      <c r="I205" s="139"/>
      <c r="J205" s="139"/>
      <c r="K205" s="139"/>
      <c r="L205" s="139"/>
      <c r="M205" s="139"/>
      <c r="N205" s="139"/>
      <c r="O205" s="139"/>
      <c r="P205" s="139"/>
      <c r="Q205" s="139"/>
      <c r="R205" s="139"/>
      <c r="S205" s="139"/>
      <c r="T205" s="139"/>
      <c r="U205" s="139"/>
      <c r="V205" s="139"/>
      <c r="W205" s="139"/>
      <c r="X205" s="139"/>
      <c r="Y205" s="139"/>
      <c r="Z205" s="139"/>
      <c r="AA205" s="139"/>
      <c r="AB205" s="139"/>
      <c r="AC205" s="139"/>
      <c r="AD205" s="139"/>
      <c r="AE205" s="139"/>
      <c r="AF205" s="139"/>
      <c r="AG205" s="139"/>
      <c r="AH205" s="139"/>
      <c r="AI205" s="139"/>
      <c r="AJ205" s="139"/>
      <c r="AK205" s="139"/>
      <c r="AL205" s="139"/>
      <c r="AM205" s="139"/>
      <c r="AN205" s="139"/>
      <c r="AO205" s="139"/>
      <c r="AP205" s="139"/>
      <c r="AQ205" s="139"/>
      <c r="AR205" s="139"/>
      <c r="AS205" s="139"/>
      <c r="AT205" s="139"/>
      <c r="AU205" s="139"/>
      <c r="AV205" s="139"/>
      <c r="AW205" s="139"/>
      <c r="AX205" s="139"/>
      <c r="AY205" s="139"/>
      <c r="AZ205" s="139"/>
      <c r="BA205" s="139"/>
      <c r="BB205" s="139"/>
      <c r="BC205" s="139"/>
      <c r="BD205" s="139"/>
      <c r="BE205" s="139"/>
      <c r="BF205" s="139"/>
      <c r="BG205" s="139"/>
      <c r="BH205" s="139"/>
      <c r="BI205" s="139"/>
      <c r="BJ205" s="139"/>
      <c r="BK205" s="139"/>
      <c r="BL205" s="139"/>
      <c r="BM205" s="139"/>
      <c r="BN205" s="139"/>
      <c r="BO205" s="139"/>
      <c r="BP205" s="139"/>
      <c r="BQ205" s="139"/>
      <c r="BR205" s="139"/>
      <c r="BS205" s="139"/>
      <c r="BT205" s="139"/>
      <c r="BU205" s="139"/>
      <c r="BV205" s="139"/>
      <c r="BW205" s="139"/>
      <c r="BX205" s="139"/>
      <c r="BY205" s="139"/>
      <c r="BZ205" s="139"/>
      <c r="CA205" s="139"/>
      <c r="CB205" s="139"/>
      <c r="CC205" s="139"/>
    </row>
    <row r="206" spans="8:81" s="38" customFormat="1" x14ac:dyDescent="0.45">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39"/>
      <c r="AH206" s="139"/>
      <c r="AI206" s="139"/>
      <c r="AJ206" s="139"/>
      <c r="AK206" s="139"/>
      <c r="AL206" s="139"/>
      <c r="AM206" s="139"/>
      <c r="AN206" s="139"/>
      <c r="AO206" s="139"/>
      <c r="AP206" s="139"/>
      <c r="AQ206" s="139"/>
      <c r="AR206" s="139"/>
      <c r="AS206" s="139"/>
      <c r="AT206" s="139"/>
      <c r="AU206" s="139"/>
      <c r="AV206" s="139"/>
      <c r="AW206" s="139"/>
      <c r="AX206" s="139"/>
      <c r="AY206" s="139"/>
      <c r="AZ206" s="139"/>
      <c r="BA206" s="139"/>
      <c r="BB206" s="139"/>
      <c r="BC206" s="139"/>
      <c r="BD206" s="139"/>
      <c r="BE206" s="139"/>
      <c r="BF206" s="139"/>
      <c r="BG206" s="139"/>
      <c r="BH206" s="139"/>
      <c r="BI206" s="139"/>
      <c r="BJ206" s="139"/>
      <c r="BK206" s="139"/>
      <c r="BL206" s="139"/>
      <c r="BM206" s="139"/>
      <c r="BN206" s="139"/>
      <c r="BO206" s="139"/>
      <c r="BP206" s="139"/>
      <c r="BQ206" s="139"/>
      <c r="BR206" s="139"/>
      <c r="BS206" s="139"/>
      <c r="BT206" s="139"/>
      <c r="BU206" s="139"/>
      <c r="BV206" s="139"/>
      <c r="BW206" s="139"/>
      <c r="BX206" s="139"/>
      <c r="BY206" s="139"/>
      <c r="BZ206" s="139"/>
      <c r="CA206" s="139"/>
      <c r="CB206" s="139"/>
      <c r="CC206" s="139"/>
    </row>
    <row r="207" spans="8:81" s="38" customFormat="1" x14ac:dyDescent="0.45">
      <c r="H207" s="139"/>
      <c r="I207" s="139"/>
      <c r="J207" s="139"/>
      <c r="K207" s="139"/>
      <c r="L207" s="139"/>
      <c r="M207" s="139"/>
      <c r="N207" s="139"/>
      <c r="O207" s="139"/>
      <c r="P207" s="139"/>
      <c r="Q207" s="139"/>
      <c r="R207" s="139"/>
      <c r="S207" s="139"/>
      <c r="T207" s="139"/>
      <c r="U207" s="139"/>
      <c r="V207" s="139"/>
      <c r="W207" s="139"/>
      <c r="X207" s="139"/>
      <c r="Y207" s="139"/>
      <c r="Z207" s="139"/>
      <c r="AA207" s="139"/>
      <c r="AB207" s="139"/>
      <c r="AC207" s="139"/>
      <c r="AD207" s="139"/>
      <c r="AE207" s="139"/>
      <c r="AF207" s="139"/>
      <c r="AG207" s="139"/>
      <c r="AH207" s="139"/>
      <c r="AI207" s="139"/>
      <c r="AJ207" s="139"/>
      <c r="AK207" s="139"/>
      <c r="AL207" s="139"/>
      <c r="AM207" s="139"/>
      <c r="AN207" s="139"/>
      <c r="AO207" s="139"/>
      <c r="AP207" s="139"/>
      <c r="AQ207" s="139"/>
      <c r="AR207" s="139"/>
      <c r="AS207" s="139"/>
      <c r="AT207" s="139"/>
      <c r="AU207" s="139"/>
      <c r="AV207" s="139"/>
      <c r="AW207" s="139"/>
      <c r="AX207" s="139"/>
      <c r="AY207" s="139"/>
      <c r="AZ207" s="139"/>
      <c r="BA207" s="139"/>
      <c r="BB207" s="139"/>
      <c r="BC207" s="139"/>
      <c r="BD207" s="139"/>
      <c r="BE207" s="139"/>
      <c r="BF207" s="139"/>
      <c r="BG207" s="139"/>
      <c r="BH207" s="139"/>
      <c r="BI207" s="139"/>
      <c r="BJ207" s="139"/>
      <c r="BK207" s="139"/>
      <c r="BL207" s="139"/>
      <c r="BM207" s="139"/>
      <c r="BN207" s="139"/>
      <c r="BO207" s="139"/>
      <c r="BP207" s="139"/>
      <c r="BQ207" s="139"/>
      <c r="BR207" s="139"/>
      <c r="BS207" s="139"/>
      <c r="BT207" s="139"/>
      <c r="BU207" s="139"/>
      <c r="BV207" s="139"/>
      <c r="BW207" s="139"/>
      <c r="BX207" s="139"/>
      <c r="BY207" s="139"/>
      <c r="BZ207" s="139"/>
      <c r="CA207" s="139"/>
      <c r="CB207" s="139"/>
      <c r="CC207" s="139"/>
    </row>
    <row r="208" spans="8:81" s="38" customFormat="1" x14ac:dyDescent="0.45">
      <c r="H208" s="139"/>
      <c r="I208" s="139"/>
      <c r="J208" s="139"/>
      <c r="K208" s="139"/>
      <c r="L208" s="139"/>
      <c r="M208" s="139"/>
      <c r="N208" s="139"/>
      <c r="O208" s="139"/>
      <c r="P208" s="139"/>
      <c r="Q208" s="139"/>
      <c r="R208" s="139"/>
      <c r="S208" s="139"/>
      <c r="T208" s="139"/>
      <c r="U208" s="139"/>
      <c r="V208" s="139"/>
      <c r="W208" s="139"/>
      <c r="X208" s="139"/>
      <c r="Y208" s="139"/>
      <c r="Z208" s="139"/>
      <c r="AA208" s="139"/>
      <c r="AB208" s="139"/>
      <c r="AC208" s="139"/>
      <c r="AD208" s="139"/>
      <c r="AE208" s="139"/>
      <c r="AF208" s="139"/>
      <c r="AG208" s="139"/>
      <c r="AH208" s="139"/>
      <c r="AI208" s="139"/>
      <c r="AJ208" s="139"/>
      <c r="AK208" s="139"/>
      <c r="AL208" s="139"/>
      <c r="AM208" s="139"/>
      <c r="AN208" s="139"/>
      <c r="AO208" s="139"/>
      <c r="AP208" s="139"/>
      <c r="AQ208" s="139"/>
      <c r="AR208" s="139"/>
      <c r="AS208" s="139"/>
      <c r="AT208" s="139"/>
      <c r="AU208" s="139"/>
      <c r="AV208" s="139"/>
      <c r="AW208" s="139"/>
      <c r="AX208" s="139"/>
      <c r="AY208" s="139"/>
      <c r="AZ208" s="139"/>
      <c r="BA208" s="139"/>
      <c r="BB208" s="139"/>
      <c r="BC208" s="139"/>
      <c r="BD208" s="139"/>
      <c r="BE208" s="139"/>
      <c r="BF208" s="139"/>
      <c r="BG208" s="139"/>
      <c r="BH208" s="139"/>
      <c r="BI208" s="139"/>
      <c r="BJ208" s="139"/>
      <c r="BK208" s="139"/>
      <c r="BL208" s="139"/>
      <c r="BM208" s="139"/>
      <c r="BN208" s="139"/>
      <c r="BO208" s="139"/>
      <c r="BP208" s="139"/>
      <c r="BQ208" s="139"/>
      <c r="BR208" s="139"/>
      <c r="BS208" s="139"/>
      <c r="BT208" s="139"/>
      <c r="BU208" s="139"/>
      <c r="BV208" s="139"/>
      <c r="BW208" s="139"/>
      <c r="BX208" s="139"/>
      <c r="BY208" s="139"/>
      <c r="BZ208" s="139"/>
      <c r="CA208" s="139"/>
      <c r="CB208" s="139"/>
      <c r="CC208" s="139"/>
    </row>
    <row r="209" spans="8:81" s="38" customFormat="1" x14ac:dyDescent="0.45">
      <c r="H209" s="139"/>
      <c r="I209" s="139"/>
      <c r="J209" s="139"/>
      <c r="K209" s="139"/>
      <c r="L209" s="139"/>
      <c r="M209" s="139"/>
      <c r="N209" s="139"/>
      <c r="O209" s="139"/>
      <c r="P209" s="139"/>
      <c r="Q209" s="139"/>
      <c r="R209" s="139"/>
      <c r="S209" s="139"/>
      <c r="T209" s="139"/>
      <c r="U209" s="139"/>
      <c r="V209" s="139"/>
      <c r="W209" s="139"/>
      <c r="X209" s="139"/>
      <c r="Y209" s="139"/>
      <c r="Z209" s="139"/>
      <c r="AA209" s="139"/>
      <c r="AB209" s="139"/>
      <c r="AC209" s="139"/>
      <c r="AD209" s="139"/>
      <c r="AE209" s="139"/>
      <c r="AF209" s="139"/>
      <c r="AG209" s="139"/>
      <c r="AH209" s="139"/>
      <c r="AI209" s="139"/>
      <c r="AJ209" s="139"/>
      <c r="AK209" s="139"/>
      <c r="AL209" s="139"/>
      <c r="AM209" s="139"/>
      <c r="AN209" s="139"/>
      <c r="AO209" s="139"/>
      <c r="AP209" s="139"/>
      <c r="AQ209" s="139"/>
      <c r="AR209" s="139"/>
      <c r="AS209" s="139"/>
      <c r="AT209" s="139"/>
      <c r="AU209" s="139"/>
      <c r="AV209" s="139"/>
      <c r="AW209" s="139"/>
      <c r="AX209" s="139"/>
      <c r="AY209" s="139"/>
      <c r="AZ209" s="139"/>
      <c r="BA209" s="139"/>
      <c r="BB209" s="139"/>
      <c r="BC209" s="139"/>
      <c r="BD209" s="139"/>
      <c r="BE209" s="139"/>
      <c r="BF209" s="139"/>
      <c r="BG209" s="139"/>
      <c r="BH209" s="139"/>
      <c r="BI209" s="139"/>
      <c r="BJ209" s="139"/>
      <c r="BK209" s="139"/>
      <c r="BL209" s="139"/>
      <c r="BM209" s="139"/>
      <c r="BN209" s="139"/>
      <c r="BO209" s="139"/>
      <c r="BP209" s="139"/>
      <c r="BQ209" s="139"/>
      <c r="BR209" s="139"/>
      <c r="BS209" s="139"/>
      <c r="BT209" s="139"/>
      <c r="BU209" s="139"/>
      <c r="BV209" s="139"/>
      <c r="BW209" s="139"/>
      <c r="BX209" s="139"/>
      <c r="BY209" s="139"/>
      <c r="BZ209" s="139"/>
      <c r="CA209" s="139"/>
      <c r="CB209" s="139"/>
      <c r="CC209" s="139"/>
    </row>
    <row r="210" spans="8:81" s="38" customFormat="1" x14ac:dyDescent="0.45">
      <c r="H210" s="139"/>
      <c r="I210" s="139"/>
      <c r="J210" s="139"/>
      <c r="K210" s="139"/>
      <c r="L210" s="139"/>
      <c r="M210" s="139"/>
      <c r="N210" s="139"/>
      <c r="O210" s="139"/>
      <c r="P210" s="139"/>
      <c r="Q210" s="139"/>
      <c r="R210" s="139"/>
      <c r="S210" s="139"/>
      <c r="T210" s="139"/>
      <c r="U210" s="139"/>
      <c r="V210" s="139"/>
      <c r="W210" s="139"/>
      <c r="X210" s="139"/>
      <c r="Y210" s="139"/>
      <c r="Z210" s="139"/>
      <c r="AA210" s="139"/>
      <c r="AB210" s="139"/>
      <c r="AC210" s="139"/>
      <c r="AD210" s="139"/>
      <c r="AE210" s="139"/>
      <c r="AF210" s="139"/>
      <c r="AG210" s="139"/>
      <c r="AH210" s="139"/>
      <c r="AI210" s="139"/>
      <c r="AJ210" s="139"/>
      <c r="AK210" s="139"/>
      <c r="AL210" s="139"/>
      <c r="AM210" s="139"/>
      <c r="AN210" s="139"/>
      <c r="AO210" s="139"/>
      <c r="AP210" s="139"/>
      <c r="AQ210" s="139"/>
      <c r="AR210" s="139"/>
      <c r="AS210" s="139"/>
      <c r="AT210" s="139"/>
      <c r="AU210" s="139"/>
      <c r="AV210" s="139"/>
      <c r="AW210" s="139"/>
      <c r="AX210" s="139"/>
      <c r="AY210" s="139"/>
      <c r="AZ210" s="139"/>
      <c r="BA210" s="139"/>
      <c r="BB210" s="139"/>
      <c r="BC210" s="139"/>
      <c r="BD210" s="139"/>
      <c r="BE210" s="139"/>
      <c r="BF210" s="139"/>
      <c r="BG210" s="139"/>
      <c r="BH210" s="139"/>
      <c r="BI210" s="139"/>
      <c r="BJ210" s="139"/>
      <c r="BK210" s="139"/>
      <c r="BL210" s="139"/>
      <c r="BM210" s="139"/>
      <c r="BN210" s="139"/>
      <c r="BO210" s="139"/>
      <c r="BP210" s="139"/>
      <c r="BQ210" s="139"/>
      <c r="BR210" s="139"/>
      <c r="BS210" s="139"/>
      <c r="BT210" s="139"/>
      <c r="BU210" s="139"/>
      <c r="BV210" s="139"/>
      <c r="BW210" s="139"/>
      <c r="BX210" s="139"/>
      <c r="BY210" s="139"/>
      <c r="BZ210" s="139"/>
      <c r="CA210" s="139"/>
      <c r="CB210" s="139"/>
      <c r="CC210" s="139"/>
    </row>
    <row r="211" spans="8:81" s="38" customFormat="1" x14ac:dyDescent="0.45">
      <c r="H211" s="139"/>
      <c r="I211" s="139"/>
      <c r="J211" s="139"/>
      <c r="K211" s="139"/>
      <c r="L211" s="139"/>
      <c r="M211" s="139"/>
      <c r="N211" s="139"/>
      <c r="O211" s="139"/>
      <c r="P211" s="139"/>
      <c r="Q211" s="139"/>
      <c r="R211" s="139"/>
      <c r="S211" s="139"/>
      <c r="T211" s="139"/>
      <c r="U211" s="139"/>
      <c r="V211" s="139"/>
      <c r="W211" s="139"/>
      <c r="X211" s="139"/>
      <c r="Y211" s="139"/>
      <c r="Z211" s="139"/>
      <c r="AA211" s="139"/>
      <c r="AB211" s="139"/>
      <c r="AC211" s="139"/>
      <c r="AD211" s="139"/>
      <c r="AE211" s="139"/>
      <c r="AF211" s="139"/>
      <c r="AG211" s="139"/>
      <c r="AH211" s="139"/>
      <c r="AI211" s="139"/>
      <c r="AJ211" s="139"/>
      <c r="AK211" s="139"/>
      <c r="AL211" s="139"/>
      <c r="AM211" s="139"/>
      <c r="AN211" s="139"/>
      <c r="AO211" s="139"/>
      <c r="AP211" s="139"/>
      <c r="AQ211" s="139"/>
      <c r="AR211" s="139"/>
      <c r="AS211" s="139"/>
      <c r="AT211" s="139"/>
      <c r="AU211" s="139"/>
      <c r="AV211" s="139"/>
      <c r="AW211" s="139"/>
      <c r="AX211" s="139"/>
      <c r="AY211" s="139"/>
      <c r="AZ211" s="139"/>
      <c r="BA211" s="139"/>
      <c r="BB211" s="139"/>
      <c r="BC211" s="139"/>
      <c r="BD211" s="139"/>
      <c r="BE211" s="139"/>
      <c r="BF211" s="139"/>
      <c r="BG211" s="139"/>
      <c r="BH211" s="139"/>
      <c r="BI211" s="139"/>
      <c r="BJ211" s="139"/>
      <c r="BK211" s="139"/>
      <c r="BL211" s="139"/>
      <c r="BM211" s="139"/>
      <c r="BN211" s="139"/>
      <c r="BO211" s="139"/>
      <c r="BP211" s="139"/>
      <c r="BQ211" s="139"/>
      <c r="BR211" s="139"/>
      <c r="BS211" s="139"/>
      <c r="BT211" s="139"/>
      <c r="BU211" s="139"/>
      <c r="BV211" s="139"/>
      <c r="BW211" s="139"/>
      <c r="BX211" s="139"/>
      <c r="BY211" s="139"/>
      <c r="BZ211" s="139"/>
      <c r="CA211" s="139"/>
      <c r="CB211" s="139"/>
      <c r="CC211" s="139"/>
    </row>
    <row r="212" spans="8:81" s="38" customFormat="1" x14ac:dyDescent="0.45">
      <c r="H212" s="139"/>
      <c r="I212" s="139"/>
      <c r="J212" s="139"/>
      <c r="K212" s="139"/>
      <c r="L212" s="139"/>
      <c r="M212" s="139"/>
      <c r="N212" s="139"/>
      <c r="O212" s="139"/>
      <c r="P212" s="139"/>
      <c r="Q212" s="139"/>
      <c r="R212" s="139"/>
      <c r="S212" s="139"/>
      <c r="T212" s="139"/>
      <c r="U212" s="139"/>
      <c r="V212" s="139"/>
      <c r="W212" s="139"/>
      <c r="X212" s="139"/>
      <c r="Y212" s="139"/>
      <c r="Z212" s="139"/>
      <c r="AA212" s="139"/>
      <c r="AB212" s="139"/>
      <c r="AC212" s="139"/>
      <c r="AD212" s="139"/>
      <c r="AE212" s="139"/>
      <c r="AF212" s="139"/>
      <c r="AG212" s="139"/>
      <c r="AH212" s="139"/>
      <c r="AI212" s="139"/>
      <c r="AJ212" s="139"/>
      <c r="AK212" s="139"/>
      <c r="AL212" s="139"/>
      <c r="AM212" s="139"/>
      <c r="AN212" s="139"/>
      <c r="AO212" s="139"/>
      <c r="AP212" s="139"/>
      <c r="AQ212" s="139"/>
      <c r="AR212" s="139"/>
      <c r="AS212" s="139"/>
      <c r="AT212" s="139"/>
      <c r="AU212" s="139"/>
      <c r="AV212" s="139"/>
      <c r="AW212" s="139"/>
      <c r="AX212" s="139"/>
      <c r="AY212" s="139"/>
      <c r="AZ212" s="139"/>
      <c r="BA212" s="139"/>
      <c r="BB212" s="139"/>
      <c r="BC212" s="139"/>
      <c r="BD212" s="139"/>
      <c r="BE212" s="139"/>
      <c r="BF212" s="139"/>
      <c r="BG212" s="139"/>
      <c r="BH212" s="139"/>
      <c r="BI212" s="139"/>
      <c r="BJ212" s="139"/>
      <c r="BK212" s="139"/>
      <c r="BL212" s="139"/>
      <c r="BM212" s="139"/>
      <c r="BN212" s="139"/>
      <c r="BO212" s="139"/>
      <c r="BP212" s="139"/>
      <c r="BQ212" s="139"/>
      <c r="BR212" s="139"/>
      <c r="BS212" s="139"/>
      <c r="BT212" s="139"/>
      <c r="BU212" s="139"/>
      <c r="BV212" s="139"/>
      <c r="BW212" s="139"/>
      <c r="BX212" s="139"/>
      <c r="BY212" s="139"/>
      <c r="BZ212" s="139"/>
      <c r="CA212" s="139"/>
      <c r="CB212" s="139"/>
      <c r="CC212" s="139"/>
    </row>
    <row r="213" spans="8:81" s="38" customFormat="1" x14ac:dyDescent="0.45">
      <c r="H213" s="139"/>
      <c r="I213" s="139"/>
      <c r="J213" s="139"/>
      <c r="K213" s="139"/>
      <c r="L213" s="139"/>
      <c r="M213" s="139"/>
      <c r="N213" s="139"/>
      <c r="O213" s="139"/>
      <c r="P213" s="139"/>
      <c r="Q213" s="139"/>
      <c r="R213" s="139"/>
      <c r="S213" s="139"/>
      <c r="T213" s="139"/>
      <c r="U213" s="139"/>
      <c r="V213" s="139"/>
      <c r="W213" s="139"/>
      <c r="X213" s="139"/>
      <c r="Y213" s="139"/>
      <c r="Z213" s="139"/>
      <c r="AA213" s="139"/>
      <c r="AB213" s="139"/>
      <c r="AC213" s="139"/>
      <c r="AD213" s="139"/>
      <c r="AE213" s="139"/>
      <c r="AF213" s="139"/>
      <c r="AG213" s="139"/>
      <c r="AH213" s="139"/>
      <c r="AI213" s="139"/>
      <c r="AJ213" s="139"/>
      <c r="AK213" s="139"/>
      <c r="AL213" s="139"/>
      <c r="AM213" s="139"/>
      <c r="AN213" s="139"/>
      <c r="AO213" s="139"/>
      <c r="AP213" s="139"/>
      <c r="AQ213" s="139"/>
      <c r="AR213" s="139"/>
      <c r="AS213" s="139"/>
      <c r="AT213" s="139"/>
      <c r="AU213" s="139"/>
      <c r="AV213" s="139"/>
      <c r="AW213" s="139"/>
      <c r="AX213" s="139"/>
      <c r="AY213" s="139"/>
      <c r="AZ213" s="139"/>
      <c r="BA213" s="139"/>
      <c r="BB213" s="139"/>
      <c r="BC213" s="139"/>
      <c r="BD213" s="139"/>
      <c r="BE213" s="139"/>
      <c r="BF213" s="139"/>
      <c r="BG213" s="139"/>
      <c r="BH213" s="139"/>
      <c r="BI213" s="139"/>
      <c r="BJ213" s="139"/>
      <c r="BK213" s="139"/>
      <c r="BL213" s="139"/>
      <c r="BM213" s="139"/>
      <c r="BN213" s="139"/>
      <c r="BO213" s="139"/>
      <c r="BP213" s="139"/>
      <c r="BQ213" s="139"/>
      <c r="BR213" s="139"/>
      <c r="BS213" s="139"/>
      <c r="BT213" s="139"/>
      <c r="BU213" s="139"/>
      <c r="BV213" s="139"/>
      <c r="BW213" s="139"/>
      <c r="BX213" s="139"/>
      <c r="BY213" s="139"/>
      <c r="BZ213" s="139"/>
      <c r="CA213" s="139"/>
      <c r="CB213" s="139"/>
      <c r="CC213" s="139"/>
    </row>
    <row r="214" spans="8:81" s="38" customFormat="1" x14ac:dyDescent="0.45">
      <c r="H214" s="139"/>
      <c r="I214" s="139"/>
      <c r="J214" s="139"/>
      <c r="K214" s="139"/>
      <c r="L214" s="139"/>
      <c r="M214" s="139"/>
      <c r="N214" s="139"/>
      <c r="O214" s="139"/>
      <c r="P214" s="139"/>
      <c r="Q214" s="139"/>
      <c r="R214" s="139"/>
      <c r="S214" s="139"/>
      <c r="T214" s="139"/>
      <c r="U214" s="139"/>
      <c r="V214" s="139"/>
      <c r="W214" s="139"/>
      <c r="X214" s="139"/>
      <c r="Y214" s="139"/>
      <c r="Z214" s="139"/>
      <c r="AA214" s="139"/>
      <c r="AB214" s="139"/>
      <c r="AC214" s="139"/>
      <c r="AD214" s="139"/>
      <c r="AE214" s="139"/>
      <c r="AF214" s="139"/>
      <c r="AG214" s="139"/>
      <c r="AH214" s="139"/>
      <c r="AI214" s="139"/>
      <c r="AJ214" s="139"/>
      <c r="AK214" s="139"/>
      <c r="AL214" s="139"/>
      <c r="AM214" s="139"/>
      <c r="AN214" s="139"/>
      <c r="AO214" s="139"/>
      <c r="AP214" s="139"/>
      <c r="AQ214" s="139"/>
      <c r="AR214" s="139"/>
      <c r="AS214" s="139"/>
      <c r="AT214" s="139"/>
      <c r="AU214" s="139"/>
      <c r="AV214" s="139"/>
      <c r="AW214" s="139"/>
      <c r="AX214" s="139"/>
      <c r="AY214" s="139"/>
      <c r="AZ214" s="139"/>
      <c r="BA214" s="139"/>
      <c r="BB214" s="139"/>
      <c r="BC214" s="139"/>
      <c r="BD214" s="139"/>
      <c r="BE214" s="139"/>
      <c r="BF214" s="139"/>
      <c r="BG214" s="139"/>
      <c r="BH214" s="139"/>
      <c r="BI214" s="139"/>
      <c r="BJ214" s="139"/>
      <c r="BK214" s="139"/>
      <c r="BL214" s="139"/>
      <c r="BM214" s="139"/>
      <c r="BN214" s="139"/>
      <c r="BO214" s="139"/>
      <c r="BP214" s="139"/>
      <c r="BQ214" s="139"/>
      <c r="BR214" s="139"/>
      <c r="BS214" s="139"/>
      <c r="BT214" s="139"/>
      <c r="BU214" s="139"/>
      <c r="BV214" s="139"/>
      <c r="BW214" s="139"/>
      <c r="BX214" s="139"/>
      <c r="BY214" s="139"/>
      <c r="BZ214" s="139"/>
      <c r="CA214" s="139"/>
      <c r="CB214" s="139"/>
      <c r="CC214" s="139"/>
    </row>
    <row r="215" spans="8:81" s="38" customFormat="1" x14ac:dyDescent="0.45">
      <c r="H215" s="139"/>
      <c r="I215" s="139"/>
      <c r="J215" s="139"/>
      <c r="K215" s="139"/>
      <c r="L215" s="139"/>
      <c r="M215" s="139"/>
      <c r="N215" s="139"/>
      <c r="O215" s="139"/>
      <c r="P215" s="139"/>
      <c r="Q215" s="139"/>
      <c r="R215" s="139"/>
      <c r="S215" s="139"/>
      <c r="T215" s="139"/>
      <c r="U215" s="139"/>
      <c r="V215" s="139"/>
      <c r="W215" s="139"/>
      <c r="X215" s="139"/>
      <c r="Y215" s="139"/>
      <c r="Z215" s="139"/>
      <c r="AA215" s="139"/>
      <c r="AB215" s="139"/>
      <c r="AC215" s="139"/>
      <c r="AD215" s="139"/>
      <c r="AE215" s="139"/>
      <c r="AF215" s="139"/>
      <c r="AG215" s="139"/>
      <c r="AH215" s="139"/>
      <c r="AI215" s="139"/>
      <c r="AJ215" s="139"/>
      <c r="AK215" s="139"/>
      <c r="AL215" s="139"/>
      <c r="AM215" s="139"/>
      <c r="AN215" s="139"/>
      <c r="AO215" s="139"/>
      <c r="AP215" s="139"/>
      <c r="AQ215" s="139"/>
      <c r="AR215" s="139"/>
      <c r="AS215" s="139"/>
      <c r="AT215" s="139"/>
      <c r="AU215" s="139"/>
      <c r="AV215" s="139"/>
      <c r="AW215" s="139"/>
      <c r="AX215" s="139"/>
      <c r="AY215" s="139"/>
      <c r="AZ215" s="139"/>
      <c r="BA215" s="139"/>
      <c r="BB215" s="139"/>
      <c r="BC215" s="139"/>
      <c r="BD215" s="139"/>
      <c r="BE215" s="139"/>
      <c r="BF215" s="139"/>
      <c r="BG215" s="139"/>
      <c r="BH215" s="139"/>
      <c r="BI215" s="139"/>
      <c r="BJ215" s="139"/>
      <c r="BK215" s="139"/>
      <c r="BL215" s="139"/>
      <c r="BM215" s="139"/>
      <c r="BN215" s="139"/>
      <c r="BO215" s="139"/>
      <c r="BP215" s="139"/>
      <c r="BQ215" s="139"/>
      <c r="BR215" s="139"/>
      <c r="BS215" s="139"/>
      <c r="BT215" s="139"/>
      <c r="BU215" s="139"/>
      <c r="BV215" s="139"/>
      <c r="BW215" s="139"/>
      <c r="BX215" s="139"/>
      <c r="BY215" s="139"/>
      <c r="BZ215" s="139"/>
      <c r="CA215" s="139"/>
      <c r="CB215" s="139"/>
      <c r="CC215" s="139"/>
    </row>
    <row r="216" spans="8:81" s="38" customFormat="1" x14ac:dyDescent="0.45">
      <c r="H216" s="139"/>
      <c r="I216" s="139"/>
      <c r="J216" s="139"/>
      <c r="K216" s="139"/>
      <c r="L216" s="139"/>
      <c r="M216" s="139"/>
      <c r="N216" s="139"/>
      <c r="O216" s="139"/>
      <c r="P216" s="139"/>
      <c r="Q216" s="139"/>
      <c r="R216" s="139"/>
      <c r="S216" s="139"/>
      <c r="T216" s="139"/>
      <c r="U216" s="139"/>
      <c r="V216" s="139"/>
      <c r="W216" s="139"/>
      <c r="X216" s="139"/>
      <c r="Y216" s="139"/>
      <c r="Z216" s="139"/>
      <c r="AA216" s="139"/>
      <c r="AB216" s="139"/>
      <c r="AC216" s="139"/>
      <c r="AD216" s="139"/>
      <c r="AE216" s="139"/>
      <c r="AF216" s="139"/>
      <c r="AG216" s="139"/>
      <c r="AH216" s="139"/>
      <c r="AI216" s="139"/>
      <c r="AJ216" s="139"/>
      <c r="AK216" s="139"/>
      <c r="AL216" s="139"/>
      <c r="AM216" s="139"/>
      <c r="AN216" s="139"/>
      <c r="AO216" s="139"/>
      <c r="AP216" s="139"/>
      <c r="AQ216" s="139"/>
      <c r="AR216" s="139"/>
      <c r="AS216" s="139"/>
      <c r="AT216" s="139"/>
      <c r="AU216" s="139"/>
      <c r="AV216" s="139"/>
      <c r="AW216" s="139"/>
      <c r="AX216" s="139"/>
      <c r="AY216" s="139"/>
      <c r="AZ216" s="139"/>
      <c r="BA216" s="139"/>
      <c r="BB216" s="139"/>
      <c r="BC216" s="139"/>
      <c r="BD216" s="139"/>
      <c r="BE216" s="139"/>
      <c r="BF216" s="139"/>
      <c r="BG216" s="139"/>
      <c r="BH216" s="139"/>
      <c r="BI216" s="139"/>
      <c r="BJ216" s="139"/>
      <c r="BK216" s="139"/>
      <c r="BL216" s="139"/>
      <c r="BM216" s="139"/>
      <c r="BN216" s="139"/>
      <c r="BO216" s="139"/>
      <c r="BP216" s="139"/>
      <c r="BQ216" s="139"/>
      <c r="BR216" s="139"/>
      <c r="BS216" s="139"/>
      <c r="BT216" s="139"/>
      <c r="BU216" s="139"/>
      <c r="BV216" s="139"/>
      <c r="BW216" s="139"/>
      <c r="BX216" s="139"/>
      <c r="BY216" s="139"/>
      <c r="BZ216" s="139"/>
      <c r="CA216" s="139"/>
      <c r="CB216" s="139"/>
      <c r="CC216" s="139"/>
    </row>
    <row r="217" spans="8:81" s="38" customFormat="1" x14ac:dyDescent="0.45">
      <c r="H217" s="139"/>
      <c r="I217" s="139"/>
      <c r="J217" s="139"/>
      <c r="K217" s="139"/>
      <c r="L217" s="139"/>
      <c r="M217" s="139"/>
      <c r="N217" s="139"/>
      <c r="O217" s="139"/>
      <c r="P217" s="139"/>
      <c r="Q217" s="139"/>
      <c r="R217" s="139"/>
      <c r="S217" s="139"/>
      <c r="T217" s="139"/>
      <c r="U217" s="139"/>
      <c r="V217" s="139"/>
      <c r="W217" s="139"/>
      <c r="X217" s="139"/>
      <c r="Y217" s="139"/>
      <c r="Z217" s="139"/>
      <c r="AA217" s="139"/>
      <c r="AB217" s="139"/>
      <c r="AC217" s="139"/>
      <c r="AD217" s="139"/>
      <c r="AE217" s="139"/>
      <c r="AF217" s="139"/>
      <c r="AG217" s="139"/>
      <c r="AH217" s="139"/>
      <c r="AI217" s="139"/>
      <c r="AJ217" s="139"/>
      <c r="AK217" s="139"/>
      <c r="AL217" s="139"/>
      <c r="AM217" s="139"/>
      <c r="AN217" s="139"/>
      <c r="AO217" s="139"/>
      <c r="AP217" s="139"/>
      <c r="AQ217" s="139"/>
      <c r="AR217" s="139"/>
      <c r="AS217" s="139"/>
      <c r="AT217" s="139"/>
      <c r="AU217" s="139"/>
      <c r="AV217" s="139"/>
      <c r="AW217" s="139"/>
      <c r="AX217" s="139"/>
      <c r="AY217" s="139"/>
      <c r="AZ217" s="139"/>
      <c r="BA217" s="139"/>
      <c r="BB217" s="139"/>
      <c r="BC217" s="139"/>
      <c r="BD217" s="139"/>
      <c r="BE217" s="139"/>
      <c r="BF217" s="139"/>
      <c r="BG217" s="139"/>
      <c r="BH217" s="139"/>
      <c r="BI217" s="139"/>
      <c r="BJ217" s="139"/>
      <c r="BK217" s="139"/>
      <c r="BL217" s="139"/>
      <c r="BM217" s="139"/>
      <c r="BN217" s="139"/>
      <c r="BO217" s="139"/>
      <c r="BP217" s="139"/>
      <c r="BQ217" s="139"/>
      <c r="BR217" s="139"/>
      <c r="BS217" s="139"/>
      <c r="BT217" s="139"/>
      <c r="BU217" s="139"/>
      <c r="BV217" s="139"/>
      <c r="BW217" s="139"/>
      <c r="BX217" s="139"/>
      <c r="BY217" s="139"/>
      <c r="BZ217" s="139"/>
      <c r="CA217" s="139"/>
      <c r="CB217" s="139"/>
      <c r="CC217" s="139"/>
    </row>
    <row r="218" spans="8:81" s="38" customFormat="1" x14ac:dyDescent="0.45">
      <c r="H218" s="139"/>
      <c r="I218" s="139"/>
      <c r="J218" s="139"/>
      <c r="K218" s="139"/>
      <c r="L218" s="139"/>
      <c r="M218" s="139"/>
      <c r="N218" s="139"/>
      <c r="O218" s="139"/>
      <c r="P218" s="139"/>
      <c r="Q218" s="139"/>
      <c r="R218" s="139"/>
      <c r="S218" s="139"/>
      <c r="T218" s="139"/>
      <c r="U218" s="139"/>
      <c r="V218" s="139"/>
      <c r="W218" s="139"/>
      <c r="X218" s="139"/>
      <c r="Y218" s="139"/>
      <c r="Z218" s="139"/>
      <c r="AA218" s="139"/>
      <c r="AB218" s="139"/>
      <c r="AC218" s="139"/>
      <c r="AD218" s="139"/>
      <c r="AE218" s="139"/>
      <c r="AF218" s="139"/>
      <c r="AG218" s="139"/>
      <c r="AH218" s="139"/>
      <c r="AI218" s="139"/>
      <c r="AJ218" s="139"/>
      <c r="AK218" s="139"/>
      <c r="AL218" s="139"/>
      <c r="AM218" s="139"/>
      <c r="AN218" s="139"/>
      <c r="AO218" s="139"/>
      <c r="AP218" s="139"/>
      <c r="AQ218" s="139"/>
      <c r="AR218" s="139"/>
      <c r="AS218" s="139"/>
      <c r="AT218" s="139"/>
      <c r="AU218" s="139"/>
      <c r="AV218" s="139"/>
      <c r="AW218" s="139"/>
      <c r="AX218" s="139"/>
      <c r="AY218" s="139"/>
      <c r="AZ218" s="139"/>
      <c r="BA218" s="139"/>
      <c r="BB218" s="139"/>
      <c r="BC218" s="139"/>
      <c r="BD218" s="139"/>
      <c r="BE218" s="139"/>
      <c r="BF218" s="139"/>
      <c r="BG218" s="139"/>
      <c r="BH218" s="139"/>
      <c r="BI218" s="139"/>
      <c r="BJ218" s="139"/>
      <c r="BK218" s="139"/>
      <c r="BL218" s="139"/>
      <c r="BM218" s="139"/>
      <c r="BN218" s="139"/>
      <c r="BO218" s="139"/>
      <c r="BP218" s="139"/>
      <c r="BQ218" s="139"/>
      <c r="BR218" s="139"/>
      <c r="BS218" s="139"/>
      <c r="BT218" s="139"/>
      <c r="BU218" s="139"/>
      <c r="BV218" s="139"/>
      <c r="BW218" s="139"/>
      <c r="BX218" s="139"/>
      <c r="BY218" s="139"/>
      <c r="BZ218" s="139"/>
      <c r="CA218" s="139"/>
      <c r="CB218" s="139"/>
      <c r="CC218" s="139"/>
    </row>
    <row r="219" spans="8:81" s="38" customFormat="1" x14ac:dyDescent="0.45">
      <c r="H219" s="139"/>
      <c r="I219" s="139"/>
      <c r="J219" s="139"/>
      <c r="K219" s="139"/>
      <c r="L219" s="139"/>
      <c r="M219" s="139"/>
      <c r="N219" s="139"/>
      <c r="O219" s="139"/>
      <c r="P219" s="139"/>
      <c r="Q219" s="139"/>
      <c r="R219" s="139"/>
      <c r="S219" s="139"/>
      <c r="T219" s="139"/>
      <c r="U219" s="139"/>
      <c r="V219" s="139"/>
      <c r="W219" s="139"/>
      <c r="X219" s="139"/>
      <c r="Y219" s="139"/>
      <c r="Z219" s="139"/>
      <c r="AA219" s="139"/>
      <c r="AB219" s="139"/>
      <c r="AC219" s="139"/>
      <c r="AD219" s="139"/>
      <c r="AE219" s="139"/>
      <c r="AF219" s="139"/>
      <c r="AG219" s="139"/>
      <c r="AH219" s="139"/>
      <c r="AI219" s="139"/>
      <c r="AJ219" s="139"/>
      <c r="AK219" s="139"/>
      <c r="AL219" s="139"/>
      <c r="AM219" s="139"/>
      <c r="AN219" s="139"/>
      <c r="AO219" s="139"/>
      <c r="AP219" s="139"/>
      <c r="AQ219" s="139"/>
      <c r="AR219" s="139"/>
      <c r="AS219" s="139"/>
      <c r="AT219" s="139"/>
      <c r="AU219" s="139"/>
      <c r="AV219" s="139"/>
      <c r="AW219" s="139"/>
      <c r="AX219" s="139"/>
      <c r="AY219" s="139"/>
      <c r="AZ219" s="139"/>
      <c r="BA219" s="139"/>
      <c r="BB219" s="139"/>
      <c r="BC219" s="139"/>
      <c r="BD219" s="139"/>
      <c r="BE219" s="139"/>
      <c r="BF219" s="139"/>
      <c r="BG219" s="139"/>
      <c r="BH219" s="139"/>
      <c r="BI219" s="139"/>
      <c r="BJ219" s="139"/>
      <c r="BK219" s="139"/>
      <c r="BL219" s="139"/>
      <c r="BM219" s="139"/>
      <c r="BN219" s="139"/>
      <c r="BO219" s="139"/>
      <c r="BP219" s="139"/>
      <c r="BQ219" s="139"/>
      <c r="BR219" s="139"/>
      <c r="BS219" s="139"/>
      <c r="BT219" s="139"/>
      <c r="BU219" s="139"/>
      <c r="BV219" s="139"/>
      <c r="BW219" s="139"/>
      <c r="BX219" s="139"/>
      <c r="BY219" s="139"/>
      <c r="BZ219" s="139"/>
      <c r="CA219" s="139"/>
      <c r="CB219" s="139"/>
      <c r="CC219" s="139"/>
    </row>
    <row r="220" spans="8:81" s="38" customFormat="1" x14ac:dyDescent="0.45">
      <c r="H220" s="139"/>
      <c r="I220" s="139"/>
      <c r="J220" s="139"/>
      <c r="K220" s="139"/>
      <c r="L220" s="139"/>
      <c r="M220" s="139"/>
      <c r="N220" s="139"/>
      <c r="O220" s="139"/>
      <c r="P220" s="139"/>
      <c r="Q220" s="139"/>
      <c r="R220" s="139"/>
      <c r="S220" s="139"/>
      <c r="T220" s="139"/>
      <c r="U220" s="139"/>
      <c r="V220" s="139"/>
      <c r="W220" s="139"/>
      <c r="X220" s="139"/>
      <c r="Y220" s="139"/>
      <c r="Z220" s="139"/>
      <c r="AA220" s="139"/>
      <c r="AB220" s="139"/>
      <c r="AC220" s="139"/>
      <c r="AD220" s="139"/>
      <c r="AE220" s="139"/>
      <c r="AF220" s="139"/>
      <c r="AG220" s="139"/>
      <c r="AH220" s="139"/>
      <c r="AI220" s="139"/>
      <c r="AJ220" s="139"/>
      <c r="AK220" s="139"/>
      <c r="AL220" s="139"/>
      <c r="AM220" s="139"/>
      <c r="AN220" s="139"/>
      <c r="AO220" s="139"/>
      <c r="AP220" s="139"/>
      <c r="AQ220" s="139"/>
      <c r="AR220" s="139"/>
      <c r="AS220" s="139"/>
      <c r="AT220" s="139"/>
      <c r="AU220" s="139"/>
      <c r="AV220" s="139"/>
      <c r="AW220" s="139"/>
      <c r="AX220" s="139"/>
      <c r="AY220" s="139"/>
      <c r="AZ220" s="139"/>
      <c r="BA220" s="139"/>
      <c r="BB220" s="139"/>
      <c r="BC220" s="139"/>
      <c r="BD220" s="139"/>
      <c r="BE220" s="139"/>
      <c r="BF220" s="139"/>
      <c r="BG220" s="139"/>
      <c r="BH220" s="139"/>
      <c r="BI220" s="139"/>
      <c r="BJ220" s="139"/>
      <c r="BK220" s="139"/>
      <c r="BL220" s="139"/>
      <c r="BM220" s="139"/>
      <c r="BN220" s="139"/>
      <c r="BO220" s="139"/>
      <c r="BP220" s="139"/>
      <c r="BQ220" s="139"/>
      <c r="BR220" s="139"/>
      <c r="BS220" s="139"/>
      <c r="BT220" s="139"/>
      <c r="BU220" s="139"/>
      <c r="BV220" s="139"/>
      <c r="BW220" s="139"/>
      <c r="BX220" s="139"/>
      <c r="BY220" s="139"/>
      <c r="BZ220" s="139"/>
      <c r="CA220" s="139"/>
      <c r="CB220" s="139"/>
      <c r="CC220" s="139"/>
    </row>
    <row r="221" spans="8:81" s="38" customFormat="1" x14ac:dyDescent="0.45">
      <c r="H221" s="139"/>
      <c r="I221" s="139"/>
      <c r="J221" s="139"/>
      <c r="K221" s="139"/>
      <c r="L221" s="139"/>
      <c r="M221" s="139"/>
      <c r="N221" s="139"/>
      <c r="O221" s="139"/>
      <c r="P221" s="139"/>
      <c r="Q221" s="139"/>
      <c r="R221" s="139"/>
      <c r="S221" s="139"/>
      <c r="T221" s="139"/>
      <c r="U221" s="139"/>
      <c r="V221" s="139"/>
      <c r="W221" s="139"/>
      <c r="X221" s="139"/>
      <c r="Y221" s="139"/>
      <c r="Z221" s="139"/>
      <c r="AA221" s="139"/>
      <c r="AB221" s="139"/>
      <c r="AC221" s="139"/>
      <c r="AD221" s="139"/>
      <c r="AE221" s="139"/>
      <c r="AF221" s="139"/>
      <c r="AG221" s="139"/>
      <c r="AH221" s="139"/>
      <c r="AI221" s="139"/>
      <c r="AJ221" s="139"/>
      <c r="AK221" s="139"/>
      <c r="AL221" s="139"/>
      <c r="AM221" s="139"/>
      <c r="AN221" s="139"/>
      <c r="AO221" s="139"/>
      <c r="AP221" s="139"/>
      <c r="AQ221" s="139"/>
      <c r="AR221" s="139"/>
      <c r="AS221" s="139"/>
      <c r="AT221" s="139"/>
      <c r="AU221" s="139"/>
      <c r="AV221" s="139"/>
      <c r="AW221" s="139"/>
      <c r="AX221" s="139"/>
      <c r="AY221" s="139"/>
      <c r="AZ221" s="139"/>
      <c r="BA221" s="139"/>
      <c r="BB221" s="139"/>
      <c r="BC221" s="139"/>
      <c r="BD221" s="139"/>
      <c r="BE221" s="139"/>
      <c r="BF221" s="139"/>
      <c r="BG221" s="139"/>
      <c r="BH221" s="139"/>
      <c r="BI221" s="139"/>
      <c r="BJ221" s="139"/>
      <c r="BK221" s="139"/>
      <c r="BL221" s="139"/>
      <c r="BM221" s="139"/>
      <c r="BN221" s="139"/>
      <c r="BO221" s="139"/>
      <c r="BP221" s="139"/>
      <c r="BQ221" s="139"/>
      <c r="BR221" s="139"/>
      <c r="BS221" s="139"/>
      <c r="BT221" s="139"/>
      <c r="BU221" s="139"/>
      <c r="BV221" s="139"/>
      <c r="BW221" s="139"/>
      <c r="BX221" s="139"/>
      <c r="BY221" s="139"/>
      <c r="BZ221" s="139"/>
      <c r="CA221" s="139"/>
      <c r="CB221" s="139"/>
      <c r="CC221" s="139"/>
    </row>
    <row r="222" spans="8:81" s="38" customFormat="1" x14ac:dyDescent="0.45">
      <c r="H222" s="139"/>
      <c r="I222" s="139"/>
      <c r="J222" s="139"/>
      <c r="K222" s="139"/>
      <c r="L222" s="139"/>
      <c r="M222" s="139"/>
      <c r="N222" s="139"/>
      <c r="O222" s="139"/>
      <c r="P222" s="139"/>
      <c r="Q222" s="139"/>
      <c r="R222" s="139"/>
      <c r="S222" s="139"/>
      <c r="T222" s="139"/>
      <c r="U222" s="139"/>
      <c r="V222" s="139"/>
      <c r="W222" s="139"/>
      <c r="X222" s="139"/>
      <c r="Y222" s="139"/>
      <c r="Z222" s="139"/>
      <c r="AA222" s="139"/>
      <c r="AB222" s="139"/>
      <c r="AC222" s="139"/>
      <c r="AD222" s="139"/>
      <c r="AE222" s="139"/>
      <c r="AF222" s="139"/>
      <c r="AG222" s="139"/>
      <c r="AH222" s="139"/>
      <c r="AI222" s="139"/>
      <c r="AJ222" s="139"/>
      <c r="AK222" s="139"/>
      <c r="AL222" s="139"/>
      <c r="AM222" s="139"/>
      <c r="AN222" s="139"/>
      <c r="AO222" s="139"/>
      <c r="AP222" s="139"/>
      <c r="AQ222" s="139"/>
      <c r="AR222" s="139"/>
      <c r="AS222" s="139"/>
      <c r="AT222" s="139"/>
      <c r="AU222" s="139"/>
      <c r="AV222" s="139"/>
      <c r="AW222" s="139"/>
      <c r="AX222" s="139"/>
      <c r="AY222" s="139"/>
      <c r="AZ222" s="139"/>
      <c r="BA222" s="139"/>
      <c r="BB222" s="139"/>
      <c r="BC222" s="139"/>
      <c r="BD222" s="139"/>
      <c r="BE222" s="139"/>
      <c r="BF222" s="139"/>
      <c r="BG222" s="139"/>
      <c r="BH222" s="139"/>
      <c r="BI222" s="139"/>
      <c r="BJ222" s="139"/>
      <c r="BK222" s="139"/>
      <c r="BL222" s="139"/>
      <c r="BM222" s="139"/>
      <c r="BN222" s="139"/>
      <c r="BO222" s="139"/>
      <c r="BP222" s="139"/>
      <c r="BQ222" s="139"/>
      <c r="BR222" s="139"/>
      <c r="BS222" s="139"/>
      <c r="BT222" s="139"/>
      <c r="BU222" s="139"/>
      <c r="BV222" s="139"/>
      <c r="BW222" s="139"/>
      <c r="BX222" s="139"/>
      <c r="BY222" s="139"/>
      <c r="BZ222" s="139"/>
      <c r="CA222" s="139"/>
      <c r="CB222" s="139"/>
      <c r="CC222" s="139"/>
    </row>
    <row r="223" spans="8:81" s="38" customFormat="1" x14ac:dyDescent="0.45">
      <c r="H223" s="139"/>
      <c r="I223" s="139"/>
      <c r="J223" s="139"/>
      <c r="K223" s="139"/>
      <c r="L223" s="139"/>
      <c r="M223" s="139"/>
      <c r="N223" s="139"/>
      <c r="O223" s="139"/>
      <c r="P223" s="139"/>
      <c r="Q223" s="139"/>
      <c r="R223" s="139"/>
      <c r="S223" s="139"/>
      <c r="T223" s="139"/>
      <c r="U223" s="139"/>
      <c r="V223" s="139"/>
      <c r="W223" s="139"/>
      <c r="X223" s="139"/>
      <c r="Y223" s="139"/>
      <c r="Z223" s="139"/>
      <c r="AA223" s="139"/>
      <c r="AB223" s="139"/>
      <c r="AC223" s="139"/>
      <c r="AD223" s="139"/>
      <c r="AE223" s="139"/>
      <c r="AF223" s="139"/>
      <c r="AG223" s="139"/>
      <c r="AH223" s="139"/>
      <c r="AI223" s="139"/>
      <c r="AJ223" s="139"/>
      <c r="AK223" s="139"/>
      <c r="AL223" s="139"/>
      <c r="AM223" s="139"/>
      <c r="AN223" s="139"/>
      <c r="AO223" s="139"/>
      <c r="AP223" s="139"/>
      <c r="AQ223" s="139"/>
      <c r="AR223" s="139"/>
      <c r="AS223" s="139"/>
      <c r="AT223" s="139"/>
      <c r="AU223" s="139"/>
      <c r="AV223" s="139"/>
      <c r="AW223" s="139"/>
      <c r="AX223" s="139"/>
      <c r="AY223" s="139"/>
      <c r="AZ223" s="139"/>
      <c r="BA223" s="139"/>
      <c r="BB223" s="139"/>
      <c r="BC223" s="139"/>
      <c r="BD223" s="139"/>
      <c r="BE223" s="139"/>
      <c r="BF223" s="139"/>
      <c r="BG223" s="139"/>
      <c r="BH223" s="139"/>
      <c r="BI223" s="139"/>
      <c r="BJ223" s="139"/>
      <c r="BK223" s="139"/>
      <c r="BL223" s="139"/>
      <c r="BM223" s="139"/>
      <c r="BN223" s="139"/>
      <c r="BO223" s="139"/>
      <c r="BP223" s="139"/>
      <c r="BQ223" s="139"/>
      <c r="BR223" s="139"/>
      <c r="BS223" s="139"/>
      <c r="BT223" s="139"/>
      <c r="BU223" s="139"/>
      <c r="BV223" s="139"/>
      <c r="BW223" s="139"/>
      <c r="BX223" s="139"/>
      <c r="BY223" s="139"/>
      <c r="BZ223" s="139"/>
      <c r="CA223" s="139"/>
      <c r="CB223" s="139"/>
      <c r="CC223" s="139"/>
    </row>
    <row r="224" spans="8:81" s="38" customFormat="1" x14ac:dyDescent="0.45">
      <c r="H224" s="139"/>
      <c r="I224" s="139"/>
      <c r="J224" s="139"/>
      <c r="K224" s="139"/>
      <c r="L224" s="139"/>
      <c r="M224" s="139"/>
      <c r="N224" s="139"/>
      <c r="O224" s="139"/>
      <c r="P224" s="139"/>
      <c r="Q224" s="139"/>
      <c r="R224" s="139"/>
      <c r="S224" s="139"/>
      <c r="T224" s="139"/>
      <c r="U224" s="139"/>
      <c r="V224" s="139"/>
      <c r="W224" s="139"/>
      <c r="X224" s="139"/>
      <c r="Y224" s="139"/>
      <c r="Z224" s="139"/>
      <c r="AA224" s="139"/>
      <c r="AB224" s="139"/>
      <c r="AC224" s="139"/>
      <c r="AD224" s="139"/>
      <c r="AE224" s="139"/>
      <c r="AF224" s="139"/>
      <c r="AG224" s="139"/>
      <c r="AH224" s="139"/>
      <c r="AI224" s="139"/>
      <c r="AJ224" s="139"/>
      <c r="AK224" s="139"/>
      <c r="AL224" s="139"/>
      <c r="AM224" s="139"/>
      <c r="AN224" s="139"/>
      <c r="AO224" s="139"/>
      <c r="AP224" s="139"/>
      <c r="AQ224" s="139"/>
      <c r="AR224" s="139"/>
      <c r="AS224" s="139"/>
      <c r="AT224" s="139"/>
      <c r="AU224" s="139"/>
      <c r="AV224" s="139"/>
      <c r="AW224" s="139"/>
      <c r="AX224" s="139"/>
      <c r="AY224" s="139"/>
      <c r="AZ224" s="139"/>
      <c r="BA224" s="139"/>
      <c r="BB224" s="139"/>
      <c r="BC224" s="139"/>
      <c r="BD224" s="139"/>
      <c r="BE224" s="139"/>
      <c r="BF224" s="139"/>
      <c r="BG224" s="139"/>
      <c r="BH224" s="139"/>
      <c r="BI224" s="139"/>
      <c r="BJ224" s="139"/>
      <c r="BK224" s="139"/>
      <c r="BL224" s="139"/>
      <c r="BM224" s="139"/>
      <c r="BN224" s="139"/>
      <c r="BO224" s="139"/>
      <c r="BP224" s="139"/>
      <c r="BQ224" s="139"/>
      <c r="BR224" s="139"/>
      <c r="BS224" s="139"/>
      <c r="BT224" s="139"/>
      <c r="BU224" s="139"/>
      <c r="BV224" s="139"/>
      <c r="BW224" s="139"/>
      <c r="BX224" s="139"/>
      <c r="BY224" s="139"/>
      <c r="BZ224" s="139"/>
      <c r="CA224" s="139"/>
      <c r="CB224" s="139"/>
      <c r="CC224" s="139"/>
    </row>
    <row r="225" spans="8:81" s="38" customFormat="1" x14ac:dyDescent="0.45">
      <c r="H225" s="139"/>
      <c r="I225" s="139"/>
      <c r="J225" s="139"/>
      <c r="K225" s="139"/>
      <c r="L225" s="139"/>
      <c r="M225" s="139"/>
      <c r="N225" s="139"/>
      <c r="O225" s="139"/>
      <c r="P225" s="139"/>
      <c r="Q225" s="139"/>
      <c r="R225" s="139"/>
      <c r="S225" s="139"/>
      <c r="T225" s="139"/>
      <c r="U225" s="139"/>
      <c r="V225" s="139"/>
      <c r="W225" s="139"/>
      <c r="X225" s="139"/>
      <c r="Y225" s="139"/>
      <c r="Z225" s="139"/>
      <c r="AA225" s="139"/>
      <c r="AB225" s="139"/>
      <c r="AC225" s="139"/>
      <c r="AD225" s="139"/>
      <c r="AE225" s="139"/>
      <c r="AF225" s="139"/>
      <c r="AG225" s="139"/>
      <c r="AH225" s="139"/>
      <c r="AI225" s="139"/>
      <c r="AJ225" s="139"/>
      <c r="AK225" s="139"/>
      <c r="AL225" s="139"/>
      <c r="AM225" s="139"/>
      <c r="AN225" s="139"/>
      <c r="AO225" s="139"/>
      <c r="AP225" s="139"/>
      <c r="AQ225" s="139"/>
      <c r="AR225" s="139"/>
      <c r="AS225" s="139"/>
      <c r="AT225" s="139"/>
      <c r="AU225" s="139"/>
      <c r="AV225" s="139"/>
      <c r="AW225" s="139"/>
      <c r="AX225" s="139"/>
      <c r="AY225" s="139"/>
      <c r="AZ225" s="139"/>
      <c r="BA225" s="139"/>
      <c r="BB225" s="139"/>
      <c r="BC225" s="139"/>
      <c r="BD225" s="139"/>
      <c r="BE225" s="139"/>
      <c r="BF225" s="139"/>
      <c r="BG225" s="139"/>
      <c r="BH225" s="139"/>
      <c r="BI225" s="139"/>
      <c r="BJ225" s="139"/>
      <c r="BK225" s="139"/>
      <c r="BL225" s="139"/>
      <c r="BM225" s="139"/>
      <c r="BN225" s="139"/>
      <c r="BO225" s="139"/>
      <c r="BP225" s="139"/>
      <c r="BQ225" s="139"/>
      <c r="BR225" s="139"/>
      <c r="BS225" s="139"/>
      <c r="BT225" s="139"/>
      <c r="BU225" s="139"/>
      <c r="BV225" s="139"/>
      <c r="BW225" s="139"/>
      <c r="BX225" s="139"/>
      <c r="BY225" s="139"/>
      <c r="BZ225" s="139"/>
      <c r="CA225" s="139"/>
      <c r="CB225" s="139"/>
      <c r="CC225" s="139"/>
    </row>
    <row r="226" spans="8:81" s="38" customFormat="1" x14ac:dyDescent="0.45">
      <c r="H226" s="139"/>
      <c r="I226" s="139"/>
      <c r="J226" s="139"/>
      <c r="K226" s="139"/>
      <c r="L226" s="139"/>
      <c r="M226" s="139"/>
      <c r="N226" s="139"/>
      <c r="O226" s="139"/>
      <c r="P226" s="139"/>
      <c r="Q226" s="139"/>
      <c r="R226" s="139"/>
      <c r="S226" s="139"/>
      <c r="T226" s="139"/>
      <c r="U226" s="139"/>
      <c r="V226" s="139"/>
      <c r="W226" s="139"/>
      <c r="X226" s="139"/>
      <c r="Y226" s="139"/>
      <c r="Z226" s="139"/>
      <c r="AA226" s="139"/>
      <c r="AB226" s="139"/>
      <c r="AC226" s="139"/>
      <c r="AD226" s="139"/>
      <c r="AE226" s="139"/>
      <c r="AF226" s="139"/>
      <c r="AG226" s="139"/>
      <c r="AH226" s="139"/>
      <c r="AI226" s="139"/>
      <c r="AJ226" s="139"/>
      <c r="AK226" s="139"/>
      <c r="AL226" s="139"/>
      <c r="AM226" s="139"/>
      <c r="AN226" s="139"/>
      <c r="AO226" s="139"/>
      <c r="AP226" s="139"/>
      <c r="AQ226" s="139"/>
      <c r="AR226" s="139"/>
      <c r="AS226" s="139"/>
      <c r="AT226" s="139"/>
      <c r="AU226" s="139"/>
      <c r="AV226" s="139"/>
      <c r="AW226" s="139"/>
      <c r="AX226" s="139"/>
      <c r="AY226" s="139"/>
      <c r="AZ226" s="139"/>
      <c r="BA226" s="139"/>
      <c r="BB226" s="139"/>
      <c r="BC226" s="139"/>
      <c r="BD226" s="139"/>
      <c r="BE226" s="139"/>
      <c r="BF226" s="139"/>
      <c r="BG226" s="139"/>
      <c r="BH226" s="139"/>
      <c r="BI226" s="139"/>
      <c r="BJ226" s="139"/>
      <c r="BK226" s="139"/>
      <c r="BL226" s="139"/>
      <c r="BM226" s="139"/>
      <c r="BN226" s="139"/>
      <c r="BO226" s="139"/>
      <c r="BP226" s="139"/>
      <c r="BQ226" s="139"/>
      <c r="BR226" s="139"/>
      <c r="BS226" s="139"/>
      <c r="BT226" s="139"/>
      <c r="BU226" s="139"/>
      <c r="BV226" s="139"/>
      <c r="BW226" s="139"/>
      <c r="BX226" s="139"/>
      <c r="BY226" s="139"/>
      <c r="BZ226" s="139"/>
      <c r="CA226" s="139"/>
      <c r="CB226" s="139"/>
      <c r="CC226" s="139"/>
    </row>
    <row r="227" spans="8:81" s="38" customFormat="1" x14ac:dyDescent="0.45">
      <c r="H227" s="139"/>
      <c r="I227" s="139"/>
      <c r="J227" s="139"/>
      <c r="K227" s="139"/>
      <c r="L227" s="139"/>
      <c r="M227" s="139"/>
      <c r="N227" s="139"/>
      <c r="O227" s="139"/>
      <c r="P227" s="139"/>
      <c r="Q227" s="139"/>
      <c r="R227" s="139"/>
      <c r="S227" s="139"/>
      <c r="T227" s="139"/>
      <c r="U227" s="139"/>
      <c r="V227" s="139"/>
      <c r="W227" s="139"/>
      <c r="X227" s="139"/>
      <c r="Y227" s="139"/>
      <c r="Z227" s="139"/>
      <c r="AA227" s="139"/>
      <c r="AB227" s="139"/>
      <c r="AC227" s="139"/>
      <c r="AD227" s="139"/>
      <c r="AE227" s="139"/>
      <c r="AF227" s="139"/>
      <c r="AG227" s="139"/>
      <c r="AH227" s="139"/>
      <c r="AI227" s="139"/>
      <c r="AJ227" s="139"/>
      <c r="AK227" s="139"/>
      <c r="AL227" s="139"/>
      <c r="AM227" s="139"/>
      <c r="AN227" s="139"/>
      <c r="AO227" s="139"/>
      <c r="AP227" s="139"/>
      <c r="AQ227" s="139"/>
      <c r="AR227" s="139"/>
      <c r="AS227" s="139"/>
      <c r="AT227" s="139"/>
      <c r="AU227" s="139"/>
      <c r="AV227" s="139"/>
      <c r="AW227" s="139"/>
      <c r="AX227" s="139"/>
      <c r="AY227" s="139"/>
      <c r="AZ227" s="139"/>
      <c r="BA227" s="139"/>
      <c r="BB227" s="139"/>
      <c r="BC227" s="139"/>
      <c r="BD227" s="139"/>
      <c r="BE227" s="139"/>
      <c r="BF227" s="139"/>
      <c r="BG227" s="139"/>
      <c r="BH227" s="139"/>
      <c r="BI227" s="139"/>
      <c r="BJ227" s="139"/>
      <c r="BK227" s="139"/>
      <c r="BL227" s="139"/>
      <c r="BM227" s="139"/>
      <c r="BN227" s="139"/>
      <c r="BO227" s="139"/>
      <c r="BP227" s="139"/>
      <c r="BQ227" s="139"/>
      <c r="BR227" s="139"/>
      <c r="BS227" s="139"/>
      <c r="BT227" s="139"/>
      <c r="BU227" s="139"/>
      <c r="BV227" s="139"/>
      <c r="BW227" s="139"/>
      <c r="BX227" s="139"/>
      <c r="BY227" s="139"/>
      <c r="BZ227" s="139"/>
      <c r="CA227" s="139"/>
      <c r="CB227" s="139"/>
      <c r="CC227" s="139"/>
    </row>
    <row r="228" spans="8:81" s="38" customFormat="1" x14ac:dyDescent="0.45">
      <c r="H228" s="139"/>
      <c r="I228" s="139"/>
      <c r="J228" s="139"/>
      <c r="K228" s="139"/>
      <c r="L228" s="139"/>
      <c r="M228" s="139"/>
      <c r="N228" s="139"/>
      <c r="O228" s="139"/>
      <c r="P228" s="139"/>
      <c r="Q228" s="139"/>
      <c r="R228" s="139"/>
      <c r="S228" s="139"/>
      <c r="T228" s="139"/>
      <c r="U228" s="139"/>
      <c r="V228" s="139"/>
      <c r="W228" s="139"/>
      <c r="X228" s="139"/>
      <c r="Y228" s="139"/>
      <c r="Z228" s="139"/>
      <c r="AA228" s="139"/>
      <c r="AB228" s="139"/>
      <c r="AC228" s="139"/>
      <c r="AD228" s="139"/>
      <c r="AE228" s="139"/>
      <c r="AF228" s="139"/>
      <c r="AG228" s="139"/>
      <c r="AH228" s="139"/>
      <c r="AI228" s="139"/>
      <c r="AJ228" s="139"/>
      <c r="AK228" s="139"/>
      <c r="AL228" s="139"/>
      <c r="AM228" s="139"/>
      <c r="AN228" s="139"/>
      <c r="AO228" s="139"/>
      <c r="AP228" s="139"/>
      <c r="AQ228" s="139"/>
      <c r="AR228" s="139"/>
      <c r="AS228" s="139"/>
      <c r="AT228" s="139"/>
      <c r="AU228" s="139"/>
      <c r="AV228" s="139"/>
      <c r="AW228" s="139"/>
      <c r="AX228" s="139"/>
      <c r="AY228" s="139"/>
      <c r="AZ228" s="139"/>
      <c r="BA228" s="139"/>
      <c r="BB228" s="139"/>
      <c r="BC228" s="139"/>
      <c r="BD228" s="139"/>
      <c r="BE228" s="139"/>
      <c r="BF228" s="139"/>
      <c r="BG228" s="139"/>
      <c r="BH228" s="139"/>
      <c r="BI228" s="139"/>
      <c r="BJ228" s="139"/>
      <c r="BK228" s="139"/>
      <c r="BL228" s="139"/>
      <c r="BM228" s="139"/>
      <c r="BN228" s="139"/>
      <c r="BO228" s="139"/>
      <c r="BP228" s="139"/>
      <c r="BQ228" s="139"/>
      <c r="BR228" s="139"/>
      <c r="BS228" s="139"/>
      <c r="BT228" s="139"/>
      <c r="BU228" s="139"/>
      <c r="BV228" s="139"/>
      <c r="BW228" s="139"/>
      <c r="BX228" s="139"/>
      <c r="BY228" s="139"/>
      <c r="BZ228" s="139"/>
      <c r="CA228" s="139"/>
      <c r="CB228" s="139"/>
      <c r="CC228" s="139"/>
    </row>
    <row r="229" spans="8:81" s="38" customFormat="1" x14ac:dyDescent="0.45">
      <c r="H229" s="139"/>
      <c r="I229" s="139"/>
      <c r="J229" s="139"/>
      <c r="K229" s="139"/>
      <c r="L229" s="139"/>
      <c r="M229" s="139"/>
      <c r="N229" s="139"/>
      <c r="O229" s="139"/>
      <c r="P229" s="139"/>
      <c r="Q229" s="139"/>
      <c r="R229" s="139"/>
      <c r="S229" s="139"/>
      <c r="T229" s="139"/>
      <c r="U229" s="139"/>
      <c r="V229" s="139"/>
      <c r="W229" s="139"/>
      <c r="X229" s="139"/>
      <c r="Y229" s="139"/>
      <c r="Z229" s="139"/>
      <c r="AA229" s="139"/>
      <c r="AB229" s="139"/>
      <c r="AC229" s="139"/>
      <c r="AD229" s="139"/>
      <c r="AE229" s="139"/>
      <c r="AF229" s="139"/>
      <c r="AG229" s="139"/>
      <c r="AH229" s="139"/>
      <c r="AI229" s="139"/>
      <c r="AJ229" s="139"/>
      <c r="AK229" s="139"/>
      <c r="AL229" s="139"/>
      <c r="AM229" s="139"/>
      <c r="AN229" s="139"/>
      <c r="AO229" s="139"/>
      <c r="AP229" s="139"/>
      <c r="AQ229" s="139"/>
      <c r="AR229" s="139"/>
      <c r="AS229" s="139"/>
      <c r="AT229" s="139"/>
      <c r="AU229" s="139"/>
      <c r="AV229" s="139"/>
      <c r="AW229" s="139"/>
      <c r="AX229" s="139"/>
      <c r="AY229" s="139"/>
      <c r="AZ229" s="139"/>
      <c r="BA229" s="139"/>
      <c r="BB229" s="139"/>
      <c r="BC229" s="139"/>
      <c r="BD229" s="139"/>
      <c r="BE229" s="139"/>
      <c r="BF229" s="139"/>
      <c r="BG229" s="139"/>
      <c r="BH229" s="139"/>
      <c r="BI229" s="139"/>
      <c r="BJ229" s="139"/>
      <c r="BK229" s="139"/>
      <c r="BL229" s="139"/>
      <c r="BM229" s="139"/>
      <c r="BN229" s="139"/>
      <c r="BO229" s="139"/>
      <c r="BP229" s="139"/>
      <c r="BQ229" s="139"/>
      <c r="BR229" s="139"/>
      <c r="BS229" s="139"/>
      <c r="BT229" s="139"/>
      <c r="BU229" s="139"/>
      <c r="BV229" s="139"/>
      <c r="BW229" s="139"/>
      <c r="BX229" s="139"/>
      <c r="BY229" s="139"/>
      <c r="BZ229" s="139"/>
      <c r="CA229" s="139"/>
      <c r="CB229" s="139"/>
      <c r="CC229" s="139"/>
    </row>
    <row r="230" spans="8:81" s="38" customFormat="1" x14ac:dyDescent="0.45">
      <c r="H230" s="139"/>
      <c r="I230" s="139"/>
      <c r="J230" s="139"/>
      <c r="K230" s="139"/>
      <c r="L230" s="139"/>
      <c r="M230" s="139"/>
      <c r="N230" s="139"/>
      <c r="O230" s="139"/>
      <c r="P230" s="139"/>
      <c r="Q230" s="139"/>
      <c r="R230" s="139"/>
      <c r="S230" s="139"/>
      <c r="T230" s="139"/>
      <c r="U230" s="139"/>
      <c r="V230" s="139"/>
      <c r="W230" s="139"/>
      <c r="X230" s="139"/>
      <c r="Y230" s="139"/>
      <c r="Z230" s="139"/>
      <c r="AA230" s="139"/>
      <c r="AB230" s="139"/>
      <c r="AC230" s="139"/>
      <c r="AD230" s="139"/>
      <c r="AE230" s="139"/>
      <c r="AF230" s="139"/>
      <c r="AG230" s="139"/>
      <c r="AH230" s="139"/>
      <c r="AI230" s="139"/>
      <c r="AJ230" s="139"/>
      <c r="AK230" s="139"/>
      <c r="AL230" s="139"/>
      <c r="AM230" s="139"/>
      <c r="AN230" s="139"/>
      <c r="AO230" s="139"/>
      <c r="AP230" s="139"/>
      <c r="AQ230" s="139"/>
      <c r="AR230" s="139"/>
      <c r="AS230" s="139"/>
      <c r="AT230" s="139"/>
      <c r="AU230" s="139"/>
      <c r="AV230" s="139"/>
      <c r="AW230" s="139"/>
      <c r="AX230" s="139"/>
      <c r="AY230" s="139"/>
      <c r="AZ230" s="139"/>
      <c r="BA230" s="139"/>
      <c r="BB230" s="139"/>
      <c r="BC230" s="139"/>
      <c r="BD230" s="139"/>
      <c r="BE230" s="139"/>
      <c r="BF230" s="139"/>
      <c r="BG230" s="139"/>
      <c r="BH230" s="139"/>
      <c r="BI230" s="139"/>
      <c r="BJ230" s="139"/>
      <c r="BK230" s="139"/>
      <c r="BL230" s="139"/>
      <c r="BM230" s="139"/>
      <c r="BN230" s="139"/>
      <c r="BO230" s="139"/>
      <c r="BP230" s="139"/>
      <c r="BQ230" s="139"/>
      <c r="BR230" s="139"/>
      <c r="BS230" s="139"/>
      <c r="BT230" s="139"/>
      <c r="BU230" s="139"/>
      <c r="BV230" s="139"/>
      <c r="BW230" s="139"/>
      <c r="BX230" s="139"/>
      <c r="BY230" s="139"/>
      <c r="BZ230" s="139"/>
      <c r="CA230" s="139"/>
      <c r="CB230" s="139"/>
      <c r="CC230" s="139"/>
    </row>
    <row r="231" spans="8:81" s="38" customFormat="1" x14ac:dyDescent="0.45">
      <c r="H231" s="139"/>
      <c r="I231" s="139"/>
      <c r="J231" s="139"/>
      <c r="K231" s="139"/>
      <c r="L231" s="139"/>
      <c r="M231" s="139"/>
      <c r="N231" s="139"/>
      <c r="O231" s="139"/>
      <c r="P231" s="139"/>
      <c r="Q231" s="139"/>
      <c r="R231" s="139"/>
      <c r="S231" s="139"/>
      <c r="T231" s="139"/>
      <c r="U231" s="139"/>
      <c r="V231" s="139"/>
      <c r="W231" s="139"/>
      <c r="X231" s="139"/>
      <c r="Y231" s="139"/>
      <c r="Z231" s="139"/>
      <c r="AA231" s="139"/>
      <c r="AB231" s="139"/>
      <c r="AC231" s="139"/>
      <c r="AD231" s="139"/>
      <c r="AE231" s="139"/>
      <c r="AF231" s="139"/>
      <c r="AG231" s="139"/>
      <c r="AH231" s="139"/>
      <c r="AI231" s="139"/>
      <c r="AJ231" s="139"/>
      <c r="AK231" s="139"/>
      <c r="AL231" s="139"/>
      <c r="AM231" s="139"/>
      <c r="AN231" s="139"/>
      <c r="AO231" s="139"/>
      <c r="AP231" s="139"/>
      <c r="AQ231" s="139"/>
      <c r="AR231" s="139"/>
      <c r="AS231" s="139"/>
      <c r="AT231" s="139"/>
      <c r="AU231" s="139"/>
      <c r="AV231" s="139"/>
      <c r="AW231" s="139"/>
      <c r="AX231" s="139"/>
      <c r="AY231" s="139"/>
      <c r="AZ231" s="139"/>
      <c r="BA231" s="139"/>
      <c r="BB231" s="139"/>
      <c r="BC231" s="139"/>
      <c r="BD231" s="139"/>
      <c r="BE231" s="139"/>
      <c r="BF231" s="139"/>
      <c r="BG231" s="139"/>
      <c r="BH231" s="139"/>
      <c r="BI231" s="139"/>
      <c r="BJ231" s="139"/>
      <c r="BK231" s="139"/>
      <c r="BL231" s="139"/>
      <c r="BM231" s="139"/>
      <c r="BN231" s="139"/>
      <c r="BO231" s="139"/>
      <c r="BP231" s="139"/>
      <c r="BQ231" s="139"/>
      <c r="BR231" s="139"/>
      <c r="BS231" s="139"/>
      <c r="BT231" s="139"/>
      <c r="BU231" s="139"/>
      <c r="BV231" s="139"/>
      <c r="BW231" s="139"/>
      <c r="BX231" s="139"/>
      <c r="BY231" s="139"/>
      <c r="BZ231" s="139"/>
      <c r="CA231" s="139"/>
      <c r="CB231" s="139"/>
      <c r="CC231" s="139"/>
    </row>
    <row r="232" spans="8:81" s="38" customFormat="1" x14ac:dyDescent="0.45">
      <c r="H232" s="139"/>
      <c r="I232" s="139"/>
      <c r="J232" s="139"/>
      <c r="K232" s="139"/>
      <c r="L232" s="139"/>
      <c r="M232" s="139"/>
      <c r="N232" s="139"/>
      <c r="O232" s="139"/>
      <c r="P232" s="139"/>
      <c r="Q232" s="139"/>
      <c r="R232" s="139"/>
      <c r="S232" s="139"/>
      <c r="T232" s="139"/>
      <c r="U232" s="139"/>
      <c r="V232" s="139"/>
      <c r="W232" s="139"/>
      <c r="X232" s="139"/>
      <c r="Y232" s="139"/>
      <c r="Z232" s="139"/>
      <c r="AA232" s="139"/>
      <c r="AB232" s="139"/>
      <c r="AC232" s="139"/>
      <c r="AD232" s="139"/>
      <c r="AE232" s="139"/>
      <c r="AF232" s="139"/>
      <c r="AG232" s="139"/>
      <c r="AH232" s="139"/>
      <c r="AI232" s="139"/>
      <c r="AJ232" s="139"/>
      <c r="AK232" s="139"/>
      <c r="AL232" s="139"/>
      <c r="AM232" s="139"/>
      <c r="AN232" s="139"/>
      <c r="AO232" s="139"/>
      <c r="AP232" s="139"/>
      <c r="AQ232" s="139"/>
      <c r="AR232" s="139"/>
      <c r="AS232" s="139"/>
      <c r="AT232" s="139"/>
      <c r="AU232" s="139"/>
      <c r="AV232" s="139"/>
      <c r="AW232" s="139"/>
      <c r="AX232" s="139"/>
      <c r="AY232" s="139"/>
      <c r="AZ232" s="139"/>
      <c r="BA232" s="139"/>
      <c r="BB232" s="139"/>
      <c r="BC232" s="139"/>
      <c r="BD232" s="139"/>
      <c r="BE232" s="139"/>
      <c r="BF232" s="139"/>
      <c r="BG232" s="139"/>
      <c r="BH232" s="139"/>
      <c r="BI232" s="139"/>
      <c r="BJ232" s="139"/>
      <c r="BK232" s="139"/>
      <c r="BL232" s="139"/>
      <c r="BM232" s="139"/>
      <c r="BN232" s="139"/>
      <c r="BO232" s="139"/>
      <c r="BP232" s="139"/>
      <c r="BQ232" s="139"/>
      <c r="BR232" s="139"/>
      <c r="BS232" s="139"/>
      <c r="BT232" s="139"/>
      <c r="BU232" s="139"/>
      <c r="BV232" s="139"/>
      <c r="BW232" s="139"/>
      <c r="BX232" s="139"/>
      <c r="BY232" s="139"/>
      <c r="BZ232" s="139"/>
      <c r="CA232" s="139"/>
      <c r="CB232" s="139"/>
      <c r="CC232" s="139"/>
    </row>
    <row r="233" spans="8:81" s="38" customFormat="1" x14ac:dyDescent="0.45">
      <c r="H233" s="139"/>
      <c r="I233" s="139"/>
      <c r="J233" s="139"/>
      <c r="K233" s="139"/>
      <c r="L233" s="139"/>
      <c r="M233" s="139"/>
      <c r="N233" s="139"/>
      <c r="O233" s="139"/>
      <c r="P233" s="139"/>
      <c r="Q233" s="139"/>
      <c r="R233" s="139"/>
      <c r="S233" s="139"/>
      <c r="T233" s="139"/>
      <c r="U233" s="139"/>
      <c r="V233" s="139"/>
      <c r="W233" s="139"/>
      <c r="X233" s="139"/>
      <c r="Y233" s="139"/>
      <c r="Z233" s="139"/>
      <c r="AA233" s="139"/>
      <c r="AB233" s="139"/>
      <c r="AC233" s="139"/>
      <c r="AD233" s="139"/>
      <c r="AE233" s="139"/>
      <c r="AF233" s="139"/>
      <c r="AG233" s="139"/>
      <c r="AH233" s="139"/>
      <c r="AI233" s="139"/>
      <c r="AJ233" s="139"/>
      <c r="AK233" s="139"/>
      <c r="AL233" s="139"/>
      <c r="AM233" s="139"/>
      <c r="AN233" s="139"/>
      <c r="AO233" s="139"/>
      <c r="AP233" s="139"/>
      <c r="AQ233" s="139"/>
      <c r="AR233" s="139"/>
      <c r="AS233" s="139"/>
      <c r="AT233" s="139"/>
      <c r="AU233" s="139"/>
      <c r="AV233" s="139"/>
      <c r="AW233" s="139"/>
      <c r="AX233" s="139"/>
      <c r="AY233" s="139"/>
      <c r="AZ233" s="139"/>
      <c r="BA233" s="139"/>
      <c r="BB233" s="139"/>
      <c r="BC233" s="139"/>
      <c r="BD233" s="139"/>
      <c r="BE233" s="139"/>
      <c r="BF233" s="139"/>
      <c r="BG233" s="139"/>
      <c r="BH233" s="139"/>
      <c r="BI233" s="139"/>
      <c r="BJ233" s="139"/>
      <c r="BK233" s="139"/>
      <c r="BL233" s="139"/>
      <c r="BM233" s="139"/>
      <c r="BN233" s="139"/>
      <c r="BO233" s="139"/>
      <c r="BP233" s="139"/>
      <c r="BQ233" s="139"/>
      <c r="BR233" s="139"/>
      <c r="BS233" s="139"/>
      <c r="BT233" s="139"/>
      <c r="BU233" s="139"/>
      <c r="BV233" s="139"/>
      <c r="BW233" s="139"/>
      <c r="BX233" s="139"/>
      <c r="BY233" s="139"/>
      <c r="BZ233" s="139"/>
      <c r="CA233" s="139"/>
      <c r="CB233" s="139"/>
      <c r="CC233" s="139"/>
    </row>
    <row r="234" spans="8:81" s="38" customFormat="1" x14ac:dyDescent="0.45">
      <c r="H234" s="139"/>
      <c r="I234" s="139"/>
      <c r="J234" s="139"/>
      <c r="K234" s="139"/>
      <c r="L234" s="139"/>
      <c r="M234" s="139"/>
      <c r="N234" s="139"/>
      <c r="O234" s="139"/>
      <c r="P234" s="139"/>
      <c r="Q234" s="139"/>
      <c r="R234" s="139"/>
      <c r="S234" s="139"/>
      <c r="T234" s="139"/>
      <c r="U234" s="139"/>
      <c r="V234" s="139"/>
      <c r="W234" s="139"/>
      <c r="X234" s="139"/>
      <c r="Y234" s="139"/>
      <c r="Z234" s="139"/>
      <c r="AA234" s="139"/>
      <c r="AB234" s="139"/>
      <c r="AC234" s="139"/>
      <c r="AD234" s="139"/>
      <c r="AE234" s="139"/>
      <c r="AF234" s="139"/>
      <c r="AG234" s="139"/>
      <c r="AH234" s="139"/>
      <c r="AI234" s="139"/>
      <c r="AJ234" s="139"/>
      <c r="AK234" s="139"/>
      <c r="AL234" s="139"/>
      <c r="AM234" s="139"/>
      <c r="AN234" s="139"/>
      <c r="AO234" s="139"/>
      <c r="AP234" s="139"/>
      <c r="AQ234" s="139"/>
      <c r="AR234" s="139"/>
      <c r="AS234" s="139"/>
      <c r="AT234" s="139"/>
      <c r="AU234" s="139"/>
      <c r="AV234" s="139"/>
      <c r="AW234" s="139"/>
      <c r="AX234" s="139"/>
      <c r="AY234" s="139"/>
      <c r="AZ234" s="139"/>
      <c r="BA234" s="139"/>
      <c r="BB234" s="139"/>
      <c r="BC234" s="139"/>
      <c r="BD234" s="139"/>
      <c r="BE234" s="139"/>
      <c r="BF234" s="139"/>
      <c r="BG234" s="139"/>
      <c r="BH234" s="139"/>
      <c r="BI234" s="139"/>
      <c r="BJ234" s="139"/>
      <c r="BK234" s="139"/>
      <c r="BL234" s="139"/>
      <c r="BM234" s="139"/>
      <c r="BN234" s="139"/>
      <c r="BO234" s="139"/>
      <c r="BP234" s="139"/>
      <c r="BQ234" s="139"/>
      <c r="BR234" s="139"/>
      <c r="BS234" s="139"/>
      <c r="BT234" s="139"/>
      <c r="BU234" s="139"/>
      <c r="BV234" s="139"/>
      <c r="BW234" s="139"/>
      <c r="BX234" s="139"/>
      <c r="BY234" s="139"/>
      <c r="BZ234" s="139"/>
      <c r="CA234" s="139"/>
      <c r="CB234" s="139"/>
      <c r="CC234" s="139"/>
    </row>
    <row r="235" spans="8:81" s="38" customFormat="1" x14ac:dyDescent="0.45">
      <c r="H235" s="139"/>
      <c r="I235" s="139"/>
      <c r="J235" s="139"/>
      <c r="K235" s="139"/>
      <c r="L235" s="139"/>
      <c r="M235" s="139"/>
      <c r="N235" s="139"/>
      <c r="O235" s="139"/>
      <c r="P235" s="139"/>
      <c r="Q235" s="139"/>
      <c r="R235" s="139"/>
      <c r="S235" s="139"/>
      <c r="T235" s="139"/>
      <c r="U235" s="139"/>
      <c r="V235" s="139"/>
      <c r="W235" s="139"/>
      <c r="X235" s="139"/>
      <c r="Y235" s="139"/>
      <c r="Z235" s="139"/>
      <c r="AA235" s="139"/>
      <c r="AB235" s="139"/>
      <c r="AC235" s="139"/>
      <c r="AD235" s="139"/>
      <c r="AE235" s="139"/>
      <c r="AF235" s="139"/>
      <c r="AG235" s="139"/>
      <c r="AH235" s="139"/>
      <c r="AI235" s="139"/>
      <c r="AJ235" s="139"/>
      <c r="AK235" s="139"/>
      <c r="AL235" s="139"/>
      <c r="AM235" s="139"/>
      <c r="AN235" s="139"/>
      <c r="AO235" s="139"/>
      <c r="AP235" s="139"/>
      <c r="AQ235" s="139"/>
      <c r="AR235" s="139"/>
      <c r="AS235" s="139"/>
      <c r="AT235" s="139"/>
      <c r="AU235" s="139"/>
      <c r="AV235" s="139"/>
      <c r="AW235" s="139"/>
      <c r="AX235" s="139"/>
      <c r="AY235" s="139"/>
      <c r="AZ235" s="139"/>
      <c r="BA235" s="139"/>
      <c r="BB235" s="139"/>
      <c r="BC235" s="139"/>
      <c r="BD235" s="139"/>
      <c r="BE235" s="139"/>
      <c r="BF235" s="139"/>
      <c r="BG235" s="139"/>
      <c r="BH235" s="139"/>
      <c r="BI235" s="139"/>
      <c r="BJ235" s="139"/>
      <c r="BK235" s="139"/>
      <c r="BL235" s="139"/>
      <c r="BM235" s="139"/>
      <c r="BN235" s="139"/>
      <c r="BO235" s="139"/>
      <c r="BP235" s="139"/>
      <c r="BQ235" s="139"/>
      <c r="BR235" s="139"/>
      <c r="BS235" s="139"/>
      <c r="BT235" s="139"/>
      <c r="BU235" s="139"/>
      <c r="BV235" s="139"/>
      <c r="BW235" s="139"/>
      <c r="BX235" s="139"/>
      <c r="BY235" s="139"/>
      <c r="BZ235" s="139"/>
      <c r="CA235" s="139"/>
      <c r="CB235" s="139"/>
      <c r="CC235" s="139"/>
    </row>
    <row r="236" spans="8:81" s="38" customFormat="1" x14ac:dyDescent="0.45">
      <c r="H236" s="139"/>
      <c r="I236" s="139"/>
      <c r="J236" s="139"/>
      <c r="K236" s="139"/>
      <c r="L236" s="139"/>
      <c r="M236" s="139"/>
      <c r="N236" s="139"/>
      <c r="O236" s="139"/>
      <c r="P236" s="139"/>
      <c r="Q236" s="139"/>
      <c r="R236" s="139"/>
      <c r="S236" s="139"/>
      <c r="T236" s="139"/>
      <c r="U236" s="139"/>
      <c r="V236" s="139"/>
      <c r="W236" s="139"/>
      <c r="X236" s="139"/>
      <c r="Y236" s="139"/>
      <c r="Z236" s="139"/>
      <c r="AA236" s="139"/>
      <c r="AB236" s="139"/>
      <c r="AC236" s="139"/>
      <c r="AD236" s="139"/>
      <c r="AE236" s="139"/>
      <c r="AF236" s="139"/>
      <c r="AG236" s="139"/>
      <c r="AH236" s="139"/>
      <c r="AI236" s="139"/>
      <c r="AJ236" s="139"/>
      <c r="AK236" s="139"/>
      <c r="AL236" s="139"/>
      <c r="AM236" s="139"/>
      <c r="AN236" s="139"/>
      <c r="AO236" s="139"/>
      <c r="AP236" s="139"/>
      <c r="AQ236" s="139"/>
      <c r="AR236" s="139"/>
      <c r="AS236" s="139"/>
      <c r="AT236" s="139"/>
      <c r="AU236" s="139"/>
      <c r="AV236" s="139"/>
      <c r="AW236" s="139"/>
      <c r="AX236" s="139"/>
      <c r="AY236" s="139"/>
      <c r="AZ236" s="139"/>
      <c r="BA236" s="139"/>
      <c r="BB236" s="139"/>
      <c r="BC236" s="139"/>
      <c r="BD236" s="139"/>
      <c r="BE236" s="139"/>
      <c r="BF236" s="139"/>
      <c r="BG236" s="139"/>
      <c r="BH236" s="139"/>
      <c r="BI236" s="139"/>
      <c r="BJ236" s="139"/>
      <c r="BK236" s="139"/>
      <c r="BL236" s="139"/>
      <c r="BM236" s="139"/>
      <c r="BN236" s="139"/>
      <c r="BO236" s="139"/>
      <c r="BP236" s="139"/>
      <c r="BQ236" s="139"/>
      <c r="BR236" s="139"/>
      <c r="BS236" s="139"/>
      <c r="BT236" s="139"/>
      <c r="BU236" s="139"/>
      <c r="BV236" s="139"/>
      <c r="BW236" s="139"/>
      <c r="BX236" s="139"/>
      <c r="BY236" s="139"/>
      <c r="BZ236" s="139"/>
      <c r="CA236" s="139"/>
      <c r="CB236" s="139"/>
      <c r="CC236" s="139"/>
    </row>
    <row r="237" spans="8:81" s="38" customFormat="1" x14ac:dyDescent="0.45">
      <c r="H237" s="139"/>
      <c r="I237" s="139"/>
      <c r="J237" s="139"/>
      <c r="K237" s="139"/>
      <c r="L237" s="139"/>
      <c r="M237" s="139"/>
      <c r="N237" s="139"/>
      <c r="O237" s="139"/>
      <c r="P237" s="139"/>
      <c r="Q237" s="139"/>
      <c r="R237" s="139"/>
      <c r="S237" s="139"/>
      <c r="T237" s="139"/>
      <c r="U237" s="139"/>
      <c r="V237" s="139"/>
      <c r="W237" s="139"/>
      <c r="X237" s="139"/>
      <c r="Y237" s="139"/>
      <c r="Z237" s="139"/>
      <c r="AA237" s="139"/>
      <c r="AB237" s="139"/>
      <c r="AC237" s="139"/>
      <c r="AD237" s="139"/>
      <c r="AE237" s="139"/>
      <c r="AF237" s="139"/>
      <c r="AG237" s="139"/>
      <c r="AH237" s="139"/>
      <c r="AI237" s="139"/>
      <c r="AJ237" s="139"/>
      <c r="AK237" s="139"/>
      <c r="AL237" s="139"/>
      <c r="AM237" s="139"/>
      <c r="AN237" s="139"/>
      <c r="AO237" s="139"/>
      <c r="AP237" s="139"/>
      <c r="AQ237" s="139"/>
      <c r="AR237" s="139"/>
      <c r="AS237" s="139"/>
      <c r="AT237" s="139"/>
      <c r="AU237" s="139"/>
      <c r="AV237" s="139"/>
      <c r="AW237" s="139"/>
      <c r="AX237" s="139"/>
      <c r="AY237" s="139"/>
      <c r="AZ237" s="139"/>
      <c r="BA237" s="139"/>
      <c r="BB237" s="139"/>
      <c r="BC237" s="139"/>
      <c r="BD237" s="139"/>
      <c r="BE237" s="139"/>
      <c r="BF237" s="139"/>
      <c r="BG237" s="139"/>
      <c r="BH237" s="139"/>
      <c r="BI237" s="139"/>
      <c r="BJ237" s="139"/>
      <c r="BK237" s="139"/>
      <c r="BL237" s="139"/>
      <c r="BM237" s="139"/>
      <c r="BN237" s="139"/>
      <c r="BO237" s="139"/>
      <c r="BP237" s="139"/>
      <c r="BQ237" s="139"/>
      <c r="BR237" s="139"/>
      <c r="BS237" s="139"/>
      <c r="BT237" s="139"/>
      <c r="BU237" s="139"/>
      <c r="BV237" s="139"/>
      <c r="BW237" s="139"/>
      <c r="BX237" s="139"/>
      <c r="BY237" s="139"/>
      <c r="BZ237" s="139"/>
      <c r="CA237" s="139"/>
      <c r="CB237" s="139"/>
      <c r="CC237" s="139"/>
    </row>
    <row r="238" spans="8:81" s="38" customFormat="1" x14ac:dyDescent="0.45">
      <c r="H238" s="139"/>
      <c r="I238" s="139"/>
      <c r="J238" s="139"/>
      <c r="K238" s="139"/>
      <c r="L238" s="139"/>
      <c r="M238" s="139"/>
      <c r="N238" s="139"/>
      <c r="O238" s="139"/>
      <c r="P238" s="139"/>
      <c r="Q238" s="139"/>
      <c r="R238" s="139"/>
      <c r="S238" s="139"/>
      <c r="T238" s="139"/>
      <c r="U238" s="139"/>
      <c r="V238" s="139"/>
      <c r="W238" s="139"/>
      <c r="X238" s="139"/>
      <c r="Y238" s="139"/>
      <c r="Z238" s="139"/>
      <c r="AA238" s="139"/>
      <c r="AB238" s="139"/>
      <c r="AC238" s="139"/>
      <c r="AD238" s="139"/>
      <c r="AE238" s="139"/>
      <c r="AF238" s="139"/>
      <c r="AG238" s="139"/>
      <c r="AH238" s="139"/>
      <c r="AI238" s="139"/>
      <c r="AJ238" s="139"/>
      <c r="AK238" s="139"/>
      <c r="AL238" s="139"/>
      <c r="AM238" s="139"/>
      <c r="AN238" s="139"/>
      <c r="AO238" s="139"/>
      <c r="AP238" s="139"/>
      <c r="AQ238" s="139"/>
      <c r="AR238" s="139"/>
      <c r="AS238" s="139"/>
      <c r="AT238" s="139"/>
      <c r="AU238" s="139"/>
      <c r="AV238" s="139"/>
      <c r="AW238" s="139"/>
      <c r="AX238" s="139"/>
      <c r="AY238" s="139"/>
      <c r="AZ238" s="139"/>
      <c r="BA238" s="139"/>
      <c r="BB238" s="139"/>
      <c r="BC238" s="139"/>
      <c r="BD238" s="139"/>
      <c r="BE238" s="139"/>
      <c r="BF238" s="139"/>
      <c r="BG238" s="139"/>
      <c r="BH238" s="139"/>
      <c r="BI238" s="139"/>
      <c r="BJ238" s="139"/>
      <c r="BK238" s="139"/>
      <c r="BL238" s="139"/>
      <c r="BM238" s="139"/>
      <c r="BN238" s="139"/>
      <c r="BO238" s="139"/>
      <c r="BP238" s="139"/>
      <c r="BQ238" s="139"/>
      <c r="BR238" s="139"/>
      <c r="BS238" s="139"/>
      <c r="BT238" s="139"/>
      <c r="BU238" s="139"/>
      <c r="BV238" s="139"/>
      <c r="BW238" s="139"/>
      <c r="BX238" s="139"/>
      <c r="BY238" s="139"/>
      <c r="BZ238" s="139"/>
      <c r="CA238" s="139"/>
      <c r="CB238" s="139"/>
      <c r="CC238" s="139"/>
    </row>
    <row r="239" spans="8:81" s="38" customFormat="1" x14ac:dyDescent="0.45">
      <c r="H239" s="139"/>
      <c r="I239" s="139"/>
      <c r="J239" s="139"/>
      <c r="K239" s="139"/>
      <c r="L239" s="139"/>
      <c r="M239" s="139"/>
      <c r="N239" s="139"/>
      <c r="O239" s="139"/>
      <c r="P239" s="139"/>
      <c r="Q239" s="139"/>
      <c r="R239" s="139"/>
      <c r="S239" s="139"/>
      <c r="T239" s="139"/>
      <c r="U239" s="139"/>
      <c r="V239" s="139"/>
      <c r="W239" s="139"/>
      <c r="X239" s="139"/>
      <c r="Y239" s="139"/>
      <c r="Z239" s="139"/>
      <c r="AA239" s="139"/>
      <c r="AB239" s="139"/>
      <c r="AC239" s="139"/>
      <c r="AD239" s="139"/>
      <c r="AE239" s="139"/>
      <c r="AF239" s="139"/>
      <c r="AG239" s="139"/>
      <c r="AH239" s="139"/>
      <c r="AI239" s="139"/>
      <c r="AJ239" s="139"/>
      <c r="AK239" s="139"/>
      <c r="AL239" s="139"/>
      <c r="AM239" s="139"/>
      <c r="AN239" s="139"/>
      <c r="AO239" s="139"/>
      <c r="AP239" s="139"/>
      <c r="AQ239" s="139"/>
      <c r="AR239" s="139"/>
      <c r="AS239" s="139"/>
      <c r="AT239" s="139"/>
      <c r="AU239" s="139"/>
      <c r="AV239" s="139"/>
      <c r="AW239" s="139"/>
      <c r="AX239" s="139"/>
      <c r="AY239" s="139"/>
      <c r="AZ239" s="139"/>
      <c r="BA239" s="139"/>
      <c r="BB239" s="139"/>
      <c r="BC239" s="139"/>
      <c r="BD239" s="139"/>
      <c r="BE239" s="139"/>
      <c r="BF239" s="139"/>
      <c r="BG239" s="139"/>
      <c r="BH239" s="139"/>
      <c r="BI239" s="139"/>
      <c r="BJ239" s="139"/>
      <c r="BK239" s="139"/>
      <c r="BL239" s="139"/>
      <c r="BM239" s="139"/>
      <c r="BN239" s="139"/>
      <c r="BO239" s="139"/>
      <c r="BP239" s="139"/>
      <c r="BQ239" s="139"/>
      <c r="BR239" s="139"/>
      <c r="BS239" s="139"/>
      <c r="BT239" s="139"/>
      <c r="BU239" s="139"/>
      <c r="BV239" s="139"/>
      <c r="BW239" s="139"/>
      <c r="BX239" s="139"/>
      <c r="BY239" s="139"/>
      <c r="BZ239" s="139"/>
      <c r="CA239" s="139"/>
      <c r="CB239" s="139"/>
      <c r="CC239" s="139"/>
    </row>
    <row r="240" spans="8:81" s="38" customFormat="1" x14ac:dyDescent="0.45">
      <c r="H240" s="139"/>
      <c r="I240" s="139"/>
      <c r="J240" s="139"/>
      <c r="K240" s="139"/>
      <c r="L240" s="139"/>
      <c r="M240" s="139"/>
      <c r="N240" s="139"/>
      <c r="O240" s="139"/>
      <c r="P240" s="139"/>
      <c r="Q240" s="139"/>
      <c r="R240" s="139"/>
      <c r="S240" s="139"/>
      <c r="T240" s="139"/>
      <c r="U240" s="139"/>
      <c r="V240" s="139"/>
      <c r="W240" s="139"/>
      <c r="X240" s="139"/>
      <c r="Y240" s="139"/>
      <c r="Z240" s="139"/>
      <c r="AA240" s="139"/>
      <c r="AB240" s="139"/>
      <c r="AC240" s="139"/>
      <c r="AD240" s="139"/>
      <c r="AE240" s="139"/>
      <c r="AF240" s="139"/>
      <c r="AG240" s="139"/>
      <c r="AH240" s="139"/>
      <c r="AI240" s="139"/>
      <c r="AJ240" s="139"/>
      <c r="AK240" s="139"/>
      <c r="AL240" s="139"/>
      <c r="AM240" s="139"/>
      <c r="AN240" s="139"/>
      <c r="AO240" s="139"/>
      <c r="AP240" s="139"/>
      <c r="AQ240" s="139"/>
      <c r="AR240" s="139"/>
      <c r="AS240" s="139"/>
      <c r="AT240" s="139"/>
      <c r="AU240" s="139"/>
      <c r="AV240" s="139"/>
      <c r="AW240" s="139"/>
      <c r="AX240" s="139"/>
      <c r="AY240" s="139"/>
      <c r="AZ240" s="139"/>
      <c r="BA240" s="139"/>
      <c r="BB240" s="139"/>
      <c r="BC240" s="139"/>
      <c r="BD240" s="139"/>
      <c r="BE240" s="139"/>
      <c r="BF240" s="139"/>
      <c r="BG240" s="139"/>
      <c r="BH240" s="139"/>
      <c r="BI240" s="139"/>
      <c r="BJ240" s="139"/>
      <c r="BK240" s="139"/>
      <c r="BL240" s="139"/>
      <c r="BM240" s="139"/>
      <c r="BN240" s="139"/>
      <c r="BO240" s="139"/>
      <c r="BP240" s="139"/>
      <c r="BQ240" s="139"/>
      <c r="BR240" s="139"/>
      <c r="BS240" s="139"/>
      <c r="BT240" s="139"/>
      <c r="BU240" s="139"/>
      <c r="BV240" s="139"/>
      <c r="BW240" s="139"/>
      <c r="BX240" s="139"/>
      <c r="BY240" s="139"/>
      <c r="BZ240" s="139"/>
      <c r="CA240" s="139"/>
      <c r="CB240" s="139"/>
      <c r="CC240" s="139"/>
    </row>
    <row r="241" spans="8:81" s="38" customFormat="1" x14ac:dyDescent="0.45">
      <c r="H241" s="139"/>
      <c r="I241" s="139"/>
      <c r="J241" s="139"/>
      <c r="K241" s="139"/>
      <c r="L241" s="139"/>
      <c r="M241" s="139"/>
      <c r="N241" s="139"/>
      <c r="O241" s="139"/>
      <c r="P241" s="139"/>
      <c r="Q241" s="139"/>
      <c r="R241" s="139"/>
      <c r="S241" s="139"/>
      <c r="T241" s="139"/>
      <c r="U241" s="139"/>
      <c r="V241" s="139"/>
      <c r="W241" s="139"/>
      <c r="X241" s="139"/>
      <c r="Y241" s="139"/>
      <c r="Z241" s="139"/>
      <c r="AA241" s="139"/>
      <c r="AB241" s="139"/>
      <c r="AC241" s="139"/>
      <c r="AD241" s="139"/>
      <c r="AE241" s="139"/>
      <c r="AF241" s="139"/>
      <c r="AG241" s="139"/>
      <c r="AH241" s="139"/>
      <c r="AI241" s="139"/>
      <c r="AJ241" s="139"/>
      <c r="AK241" s="139"/>
      <c r="AL241" s="139"/>
      <c r="AM241" s="139"/>
      <c r="AN241" s="139"/>
      <c r="AO241" s="139"/>
      <c r="AP241" s="139"/>
      <c r="AQ241" s="139"/>
      <c r="AR241" s="139"/>
      <c r="AS241" s="139"/>
      <c r="AT241" s="139"/>
      <c r="AU241" s="139"/>
      <c r="AV241" s="139"/>
      <c r="AW241" s="139"/>
      <c r="AX241" s="139"/>
      <c r="AY241" s="139"/>
      <c r="AZ241" s="139"/>
      <c r="BA241" s="139"/>
      <c r="BB241" s="139"/>
      <c r="BC241" s="139"/>
      <c r="BD241" s="139"/>
      <c r="BE241" s="139"/>
      <c r="BF241" s="139"/>
      <c r="BG241" s="139"/>
      <c r="BH241" s="139"/>
      <c r="BI241" s="139"/>
      <c r="BJ241" s="139"/>
      <c r="BK241" s="139"/>
      <c r="BL241" s="139"/>
      <c r="BM241" s="139"/>
      <c r="BN241" s="139"/>
      <c r="BO241" s="139"/>
      <c r="BP241" s="139"/>
      <c r="BQ241" s="139"/>
      <c r="BR241" s="139"/>
      <c r="BS241" s="139"/>
      <c r="BT241" s="139"/>
      <c r="BU241" s="139"/>
      <c r="BV241" s="139"/>
      <c r="BW241" s="139"/>
      <c r="BX241" s="139"/>
      <c r="BY241" s="139"/>
      <c r="BZ241" s="139"/>
      <c r="CA241" s="139"/>
      <c r="CB241" s="139"/>
      <c r="CC241" s="139"/>
    </row>
    <row r="242" spans="8:81" s="38" customFormat="1" x14ac:dyDescent="0.45">
      <c r="H242" s="139"/>
      <c r="I242" s="139"/>
      <c r="J242" s="139"/>
      <c r="K242" s="139"/>
      <c r="L242" s="139"/>
      <c r="M242" s="139"/>
      <c r="N242" s="139"/>
      <c r="O242" s="139"/>
      <c r="P242" s="139"/>
      <c r="Q242" s="139"/>
      <c r="R242" s="139"/>
      <c r="S242" s="139"/>
      <c r="T242" s="139"/>
      <c r="U242" s="139"/>
      <c r="V242" s="139"/>
      <c r="W242" s="139"/>
      <c r="X242" s="139"/>
      <c r="Y242" s="139"/>
      <c r="Z242" s="139"/>
      <c r="AA242" s="139"/>
      <c r="AB242" s="139"/>
      <c r="AC242" s="139"/>
      <c r="AD242" s="139"/>
      <c r="AE242" s="139"/>
      <c r="AF242" s="139"/>
      <c r="AG242" s="139"/>
      <c r="AH242" s="139"/>
      <c r="AI242" s="139"/>
      <c r="AJ242" s="139"/>
      <c r="AK242" s="139"/>
      <c r="AL242" s="139"/>
      <c r="AM242" s="139"/>
      <c r="AN242" s="139"/>
      <c r="AO242" s="139"/>
      <c r="AP242" s="139"/>
      <c r="AQ242" s="139"/>
      <c r="AR242" s="139"/>
      <c r="AS242" s="139"/>
      <c r="AT242" s="139"/>
      <c r="AU242" s="139"/>
      <c r="AV242" s="139"/>
      <c r="AW242" s="139"/>
      <c r="AX242" s="139"/>
      <c r="AY242" s="139"/>
      <c r="AZ242" s="139"/>
      <c r="BA242" s="139"/>
      <c r="BB242" s="139"/>
      <c r="BC242" s="139"/>
      <c r="BD242" s="139"/>
      <c r="BE242" s="139"/>
      <c r="BF242" s="139"/>
      <c r="BG242" s="139"/>
      <c r="BH242" s="139"/>
      <c r="BI242" s="139"/>
      <c r="BJ242" s="139"/>
      <c r="BK242" s="139"/>
      <c r="BL242" s="139"/>
      <c r="BM242" s="139"/>
      <c r="BN242" s="139"/>
      <c r="BO242" s="139"/>
      <c r="BP242" s="139"/>
      <c r="BQ242" s="139"/>
      <c r="BR242" s="139"/>
      <c r="BS242" s="139"/>
      <c r="BT242" s="139"/>
      <c r="BU242" s="139"/>
      <c r="BV242" s="139"/>
      <c r="BW242" s="139"/>
      <c r="BX242" s="139"/>
      <c r="BY242" s="139"/>
      <c r="BZ242" s="139"/>
      <c r="CA242" s="139"/>
      <c r="CB242" s="139"/>
      <c r="CC242" s="139"/>
    </row>
    <row r="243" spans="8:81" s="38" customFormat="1" x14ac:dyDescent="0.45">
      <c r="H243" s="139"/>
      <c r="I243" s="139"/>
      <c r="J243" s="139"/>
      <c r="K243" s="139"/>
      <c r="L243" s="139"/>
      <c r="M243" s="139"/>
      <c r="N243" s="139"/>
      <c r="O243" s="139"/>
      <c r="P243" s="139"/>
      <c r="Q243" s="139"/>
      <c r="R243" s="139"/>
      <c r="S243" s="139"/>
      <c r="T243" s="139"/>
      <c r="U243" s="139"/>
      <c r="V243" s="139"/>
      <c r="W243" s="139"/>
      <c r="X243" s="139"/>
      <c r="Y243" s="139"/>
      <c r="Z243" s="139"/>
      <c r="AA243" s="139"/>
      <c r="AB243" s="139"/>
      <c r="AC243" s="139"/>
      <c r="AD243" s="139"/>
      <c r="AE243" s="139"/>
      <c r="AF243" s="139"/>
      <c r="AG243" s="139"/>
      <c r="AH243" s="139"/>
      <c r="AI243" s="139"/>
      <c r="AJ243" s="139"/>
      <c r="AK243" s="139"/>
      <c r="AL243" s="139"/>
      <c r="AM243" s="139"/>
      <c r="AN243" s="139"/>
      <c r="AO243" s="139"/>
      <c r="AP243" s="139"/>
      <c r="AQ243" s="139"/>
      <c r="AR243" s="139"/>
      <c r="AS243" s="139"/>
      <c r="AT243" s="139"/>
      <c r="AU243" s="139"/>
      <c r="AV243" s="139"/>
      <c r="AW243" s="139"/>
      <c r="AX243" s="139"/>
      <c r="AY243" s="139"/>
      <c r="AZ243" s="139"/>
      <c r="BA243" s="139"/>
      <c r="BB243" s="139"/>
      <c r="BC243" s="139"/>
      <c r="BD243" s="139"/>
      <c r="BE243" s="139"/>
      <c r="BF243" s="139"/>
      <c r="BG243" s="139"/>
      <c r="BH243" s="139"/>
      <c r="BI243" s="139"/>
      <c r="BJ243" s="139"/>
      <c r="BK243" s="139"/>
      <c r="BL243" s="139"/>
      <c r="BM243" s="139"/>
      <c r="BN243" s="139"/>
      <c r="BO243" s="139"/>
      <c r="BP243" s="139"/>
      <c r="BQ243" s="139"/>
      <c r="BR243" s="139"/>
      <c r="BS243" s="139"/>
      <c r="BT243" s="139"/>
      <c r="BU243" s="139"/>
      <c r="BV243" s="139"/>
      <c r="BW243" s="139"/>
      <c r="BX243" s="139"/>
      <c r="BY243" s="139"/>
      <c r="BZ243" s="139"/>
      <c r="CA243" s="139"/>
      <c r="CB243" s="139"/>
      <c r="CC243" s="139"/>
    </row>
    <row r="244" spans="8:81" s="38" customFormat="1" x14ac:dyDescent="0.45">
      <c r="H244" s="139"/>
      <c r="I244" s="139"/>
      <c r="J244" s="139"/>
      <c r="K244" s="139"/>
      <c r="L244" s="139"/>
      <c r="M244" s="139"/>
      <c r="N244" s="139"/>
      <c r="O244" s="139"/>
      <c r="P244" s="139"/>
      <c r="Q244" s="139"/>
      <c r="R244" s="139"/>
      <c r="S244" s="139"/>
      <c r="T244" s="139"/>
      <c r="U244" s="139"/>
      <c r="V244" s="139"/>
      <c r="W244" s="139"/>
      <c r="X244" s="139"/>
      <c r="Y244" s="139"/>
      <c r="Z244" s="139"/>
      <c r="AA244" s="139"/>
      <c r="AB244" s="139"/>
      <c r="AC244" s="139"/>
      <c r="AD244" s="139"/>
      <c r="AE244" s="139"/>
      <c r="AF244" s="139"/>
      <c r="AG244" s="139"/>
      <c r="AH244" s="139"/>
      <c r="AI244" s="139"/>
      <c r="AJ244" s="139"/>
      <c r="AK244" s="139"/>
      <c r="AL244" s="139"/>
      <c r="AM244" s="139"/>
      <c r="AN244" s="139"/>
      <c r="AO244" s="139"/>
      <c r="AP244" s="139"/>
      <c r="AQ244" s="139"/>
      <c r="AR244" s="139"/>
      <c r="AS244" s="139"/>
      <c r="AT244" s="139"/>
      <c r="AU244" s="139"/>
      <c r="AV244" s="139"/>
      <c r="AW244" s="139"/>
      <c r="AX244" s="139"/>
      <c r="AY244" s="139"/>
      <c r="AZ244" s="139"/>
      <c r="BA244" s="139"/>
      <c r="BB244" s="139"/>
      <c r="BC244" s="139"/>
      <c r="BD244" s="139"/>
      <c r="BE244" s="139"/>
      <c r="BF244" s="139"/>
      <c r="BG244" s="139"/>
      <c r="BH244" s="139"/>
      <c r="BI244" s="139"/>
      <c r="BJ244" s="139"/>
      <c r="BK244" s="139"/>
      <c r="BL244" s="139"/>
      <c r="BM244" s="139"/>
      <c r="BN244" s="139"/>
      <c r="BO244" s="139"/>
      <c r="BP244" s="139"/>
      <c r="BQ244" s="139"/>
      <c r="BR244" s="139"/>
      <c r="BS244" s="139"/>
      <c r="BT244" s="139"/>
      <c r="BU244" s="139"/>
      <c r="BV244" s="139"/>
      <c r="BW244" s="139"/>
      <c r="BX244" s="139"/>
      <c r="BY244" s="139"/>
      <c r="BZ244" s="139"/>
      <c r="CA244" s="139"/>
      <c r="CB244" s="139"/>
      <c r="CC244" s="139"/>
    </row>
    <row r="245" spans="8:81" s="38" customFormat="1" x14ac:dyDescent="0.45">
      <c r="H245" s="139"/>
      <c r="I245" s="139"/>
      <c r="J245" s="139"/>
      <c r="K245" s="139"/>
      <c r="L245" s="139"/>
      <c r="M245" s="139"/>
      <c r="N245" s="139"/>
      <c r="O245" s="139"/>
      <c r="P245" s="139"/>
      <c r="Q245" s="139"/>
      <c r="R245" s="139"/>
      <c r="S245" s="139"/>
      <c r="T245" s="139"/>
      <c r="U245" s="139"/>
      <c r="V245" s="139"/>
      <c r="W245" s="139"/>
      <c r="X245" s="139"/>
      <c r="Y245" s="139"/>
      <c r="Z245" s="139"/>
      <c r="AA245" s="139"/>
      <c r="AB245" s="139"/>
      <c r="AC245" s="139"/>
      <c r="AD245" s="139"/>
      <c r="AE245" s="139"/>
      <c r="AF245" s="139"/>
      <c r="AG245" s="139"/>
      <c r="AH245" s="139"/>
      <c r="AI245" s="139"/>
      <c r="AJ245" s="139"/>
      <c r="AK245" s="139"/>
      <c r="AL245" s="139"/>
      <c r="AM245" s="139"/>
      <c r="AN245" s="139"/>
      <c r="AO245" s="139"/>
      <c r="AP245" s="139"/>
      <c r="AQ245" s="139"/>
      <c r="AR245" s="139"/>
      <c r="AS245" s="139"/>
      <c r="AT245" s="139"/>
      <c r="AU245" s="139"/>
      <c r="AV245" s="139"/>
      <c r="AW245" s="139"/>
      <c r="AX245" s="139"/>
      <c r="AY245" s="139"/>
      <c r="AZ245" s="139"/>
      <c r="BA245" s="139"/>
      <c r="BB245" s="139"/>
      <c r="BC245" s="139"/>
      <c r="BD245" s="139"/>
      <c r="BE245" s="139"/>
      <c r="BF245" s="139"/>
      <c r="BG245" s="139"/>
      <c r="BH245" s="139"/>
      <c r="BI245" s="139"/>
      <c r="BJ245" s="139"/>
      <c r="BK245" s="139"/>
      <c r="BL245" s="139"/>
      <c r="BM245" s="139"/>
      <c r="BN245" s="139"/>
      <c r="BO245" s="139"/>
      <c r="BP245" s="139"/>
      <c r="BQ245" s="139"/>
      <c r="BR245" s="139"/>
      <c r="BS245" s="139"/>
      <c r="BT245" s="139"/>
      <c r="BU245" s="139"/>
      <c r="BV245" s="139"/>
      <c r="BW245" s="139"/>
      <c r="BX245" s="139"/>
      <c r="BY245" s="139"/>
      <c r="BZ245" s="139"/>
      <c r="CA245" s="139"/>
      <c r="CB245" s="139"/>
      <c r="CC245" s="139"/>
    </row>
    <row r="246" spans="8:81" s="38" customFormat="1" x14ac:dyDescent="0.45">
      <c r="H246" s="139"/>
      <c r="I246" s="139"/>
      <c r="J246" s="139"/>
      <c r="K246" s="139"/>
      <c r="L246" s="139"/>
      <c r="M246" s="139"/>
      <c r="N246" s="139"/>
      <c r="O246" s="139"/>
      <c r="P246" s="139"/>
      <c r="Q246" s="139"/>
      <c r="R246" s="139"/>
      <c r="S246" s="139"/>
      <c r="T246" s="139"/>
      <c r="U246" s="139"/>
      <c r="V246" s="139"/>
      <c r="W246" s="139"/>
      <c r="X246" s="139"/>
      <c r="Y246" s="139"/>
      <c r="Z246" s="139"/>
      <c r="AA246" s="139"/>
      <c r="AB246" s="139"/>
      <c r="AC246" s="139"/>
      <c r="AD246" s="139"/>
      <c r="AE246" s="139"/>
      <c r="AF246" s="139"/>
      <c r="AG246" s="139"/>
      <c r="AH246" s="139"/>
      <c r="AI246" s="139"/>
      <c r="AJ246" s="139"/>
      <c r="AK246" s="139"/>
      <c r="AL246" s="139"/>
      <c r="AM246" s="139"/>
      <c r="AN246" s="139"/>
      <c r="AO246" s="139"/>
      <c r="AP246" s="139"/>
      <c r="AQ246" s="139"/>
      <c r="AR246" s="139"/>
      <c r="AS246" s="139"/>
      <c r="AT246" s="139"/>
      <c r="AU246" s="139"/>
      <c r="AV246" s="139"/>
      <c r="AW246" s="139"/>
      <c r="AX246" s="139"/>
      <c r="AY246" s="139"/>
      <c r="AZ246" s="139"/>
      <c r="BA246" s="139"/>
      <c r="BB246" s="139"/>
      <c r="BC246" s="139"/>
      <c r="BD246" s="139"/>
      <c r="BE246" s="139"/>
      <c r="BF246" s="139"/>
      <c r="BG246" s="139"/>
      <c r="BH246" s="139"/>
      <c r="BI246" s="139"/>
      <c r="BJ246" s="139"/>
      <c r="BK246" s="139"/>
      <c r="BL246" s="139"/>
      <c r="BM246" s="139"/>
      <c r="BN246" s="139"/>
      <c r="BO246" s="139"/>
      <c r="BP246" s="139"/>
      <c r="BQ246" s="139"/>
      <c r="BR246" s="139"/>
      <c r="BS246" s="139"/>
      <c r="BT246" s="139"/>
      <c r="BU246" s="139"/>
      <c r="BV246" s="139"/>
      <c r="BW246" s="139"/>
      <c r="BX246" s="139"/>
      <c r="BY246" s="139"/>
      <c r="BZ246" s="139"/>
      <c r="CA246" s="139"/>
      <c r="CB246" s="139"/>
      <c r="CC246" s="139"/>
    </row>
    <row r="247" spans="8:81" s="38" customFormat="1" x14ac:dyDescent="0.45">
      <c r="H247" s="139"/>
      <c r="I247" s="139"/>
      <c r="J247" s="139"/>
      <c r="K247" s="139"/>
      <c r="L247" s="139"/>
      <c r="M247" s="139"/>
      <c r="N247" s="139"/>
      <c r="O247" s="139"/>
      <c r="P247" s="139"/>
      <c r="Q247" s="139"/>
      <c r="R247" s="139"/>
      <c r="S247" s="139"/>
      <c r="T247" s="139"/>
      <c r="U247" s="139"/>
      <c r="V247" s="139"/>
      <c r="W247" s="139"/>
      <c r="X247" s="139"/>
      <c r="Y247" s="139"/>
      <c r="Z247" s="139"/>
      <c r="AA247" s="139"/>
      <c r="AB247" s="139"/>
      <c r="AC247" s="139"/>
      <c r="AD247" s="139"/>
      <c r="AE247" s="139"/>
      <c r="AF247" s="139"/>
      <c r="AG247" s="139"/>
      <c r="AH247" s="139"/>
      <c r="AI247" s="139"/>
      <c r="AJ247" s="139"/>
      <c r="AK247" s="139"/>
      <c r="AL247" s="139"/>
      <c r="AM247" s="139"/>
      <c r="AN247" s="139"/>
      <c r="AO247" s="139"/>
      <c r="AP247" s="139"/>
      <c r="AQ247" s="139"/>
      <c r="AR247" s="139"/>
      <c r="AS247" s="139"/>
      <c r="AT247" s="139"/>
      <c r="AU247" s="139"/>
      <c r="AV247" s="139"/>
      <c r="AW247" s="139"/>
      <c r="AX247" s="139"/>
      <c r="AY247" s="139"/>
      <c r="AZ247" s="139"/>
      <c r="BA247" s="139"/>
      <c r="BB247" s="139"/>
      <c r="BC247" s="139"/>
      <c r="BD247" s="139"/>
      <c r="BE247" s="139"/>
      <c r="BF247" s="139"/>
      <c r="BG247" s="139"/>
      <c r="BH247" s="139"/>
      <c r="BI247" s="139"/>
      <c r="BJ247" s="139"/>
      <c r="BK247" s="139"/>
      <c r="BL247" s="139"/>
      <c r="BM247" s="139"/>
      <c r="BN247" s="139"/>
      <c r="BO247" s="139"/>
      <c r="BP247" s="139"/>
      <c r="BQ247" s="139"/>
      <c r="BR247" s="139"/>
      <c r="BS247" s="139"/>
      <c r="BT247" s="139"/>
      <c r="BU247" s="139"/>
      <c r="BV247" s="139"/>
      <c r="BW247" s="139"/>
      <c r="BX247" s="139"/>
      <c r="BY247" s="139"/>
      <c r="BZ247" s="139"/>
      <c r="CA247" s="139"/>
      <c r="CB247" s="139"/>
      <c r="CC247" s="139"/>
    </row>
    <row r="248" spans="8:81" s="38" customFormat="1" x14ac:dyDescent="0.45">
      <c r="H248" s="139"/>
      <c r="I248" s="139"/>
      <c r="J248" s="139"/>
      <c r="K248" s="139"/>
      <c r="L248" s="139"/>
      <c r="M248" s="139"/>
      <c r="N248" s="139"/>
      <c r="O248" s="139"/>
      <c r="P248" s="139"/>
      <c r="Q248" s="139"/>
      <c r="R248" s="139"/>
      <c r="S248" s="139"/>
      <c r="T248" s="139"/>
      <c r="U248" s="139"/>
      <c r="V248" s="139"/>
      <c r="W248" s="139"/>
      <c r="X248" s="139"/>
      <c r="Y248" s="139"/>
      <c r="Z248" s="139"/>
      <c r="AA248" s="139"/>
      <c r="AB248" s="139"/>
      <c r="AC248" s="139"/>
      <c r="AD248" s="139"/>
      <c r="AE248" s="139"/>
      <c r="AF248" s="139"/>
      <c r="AG248" s="139"/>
      <c r="AH248" s="139"/>
      <c r="AI248" s="139"/>
      <c r="AJ248" s="139"/>
      <c r="AK248" s="139"/>
      <c r="AL248" s="139"/>
      <c r="AM248" s="139"/>
      <c r="AN248" s="139"/>
      <c r="AO248" s="139"/>
      <c r="AP248" s="139"/>
      <c r="AQ248" s="139"/>
      <c r="AR248" s="139"/>
      <c r="AS248" s="139"/>
      <c r="AT248" s="139"/>
      <c r="AU248" s="139"/>
      <c r="AV248" s="139"/>
      <c r="AW248" s="139"/>
      <c r="AX248" s="139"/>
      <c r="AY248" s="139"/>
      <c r="AZ248" s="139"/>
      <c r="BA248" s="139"/>
      <c r="BB248" s="139"/>
      <c r="BC248" s="139"/>
      <c r="BD248" s="139"/>
      <c r="BE248" s="139"/>
      <c r="BF248" s="139"/>
      <c r="BG248" s="139"/>
      <c r="BH248" s="139"/>
      <c r="BI248" s="139"/>
      <c r="BJ248" s="139"/>
      <c r="BK248" s="139"/>
      <c r="BL248" s="139"/>
      <c r="BM248" s="139"/>
      <c r="BN248" s="139"/>
      <c r="BO248" s="139"/>
      <c r="BP248" s="139"/>
      <c r="BQ248" s="139"/>
      <c r="BR248" s="139"/>
      <c r="BS248" s="139"/>
      <c r="BT248" s="139"/>
      <c r="BU248" s="139"/>
      <c r="BV248" s="139"/>
      <c r="BW248" s="139"/>
      <c r="BX248" s="139"/>
      <c r="BY248" s="139"/>
      <c r="BZ248" s="139"/>
      <c r="CA248" s="139"/>
      <c r="CB248" s="139"/>
      <c r="CC248" s="139"/>
    </row>
    <row r="249" spans="8:81" s="38" customFormat="1" x14ac:dyDescent="0.45">
      <c r="H249" s="139"/>
      <c r="I249" s="139"/>
      <c r="J249" s="139"/>
      <c r="K249" s="139"/>
      <c r="L249" s="139"/>
      <c r="M249" s="139"/>
      <c r="N249" s="139"/>
      <c r="O249" s="139"/>
      <c r="P249" s="139"/>
      <c r="Q249" s="139"/>
      <c r="R249" s="139"/>
      <c r="S249" s="139"/>
      <c r="T249" s="139"/>
      <c r="U249" s="139"/>
      <c r="V249" s="139"/>
      <c r="W249" s="139"/>
      <c r="X249" s="139"/>
      <c r="Y249" s="139"/>
      <c r="Z249" s="139"/>
      <c r="AA249" s="139"/>
      <c r="AB249" s="139"/>
      <c r="AC249" s="139"/>
      <c r="AD249" s="139"/>
      <c r="AE249" s="139"/>
      <c r="AF249" s="139"/>
      <c r="AG249" s="139"/>
      <c r="AH249" s="139"/>
      <c r="AI249" s="139"/>
      <c r="AJ249" s="139"/>
      <c r="AK249" s="139"/>
      <c r="AL249" s="139"/>
      <c r="AM249" s="139"/>
      <c r="AN249" s="139"/>
      <c r="AO249" s="139"/>
      <c r="AP249" s="139"/>
      <c r="AQ249" s="139"/>
      <c r="AR249" s="139"/>
      <c r="AS249" s="139"/>
      <c r="AT249" s="139"/>
      <c r="AU249" s="139"/>
      <c r="AV249" s="139"/>
      <c r="AW249" s="139"/>
      <c r="AX249" s="139"/>
      <c r="AY249" s="139"/>
      <c r="AZ249" s="139"/>
      <c r="BA249" s="139"/>
      <c r="BB249" s="139"/>
      <c r="BC249" s="139"/>
      <c r="BD249" s="139"/>
      <c r="BE249" s="139"/>
      <c r="BF249" s="139"/>
      <c r="BG249" s="139"/>
      <c r="BH249" s="139"/>
      <c r="BI249" s="139"/>
      <c r="BJ249" s="139"/>
      <c r="BK249" s="139"/>
      <c r="BL249" s="139"/>
      <c r="BM249" s="139"/>
      <c r="BN249" s="139"/>
      <c r="BO249" s="139"/>
      <c r="BP249" s="139"/>
      <c r="BQ249" s="139"/>
      <c r="BR249" s="139"/>
      <c r="BS249" s="139"/>
      <c r="BT249" s="139"/>
      <c r="BU249" s="139"/>
      <c r="BV249" s="139"/>
      <c r="BW249" s="139"/>
      <c r="BX249" s="139"/>
      <c r="BY249" s="139"/>
      <c r="BZ249" s="139"/>
      <c r="CA249" s="139"/>
      <c r="CB249" s="139"/>
      <c r="CC249" s="139"/>
    </row>
    <row r="250" spans="8:81" s="38" customFormat="1" x14ac:dyDescent="0.45">
      <c r="H250" s="139"/>
      <c r="I250" s="139"/>
      <c r="J250" s="139"/>
      <c r="K250" s="139"/>
      <c r="L250" s="139"/>
      <c r="M250" s="139"/>
      <c r="N250" s="139"/>
      <c r="O250" s="139"/>
      <c r="P250" s="139"/>
      <c r="Q250" s="139"/>
      <c r="R250" s="139"/>
      <c r="S250" s="139"/>
      <c r="T250" s="139"/>
      <c r="U250" s="139"/>
      <c r="V250" s="139"/>
      <c r="W250" s="139"/>
      <c r="X250" s="139"/>
      <c r="Y250" s="139"/>
      <c r="Z250" s="139"/>
      <c r="AA250" s="139"/>
      <c r="AB250" s="139"/>
      <c r="AC250" s="139"/>
      <c r="AD250" s="139"/>
      <c r="AE250" s="139"/>
      <c r="AF250" s="139"/>
      <c r="AG250" s="139"/>
      <c r="AH250" s="139"/>
      <c r="AI250" s="139"/>
      <c r="AJ250" s="139"/>
      <c r="AK250" s="139"/>
      <c r="AL250" s="139"/>
      <c r="AM250" s="139"/>
      <c r="AN250" s="139"/>
      <c r="AO250" s="139"/>
      <c r="AP250" s="139"/>
      <c r="AQ250" s="139"/>
      <c r="AR250" s="139"/>
      <c r="AS250" s="139"/>
      <c r="AT250" s="139"/>
      <c r="AU250" s="139"/>
      <c r="AV250" s="139"/>
      <c r="AW250" s="139"/>
      <c r="AX250" s="139"/>
      <c r="AY250" s="139"/>
      <c r="AZ250" s="139"/>
      <c r="BA250" s="139"/>
      <c r="BB250" s="139"/>
      <c r="BC250" s="139"/>
      <c r="BD250" s="139"/>
      <c r="BE250" s="139"/>
      <c r="BF250" s="139"/>
      <c r="BG250" s="139"/>
      <c r="BH250" s="139"/>
      <c r="BI250" s="139"/>
      <c r="BJ250" s="139"/>
      <c r="BK250" s="139"/>
      <c r="BL250" s="139"/>
      <c r="BM250" s="139"/>
      <c r="BN250" s="139"/>
      <c r="BO250" s="139"/>
      <c r="BP250" s="139"/>
      <c r="BQ250" s="139"/>
      <c r="BR250" s="139"/>
      <c r="BS250" s="139"/>
      <c r="BT250" s="139"/>
      <c r="BU250" s="139"/>
      <c r="BV250" s="139"/>
      <c r="BW250" s="139"/>
      <c r="BX250" s="139"/>
      <c r="BY250" s="139"/>
      <c r="BZ250" s="139"/>
      <c r="CA250" s="139"/>
      <c r="CB250" s="139"/>
      <c r="CC250" s="139"/>
    </row>
    <row r="251" spans="8:81" s="38" customFormat="1" x14ac:dyDescent="0.45">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8:81" s="38" customFormat="1" x14ac:dyDescent="0.45">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8:81" s="38" customFormat="1" x14ac:dyDescent="0.45">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8:81" s="38" customFormat="1" x14ac:dyDescent="0.45">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8:81" s="38" customFormat="1" x14ac:dyDescent="0.45">
      <c r="H255" s="139"/>
      <c r="I255" s="139"/>
      <c r="J255" s="139"/>
      <c r="K255" s="139"/>
      <c r="L255" s="139"/>
      <c r="M255" s="139"/>
      <c r="N255" s="139"/>
      <c r="O255" s="139"/>
      <c r="P255" s="139"/>
      <c r="Q255" s="139"/>
      <c r="R255" s="139"/>
      <c r="S255" s="139"/>
      <c r="T255" s="139"/>
      <c r="U255" s="139"/>
      <c r="V255" s="139"/>
      <c r="W255" s="139"/>
      <c r="X255" s="139"/>
      <c r="Y255" s="139"/>
      <c r="Z255" s="139"/>
      <c r="AA255" s="139"/>
      <c r="AB255" s="139"/>
      <c r="AC255" s="139"/>
      <c r="AD255" s="139"/>
      <c r="AE255" s="139"/>
      <c r="AF255" s="139"/>
      <c r="AG255" s="139"/>
      <c r="AH255" s="139"/>
      <c r="AI255" s="139"/>
      <c r="AJ255" s="139"/>
      <c r="AK255" s="139"/>
      <c r="AL255" s="139"/>
      <c r="AM255" s="139"/>
      <c r="AN255" s="139"/>
      <c r="AO255" s="139"/>
      <c r="AP255" s="139"/>
      <c r="AQ255" s="139"/>
      <c r="AR255" s="139"/>
      <c r="AS255" s="139"/>
      <c r="AT255" s="139"/>
      <c r="AU255" s="139"/>
      <c r="AV255" s="139"/>
      <c r="AW255" s="139"/>
      <c r="AX255" s="139"/>
      <c r="AY255" s="139"/>
      <c r="AZ255" s="139"/>
      <c r="BA255" s="139"/>
      <c r="BB255" s="139"/>
      <c r="BC255" s="139"/>
      <c r="BD255" s="139"/>
      <c r="BE255" s="139"/>
      <c r="BF255" s="139"/>
      <c r="BG255" s="139"/>
      <c r="BH255" s="139"/>
      <c r="BI255" s="139"/>
      <c r="BJ255" s="139"/>
      <c r="BK255" s="139"/>
      <c r="BL255" s="139"/>
      <c r="BM255" s="139"/>
      <c r="BN255" s="139"/>
      <c r="BO255" s="139"/>
      <c r="BP255" s="139"/>
      <c r="BQ255" s="139"/>
      <c r="BR255" s="139"/>
      <c r="BS255" s="139"/>
      <c r="BT255" s="139"/>
      <c r="BU255" s="139"/>
      <c r="BV255" s="139"/>
      <c r="BW255" s="139"/>
      <c r="BX255" s="139"/>
      <c r="BY255" s="139"/>
      <c r="BZ255" s="139"/>
      <c r="CA255" s="139"/>
      <c r="CB255" s="139"/>
      <c r="CC255" s="139"/>
    </row>
    <row r="256" spans="8:81" s="38" customFormat="1" x14ac:dyDescent="0.45">
      <c r="H256" s="139"/>
      <c r="I256" s="139"/>
      <c r="J256" s="139"/>
      <c r="K256" s="139"/>
      <c r="L256" s="139"/>
      <c r="M256" s="139"/>
      <c r="N256" s="139"/>
      <c r="O256" s="139"/>
      <c r="P256" s="139"/>
      <c r="Q256" s="139"/>
      <c r="R256" s="139"/>
      <c r="S256" s="139"/>
      <c r="T256" s="139"/>
      <c r="U256" s="139"/>
      <c r="V256" s="139"/>
      <c r="W256" s="139"/>
      <c r="X256" s="139"/>
      <c r="Y256" s="139"/>
      <c r="Z256" s="139"/>
      <c r="AA256" s="139"/>
      <c r="AB256" s="139"/>
      <c r="AC256" s="139"/>
      <c r="AD256" s="139"/>
      <c r="AE256" s="139"/>
      <c r="AF256" s="139"/>
      <c r="AG256" s="139"/>
      <c r="AH256" s="139"/>
      <c r="AI256" s="139"/>
      <c r="AJ256" s="139"/>
      <c r="AK256" s="139"/>
      <c r="AL256" s="139"/>
      <c r="AM256" s="139"/>
      <c r="AN256" s="139"/>
      <c r="AO256" s="139"/>
      <c r="AP256" s="139"/>
      <c r="AQ256" s="139"/>
      <c r="AR256" s="139"/>
      <c r="AS256" s="139"/>
      <c r="AT256" s="139"/>
      <c r="AU256" s="139"/>
      <c r="AV256" s="139"/>
      <c r="AW256" s="139"/>
      <c r="AX256" s="139"/>
      <c r="AY256" s="139"/>
      <c r="AZ256" s="139"/>
      <c r="BA256" s="139"/>
      <c r="BB256" s="139"/>
      <c r="BC256" s="139"/>
      <c r="BD256" s="139"/>
      <c r="BE256" s="139"/>
      <c r="BF256" s="139"/>
      <c r="BG256" s="139"/>
      <c r="BH256" s="139"/>
      <c r="BI256" s="139"/>
      <c r="BJ256" s="139"/>
      <c r="BK256" s="139"/>
      <c r="BL256" s="139"/>
      <c r="BM256" s="139"/>
      <c r="BN256" s="139"/>
      <c r="BO256" s="139"/>
      <c r="BP256" s="139"/>
      <c r="BQ256" s="139"/>
      <c r="BR256" s="139"/>
      <c r="BS256" s="139"/>
      <c r="BT256" s="139"/>
      <c r="BU256" s="139"/>
      <c r="BV256" s="139"/>
      <c r="BW256" s="139"/>
      <c r="BX256" s="139"/>
      <c r="BY256" s="139"/>
      <c r="BZ256" s="139"/>
      <c r="CA256" s="139"/>
      <c r="CB256" s="139"/>
      <c r="CC256" s="139"/>
    </row>
    <row r="257" spans="8:81" s="38" customFormat="1" x14ac:dyDescent="0.45">
      <c r="H257" s="139"/>
      <c r="I257" s="139"/>
      <c r="J257" s="139"/>
      <c r="K257" s="139"/>
      <c r="L257" s="139"/>
      <c r="M257" s="139"/>
      <c r="N257" s="139"/>
      <c r="O257" s="139"/>
      <c r="P257" s="139"/>
      <c r="Q257" s="139"/>
      <c r="R257" s="139"/>
      <c r="S257" s="139"/>
      <c r="T257" s="139"/>
      <c r="U257" s="139"/>
      <c r="V257" s="139"/>
      <c r="W257" s="139"/>
      <c r="X257" s="139"/>
      <c r="Y257" s="139"/>
      <c r="Z257" s="139"/>
      <c r="AA257" s="139"/>
      <c r="AB257" s="139"/>
      <c r="AC257" s="139"/>
      <c r="AD257" s="139"/>
      <c r="AE257" s="139"/>
      <c r="AF257" s="139"/>
      <c r="AG257" s="139"/>
      <c r="AH257" s="139"/>
      <c r="AI257" s="139"/>
      <c r="AJ257" s="139"/>
      <c r="AK257" s="139"/>
      <c r="AL257" s="139"/>
      <c r="AM257" s="139"/>
      <c r="AN257" s="139"/>
      <c r="AO257" s="139"/>
      <c r="AP257" s="139"/>
      <c r="AQ257" s="139"/>
      <c r="AR257" s="139"/>
      <c r="AS257" s="139"/>
      <c r="AT257" s="139"/>
      <c r="AU257" s="139"/>
      <c r="AV257" s="139"/>
      <c r="AW257" s="139"/>
      <c r="AX257" s="139"/>
      <c r="AY257" s="139"/>
      <c r="AZ257" s="139"/>
      <c r="BA257" s="139"/>
      <c r="BB257" s="139"/>
      <c r="BC257" s="139"/>
      <c r="BD257" s="139"/>
      <c r="BE257" s="139"/>
      <c r="BF257" s="139"/>
      <c r="BG257" s="139"/>
      <c r="BH257" s="139"/>
      <c r="BI257" s="139"/>
      <c r="BJ257" s="139"/>
      <c r="BK257" s="139"/>
      <c r="BL257" s="139"/>
      <c r="BM257" s="139"/>
      <c r="BN257" s="139"/>
      <c r="BO257" s="139"/>
      <c r="BP257" s="139"/>
      <c r="BQ257" s="139"/>
      <c r="BR257" s="139"/>
      <c r="BS257" s="139"/>
      <c r="BT257" s="139"/>
      <c r="BU257" s="139"/>
      <c r="BV257" s="139"/>
      <c r="BW257" s="139"/>
      <c r="BX257" s="139"/>
      <c r="BY257" s="139"/>
      <c r="BZ257" s="139"/>
      <c r="CA257" s="139"/>
      <c r="CB257" s="139"/>
      <c r="CC257" s="139"/>
    </row>
    <row r="258" spans="8:81" s="38" customFormat="1" x14ac:dyDescent="0.45">
      <c r="H258" s="139"/>
      <c r="I258" s="139"/>
      <c r="J258" s="139"/>
      <c r="K258" s="139"/>
      <c r="L258" s="139"/>
      <c r="M258" s="139"/>
      <c r="N258" s="139"/>
      <c r="O258" s="139"/>
      <c r="P258" s="139"/>
      <c r="Q258" s="139"/>
      <c r="R258" s="139"/>
      <c r="S258" s="139"/>
      <c r="T258" s="139"/>
      <c r="U258" s="139"/>
      <c r="V258" s="139"/>
      <c r="W258" s="139"/>
      <c r="X258" s="139"/>
      <c r="Y258" s="139"/>
      <c r="Z258" s="139"/>
      <c r="AA258" s="139"/>
      <c r="AB258" s="139"/>
      <c r="AC258" s="139"/>
      <c r="AD258" s="139"/>
      <c r="AE258" s="139"/>
      <c r="AF258" s="139"/>
      <c r="AG258" s="139"/>
      <c r="AH258" s="139"/>
      <c r="AI258" s="139"/>
      <c r="AJ258" s="139"/>
      <c r="AK258" s="139"/>
      <c r="AL258" s="139"/>
      <c r="AM258" s="139"/>
      <c r="AN258" s="139"/>
      <c r="AO258" s="139"/>
      <c r="AP258" s="139"/>
      <c r="AQ258" s="139"/>
      <c r="AR258" s="139"/>
      <c r="AS258" s="139"/>
      <c r="AT258" s="139"/>
      <c r="AU258" s="139"/>
      <c r="AV258" s="139"/>
      <c r="AW258" s="139"/>
      <c r="AX258" s="139"/>
      <c r="AY258" s="139"/>
      <c r="AZ258" s="139"/>
      <c r="BA258" s="139"/>
      <c r="BB258" s="139"/>
      <c r="BC258" s="139"/>
      <c r="BD258" s="139"/>
      <c r="BE258" s="139"/>
      <c r="BF258" s="139"/>
      <c r="BG258" s="139"/>
      <c r="BH258" s="139"/>
      <c r="BI258" s="139"/>
      <c r="BJ258" s="139"/>
      <c r="BK258" s="139"/>
      <c r="BL258" s="139"/>
      <c r="BM258" s="139"/>
      <c r="BN258" s="139"/>
      <c r="BO258" s="139"/>
      <c r="BP258" s="139"/>
      <c r="BQ258" s="139"/>
      <c r="BR258" s="139"/>
      <c r="BS258" s="139"/>
      <c r="BT258" s="139"/>
      <c r="BU258" s="139"/>
      <c r="BV258" s="139"/>
      <c r="BW258" s="139"/>
      <c r="BX258" s="139"/>
      <c r="BY258" s="139"/>
      <c r="BZ258" s="139"/>
      <c r="CA258" s="139"/>
      <c r="CB258" s="139"/>
      <c r="CC258" s="139"/>
    </row>
    <row r="259" spans="8:81" s="38" customFormat="1" x14ac:dyDescent="0.45">
      <c r="H259" s="139"/>
      <c r="I259" s="139"/>
      <c r="J259" s="139"/>
      <c r="K259" s="139"/>
      <c r="L259" s="139"/>
      <c r="M259" s="139"/>
      <c r="N259" s="139"/>
      <c r="O259" s="139"/>
      <c r="P259" s="139"/>
      <c r="Q259" s="139"/>
      <c r="R259" s="139"/>
      <c r="S259" s="139"/>
      <c r="T259" s="139"/>
      <c r="U259" s="139"/>
      <c r="V259" s="139"/>
      <c r="W259" s="139"/>
      <c r="X259" s="139"/>
      <c r="Y259" s="139"/>
      <c r="Z259" s="139"/>
      <c r="AA259" s="139"/>
      <c r="AB259" s="139"/>
      <c r="AC259" s="139"/>
      <c r="AD259" s="139"/>
      <c r="AE259" s="139"/>
      <c r="AF259" s="139"/>
      <c r="AG259" s="139"/>
      <c r="AH259" s="139"/>
      <c r="AI259" s="139"/>
      <c r="AJ259" s="139"/>
      <c r="AK259" s="139"/>
      <c r="AL259" s="139"/>
      <c r="AM259" s="139"/>
      <c r="AN259" s="139"/>
      <c r="AO259" s="139"/>
      <c r="AP259" s="139"/>
      <c r="AQ259" s="139"/>
      <c r="AR259" s="139"/>
      <c r="AS259" s="139"/>
      <c r="AT259" s="139"/>
      <c r="AU259" s="139"/>
      <c r="AV259" s="139"/>
      <c r="AW259" s="139"/>
      <c r="AX259" s="139"/>
      <c r="AY259" s="139"/>
      <c r="AZ259" s="139"/>
      <c r="BA259" s="139"/>
      <c r="BB259" s="139"/>
      <c r="BC259" s="139"/>
      <c r="BD259" s="139"/>
      <c r="BE259" s="139"/>
      <c r="BF259" s="139"/>
      <c r="BG259" s="139"/>
      <c r="BH259" s="139"/>
      <c r="BI259" s="139"/>
      <c r="BJ259" s="139"/>
      <c r="BK259" s="139"/>
      <c r="BL259" s="139"/>
      <c r="BM259" s="139"/>
      <c r="BN259" s="139"/>
      <c r="BO259" s="139"/>
      <c r="BP259" s="139"/>
      <c r="BQ259" s="139"/>
      <c r="BR259" s="139"/>
      <c r="BS259" s="139"/>
      <c r="BT259" s="139"/>
      <c r="BU259" s="139"/>
      <c r="BV259" s="139"/>
      <c r="BW259" s="139"/>
      <c r="BX259" s="139"/>
      <c r="BY259" s="139"/>
      <c r="BZ259" s="139"/>
      <c r="CA259" s="139"/>
      <c r="CB259" s="139"/>
      <c r="CC259" s="139"/>
    </row>
    <row r="260" spans="8:81" s="38" customFormat="1" x14ac:dyDescent="0.45">
      <c r="H260" s="139"/>
      <c r="I260" s="139"/>
      <c r="J260" s="139"/>
      <c r="K260" s="139"/>
      <c r="L260" s="139"/>
      <c r="M260" s="139"/>
      <c r="N260" s="139"/>
      <c r="O260" s="139"/>
      <c r="P260" s="139"/>
      <c r="Q260" s="139"/>
      <c r="R260" s="139"/>
      <c r="S260" s="139"/>
      <c r="T260" s="139"/>
      <c r="U260" s="139"/>
      <c r="V260" s="139"/>
      <c r="W260" s="139"/>
      <c r="X260" s="139"/>
      <c r="Y260" s="139"/>
      <c r="Z260" s="139"/>
      <c r="AA260" s="139"/>
      <c r="AB260" s="139"/>
      <c r="AC260" s="139"/>
      <c r="AD260" s="139"/>
      <c r="AE260" s="139"/>
      <c r="AF260" s="139"/>
      <c r="AG260" s="139"/>
      <c r="AH260" s="139"/>
      <c r="AI260" s="139"/>
      <c r="AJ260" s="139"/>
      <c r="AK260" s="139"/>
      <c r="AL260" s="139"/>
      <c r="AM260" s="139"/>
      <c r="AN260" s="139"/>
      <c r="AO260" s="139"/>
      <c r="AP260" s="139"/>
      <c r="AQ260" s="139"/>
      <c r="AR260" s="139"/>
      <c r="AS260" s="139"/>
      <c r="AT260" s="139"/>
      <c r="AU260" s="139"/>
      <c r="AV260" s="139"/>
      <c r="AW260" s="139"/>
      <c r="AX260" s="139"/>
      <c r="AY260" s="139"/>
      <c r="AZ260" s="139"/>
      <c r="BA260" s="139"/>
      <c r="BB260" s="139"/>
      <c r="BC260" s="139"/>
      <c r="BD260" s="139"/>
      <c r="BE260" s="139"/>
      <c r="BF260" s="139"/>
      <c r="BG260" s="139"/>
      <c r="BH260" s="139"/>
      <c r="BI260" s="139"/>
      <c r="BJ260" s="139"/>
      <c r="BK260" s="139"/>
      <c r="BL260" s="139"/>
      <c r="BM260" s="139"/>
      <c r="BN260" s="139"/>
      <c r="BO260" s="139"/>
      <c r="BP260" s="139"/>
      <c r="BQ260" s="139"/>
      <c r="BR260" s="139"/>
      <c r="BS260" s="139"/>
      <c r="BT260" s="139"/>
      <c r="BU260" s="139"/>
      <c r="BV260" s="139"/>
      <c r="BW260" s="139"/>
      <c r="BX260" s="139"/>
      <c r="BY260" s="139"/>
      <c r="BZ260" s="139"/>
      <c r="CA260" s="139"/>
      <c r="CB260" s="139"/>
      <c r="CC260" s="139"/>
    </row>
    <row r="261" spans="8:81" s="38" customFormat="1" x14ac:dyDescent="0.45">
      <c r="H261" s="139"/>
      <c r="I261" s="139"/>
      <c r="J261" s="139"/>
      <c r="K261" s="139"/>
      <c r="L261" s="139"/>
      <c r="M261" s="139"/>
      <c r="N261" s="139"/>
      <c r="O261" s="139"/>
      <c r="P261" s="139"/>
      <c r="Q261" s="139"/>
      <c r="R261" s="139"/>
      <c r="S261" s="139"/>
      <c r="T261" s="139"/>
      <c r="U261" s="139"/>
      <c r="V261" s="139"/>
      <c r="W261" s="139"/>
      <c r="X261" s="139"/>
      <c r="Y261" s="139"/>
      <c r="Z261" s="139"/>
      <c r="AA261" s="139"/>
      <c r="AB261" s="139"/>
      <c r="AC261" s="139"/>
      <c r="AD261" s="139"/>
      <c r="AE261" s="139"/>
      <c r="AF261" s="139"/>
      <c r="AG261" s="139"/>
      <c r="AH261" s="139"/>
      <c r="AI261" s="139"/>
      <c r="AJ261" s="139"/>
      <c r="AK261" s="139"/>
      <c r="AL261" s="139"/>
      <c r="AM261" s="139"/>
      <c r="AN261" s="139"/>
      <c r="AO261" s="139"/>
      <c r="AP261" s="139"/>
      <c r="AQ261" s="139"/>
      <c r="AR261" s="139"/>
      <c r="AS261" s="139"/>
      <c r="AT261" s="139"/>
      <c r="AU261" s="139"/>
      <c r="AV261" s="139"/>
      <c r="AW261" s="139"/>
      <c r="AX261" s="139"/>
      <c r="AY261" s="139"/>
      <c r="AZ261" s="139"/>
      <c r="BA261" s="139"/>
      <c r="BB261" s="139"/>
      <c r="BC261" s="139"/>
      <c r="BD261" s="139"/>
      <c r="BE261" s="139"/>
      <c r="BF261" s="139"/>
      <c r="BG261" s="139"/>
      <c r="BH261" s="139"/>
      <c r="BI261" s="139"/>
      <c r="BJ261" s="139"/>
      <c r="BK261" s="139"/>
      <c r="BL261" s="139"/>
      <c r="BM261" s="139"/>
      <c r="BN261" s="139"/>
      <c r="BO261" s="139"/>
      <c r="BP261" s="139"/>
      <c r="BQ261" s="139"/>
      <c r="BR261" s="139"/>
      <c r="BS261" s="139"/>
      <c r="BT261" s="139"/>
      <c r="BU261" s="139"/>
      <c r="BV261" s="139"/>
      <c r="BW261" s="139"/>
      <c r="BX261" s="139"/>
      <c r="BY261" s="139"/>
      <c r="BZ261" s="139"/>
      <c r="CA261" s="139"/>
      <c r="CB261" s="139"/>
      <c r="CC261" s="139"/>
    </row>
    <row r="262" spans="8:81" s="38" customFormat="1" x14ac:dyDescent="0.45">
      <c r="H262" s="139"/>
      <c r="I262" s="139"/>
      <c r="J262" s="139"/>
      <c r="K262" s="139"/>
      <c r="L262" s="139"/>
      <c r="M262" s="139"/>
      <c r="N262" s="139"/>
      <c r="O262" s="139"/>
      <c r="P262" s="139"/>
      <c r="Q262" s="139"/>
      <c r="R262" s="139"/>
      <c r="S262" s="139"/>
      <c r="T262" s="139"/>
      <c r="U262" s="139"/>
      <c r="V262" s="139"/>
      <c r="W262" s="139"/>
      <c r="X262" s="139"/>
      <c r="Y262" s="139"/>
      <c r="Z262" s="139"/>
      <c r="AA262" s="139"/>
      <c r="AB262" s="139"/>
      <c r="AC262" s="139"/>
      <c r="AD262" s="139"/>
      <c r="AE262" s="139"/>
      <c r="AF262" s="139"/>
      <c r="AG262" s="139"/>
      <c r="AH262" s="139"/>
      <c r="AI262" s="139"/>
      <c r="AJ262" s="139"/>
      <c r="AK262" s="139"/>
      <c r="AL262" s="139"/>
      <c r="AM262" s="139"/>
      <c r="AN262" s="139"/>
      <c r="AO262" s="139"/>
      <c r="AP262" s="139"/>
      <c r="AQ262" s="139"/>
      <c r="AR262" s="139"/>
      <c r="AS262" s="139"/>
      <c r="AT262" s="139"/>
      <c r="AU262" s="139"/>
      <c r="AV262" s="139"/>
      <c r="AW262" s="139"/>
      <c r="AX262" s="139"/>
      <c r="AY262" s="139"/>
      <c r="AZ262" s="139"/>
      <c r="BA262" s="139"/>
      <c r="BB262" s="139"/>
      <c r="BC262" s="139"/>
      <c r="BD262" s="139"/>
      <c r="BE262" s="139"/>
      <c r="BF262" s="139"/>
      <c r="BG262" s="139"/>
      <c r="BH262" s="139"/>
      <c r="BI262" s="139"/>
      <c r="BJ262" s="139"/>
      <c r="BK262" s="139"/>
      <c r="BL262" s="139"/>
      <c r="BM262" s="139"/>
      <c r="BN262" s="139"/>
      <c r="BO262" s="139"/>
      <c r="BP262" s="139"/>
      <c r="BQ262" s="139"/>
      <c r="BR262" s="139"/>
      <c r="BS262" s="139"/>
      <c r="BT262" s="139"/>
      <c r="BU262" s="139"/>
      <c r="BV262" s="139"/>
      <c r="BW262" s="139"/>
      <c r="BX262" s="139"/>
      <c r="BY262" s="139"/>
      <c r="BZ262" s="139"/>
      <c r="CA262" s="139"/>
      <c r="CB262" s="139"/>
      <c r="CC262" s="139"/>
    </row>
    <row r="263" spans="8:81" s="38" customFormat="1" x14ac:dyDescent="0.45">
      <c r="H263" s="139"/>
      <c r="I263" s="139"/>
      <c r="J263" s="139"/>
      <c r="K263" s="139"/>
      <c r="L263" s="139"/>
      <c r="M263" s="139"/>
      <c r="N263" s="139"/>
      <c r="O263" s="139"/>
      <c r="P263" s="139"/>
      <c r="Q263" s="139"/>
      <c r="R263" s="139"/>
      <c r="S263" s="139"/>
      <c r="T263" s="139"/>
      <c r="U263" s="139"/>
      <c r="V263" s="139"/>
      <c r="W263" s="139"/>
      <c r="X263" s="139"/>
      <c r="Y263" s="139"/>
      <c r="Z263" s="139"/>
      <c r="AA263" s="139"/>
      <c r="AB263" s="139"/>
      <c r="AC263" s="139"/>
      <c r="AD263" s="139"/>
      <c r="AE263" s="139"/>
      <c r="AF263" s="139"/>
      <c r="AG263" s="139"/>
      <c r="AH263" s="139"/>
      <c r="AI263" s="139"/>
      <c r="AJ263" s="139"/>
      <c r="AK263" s="139"/>
      <c r="AL263" s="139"/>
      <c r="AM263" s="139"/>
      <c r="AN263" s="139"/>
      <c r="AO263" s="139"/>
      <c r="AP263" s="139"/>
      <c r="AQ263" s="139"/>
      <c r="AR263" s="139"/>
      <c r="AS263" s="139"/>
      <c r="AT263" s="139"/>
      <c r="AU263" s="139"/>
      <c r="AV263" s="139"/>
      <c r="AW263" s="139"/>
      <c r="AX263" s="139"/>
      <c r="AY263" s="139"/>
      <c r="AZ263" s="139"/>
      <c r="BA263" s="139"/>
      <c r="BB263" s="139"/>
      <c r="BC263" s="139"/>
      <c r="BD263" s="139"/>
      <c r="BE263" s="139"/>
      <c r="BF263" s="139"/>
      <c r="BG263" s="139"/>
      <c r="BH263" s="139"/>
      <c r="BI263" s="139"/>
      <c r="BJ263" s="139"/>
      <c r="BK263" s="139"/>
      <c r="BL263" s="139"/>
      <c r="BM263" s="139"/>
      <c r="BN263" s="139"/>
      <c r="BO263" s="139"/>
      <c r="BP263" s="139"/>
      <c r="BQ263" s="139"/>
      <c r="BR263" s="139"/>
      <c r="BS263" s="139"/>
      <c r="BT263" s="139"/>
      <c r="BU263" s="139"/>
      <c r="BV263" s="139"/>
      <c r="BW263" s="139"/>
      <c r="BX263" s="139"/>
      <c r="BY263" s="139"/>
      <c r="BZ263" s="139"/>
      <c r="CA263" s="139"/>
      <c r="CB263" s="139"/>
      <c r="CC263" s="139"/>
    </row>
    <row r="264" spans="8:81" s="38" customFormat="1" x14ac:dyDescent="0.45">
      <c r="H264" s="139"/>
      <c r="I264" s="139"/>
      <c r="J264" s="139"/>
      <c r="K264" s="139"/>
      <c r="L264" s="139"/>
      <c r="M264" s="139"/>
      <c r="N264" s="139"/>
      <c r="O264" s="139"/>
      <c r="P264" s="139"/>
      <c r="Q264" s="139"/>
      <c r="R264" s="139"/>
      <c r="S264" s="139"/>
      <c r="T264" s="139"/>
      <c r="U264" s="139"/>
      <c r="V264" s="139"/>
      <c r="W264" s="139"/>
      <c r="X264" s="139"/>
      <c r="Y264" s="139"/>
      <c r="Z264" s="139"/>
      <c r="AA264" s="139"/>
      <c r="AB264" s="139"/>
      <c r="AC264" s="139"/>
      <c r="AD264" s="139"/>
      <c r="AE264" s="139"/>
      <c r="AF264" s="139"/>
      <c r="AG264" s="139"/>
      <c r="AH264" s="139"/>
      <c r="AI264" s="139"/>
      <c r="AJ264" s="139"/>
      <c r="AK264" s="139"/>
      <c r="AL264" s="139"/>
      <c r="AM264" s="139"/>
      <c r="AN264" s="139"/>
      <c r="AO264" s="139"/>
      <c r="AP264" s="139"/>
      <c r="AQ264" s="139"/>
      <c r="AR264" s="139"/>
      <c r="AS264" s="139"/>
      <c r="AT264" s="139"/>
      <c r="AU264" s="139"/>
      <c r="AV264" s="139"/>
      <c r="AW264" s="139"/>
      <c r="AX264" s="139"/>
      <c r="AY264" s="139"/>
      <c r="AZ264" s="139"/>
      <c r="BA264" s="139"/>
      <c r="BB264" s="139"/>
      <c r="BC264" s="139"/>
      <c r="BD264" s="139"/>
      <c r="BE264" s="139"/>
      <c r="BF264" s="139"/>
      <c r="BG264" s="139"/>
      <c r="BH264" s="139"/>
      <c r="BI264" s="139"/>
      <c r="BJ264" s="139"/>
      <c r="BK264" s="139"/>
      <c r="BL264" s="139"/>
      <c r="BM264" s="139"/>
      <c r="BN264" s="139"/>
      <c r="BO264" s="139"/>
      <c r="BP264" s="139"/>
      <c r="BQ264" s="139"/>
      <c r="BR264" s="139"/>
      <c r="BS264" s="139"/>
      <c r="BT264" s="139"/>
      <c r="BU264" s="139"/>
      <c r="BV264" s="139"/>
      <c r="BW264" s="139"/>
      <c r="BX264" s="139"/>
      <c r="BY264" s="139"/>
      <c r="BZ264" s="139"/>
      <c r="CA264" s="139"/>
      <c r="CB264" s="139"/>
      <c r="CC264" s="139"/>
    </row>
    <row r="265" spans="8:81" s="38" customFormat="1" x14ac:dyDescent="0.45">
      <c r="H265" s="139"/>
      <c r="I265" s="139"/>
      <c r="J265" s="139"/>
      <c r="K265" s="139"/>
      <c r="L265" s="139"/>
      <c r="M265" s="139"/>
      <c r="N265" s="139"/>
      <c r="O265" s="139"/>
      <c r="P265" s="139"/>
      <c r="Q265" s="139"/>
      <c r="R265" s="139"/>
      <c r="S265" s="139"/>
      <c r="T265" s="139"/>
      <c r="U265" s="139"/>
      <c r="V265" s="139"/>
      <c r="W265" s="139"/>
      <c r="X265" s="139"/>
      <c r="Y265" s="139"/>
      <c r="Z265" s="139"/>
      <c r="AA265" s="139"/>
      <c r="AB265" s="139"/>
      <c r="AC265" s="139"/>
      <c r="AD265" s="139"/>
      <c r="AE265" s="139"/>
      <c r="AF265" s="139"/>
      <c r="AG265" s="139"/>
      <c r="AH265" s="139"/>
      <c r="AI265" s="139"/>
      <c r="AJ265" s="139"/>
      <c r="AK265" s="139"/>
      <c r="AL265" s="139"/>
      <c r="AM265" s="139"/>
      <c r="AN265" s="139"/>
      <c r="AO265" s="139"/>
      <c r="AP265" s="139"/>
      <c r="AQ265" s="139"/>
      <c r="AR265" s="139"/>
      <c r="AS265" s="139"/>
      <c r="AT265" s="139"/>
      <c r="AU265" s="139"/>
      <c r="AV265" s="139"/>
      <c r="AW265" s="139"/>
      <c r="AX265" s="139"/>
      <c r="AY265" s="139"/>
      <c r="AZ265" s="139"/>
      <c r="BA265" s="139"/>
      <c r="BB265" s="139"/>
      <c r="BC265" s="139"/>
      <c r="BD265" s="139"/>
      <c r="BE265" s="139"/>
      <c r="BF265" s="139"/>
      <c r="BG265" s="139"/>
      <c r="BH265" s="139"/>
      <c r="BI265" s="139"/>
      <c r="BJ265" s="139"/>
      <c r="BK265" s="139"/>
      <c r="BL265" s="139"/>
      <c r="BM265" s="139"/>
      <c r="BN265" s="139"/>
      <c r="BO265" s="139"/>
      <c r="BP265" s="139"/>
      <c r="BQ265" s="139"/>
      <c r="BR265" s="139"/>
      <c r="BS265" s="139"/>
      <c r="BT265" s="139"/>
      <c r="BU265" s="139"/>
      <c r="BV265" s="139"/>
      <c r="BW265" s="139"/>
      <c r="BX265" s="139"/>
      <c r="BY265" s="139"/>
      <c r="BZ265" s="139"/>
      <c r="CA265" s="139"/>
      <c r="CB265" s="139"/>
      <c r="CC265" s="139"/>
    </row>
    <row r="266" spans="8:81" s="38" customFormat="1" x14ac:dyDescent="0.45">
      <c r="H266" s="139"/>
      <c r="I266" s="139"/>
      <c r="J266" s="139"/>
      <c r="K266" s="139"/>
      <c r="L266" s="139"/>
      <c r="M266" s="139"/>
      <c r="N266" s="139"/>
      <c r="O266" s="139"/>
      <c r="P266" s="139"/>
      <c r="Q266" s="139"/>
      <c r="R266" s="139"/>
      <c r="S266" s="139"/>
      <c r="T266" s="139"/>
      <c r="U266" s="139"/>
      <c r="V266" s="139"/>
      <c r="W266" s="139"/>
      <c r="X266" s="139"/>
      <c r="Y266" s="139"/>
      <c r="Z266" s="139"/>
      <c r="AA266" s="139"/>
      <c r="AB266" s="139"/>
      <c r="AC266" s="139"/>
      <c r="AD266" s="139"/>
      <c r="AE266" s="139"/>
      <c r="AF266" s="139"/>
      <c r="AG266" s="139"/>
      <c r="AH266" s="139"/>
      <c r="AI266" s="139"/>
      <c r="AJ266" s="139"/>
      <c r="AK266" s="139"/>
      <c r="AL266" s="139"/>
      <c r="AM266" s="139"/>
      <c r="AN266" s="139"/>
      <c r="AO266" s="139"/>
      <c r="AP266" s="139"/>
      <c r="AQ266" s="139"/>
      <c r="AR266" s="139"/>
      <c r="AS266" s="139"/>
      <c r="AT266" s="139"/>
      <c r="AU266" s="139"/>
      <c r="AV266" s="139"/>
      <c r="AW266" s="139"/>
      <c r="AX266" s="139"/>
      <c r="AY266" s="139"/>
      <c r="AZ266" s="139"/>
      <c r="BA266" s="139"/>
      <c r="BB266" s="139"/>
      <c r="BC266" s="139"/>
      <c r="BD266" s="139"/>
      <c r="BE266" s="139"/>
      <c r="BF266" s="139"/>
      <c r="BG266" s="139"/>
      <c r="BH266" s="139"/>
      <c r="BI266" s="139"/>
      <c r="BJ266" s="139"/>
      <c r="BK266" s="139"/>
      <c r="BL266" s="139"/>
      <c r="BM266" s="139"/>
      <c r="BN266" s="139"/>
      <c r="BO266" s="139"/>
      <c r="BP266" s="139"/>
      <c r="BQ266" s="139"/>
      <c r="BR266" s="139"/>
      <c r="BS266" s="139"/>
      <c r="BT266" s="139"/>
      <c r="BU266" s="139"/>
      <c r="BV266" s="139"/>
      <c r="BW266" s="139"/>
      <c r="BX266" s="139"/>
      <c r="BY266" s="139"/>
      <c r="BZ266" s="139"/>
      <c r="CA266" s="139"/>
      <c r="CB266" s="139"/>
      <c r="CC266" s="139"/>
    </row>
    <row r="267" spans="8:81" s="38" customFormat="1" x14ac:dyDescent="0.45">
      <c r="H267" s="139"/>
      <c r="I267" s="139"/>
      <c r="J267" s="139"/>
      <c r="K267" s="139"/>
      <c r="L267" s="139"/>
      <c r="M267" s="139"/>
      <c r="N267" s="139"/>
      <c r="O267" s="139"/>
      <c r="P267" s="139"/>
      <c r="Q267" s="139"/>
      <c r="R267" s="139"/>
      <c r="S267" s="139"/>
      <c r="T267" s="139"/>
      <c r="U267" s="139"/>
      <c r="V267" s="139"/>
      <c r="W267" s="139"/>
      <c r="X267" s="139"/>
      <c r="Y267" s="139"/>
      <c r="Z267" s="139"/>
      <c r="AA267" s="139"/>
      <c r="AB267" s="139"/>
      <c r="AC267" s="139"/>
      <c r="AD267" s="139"/>
      <c r="AE267" s="139"/>
      <c r="AF267" s="139"/>
      <c r="AG267" s="139"/>
      <c r="AH267" s="139"/>
      <c r="AI267" s="139"/>
      <c r="AJ267" s="139"/>
      <c r="AK267" s="139"/>
      <c r="AL267" s="139"/>
      <c r="AM267" s="139"/>
      <c r="AN267" s="139"/>
      <c r="AO267" s="139"/>
      <c r="AP267" s="139"/>
      <c r="AQ267" s="139"/>
      <c r="AR267" s="139"/>
      <c r="AS267" s="139"/>
      <c r="AT267" s="139"/>
      <c r="AU267" s="139"/>
      <c r="AV267" s="139"/>
      <c r="AW267" s="139"/>
      <c r="AX267" s="139"/>
      <c r="AY267" s="139"/>
      <c r="AZ267" s="139"/>
      <c r="BA267" s="139"/>
      <c r="BB267" s="139"/>
      <c r="BC267" s="139"/>
      <c r="BD267" s="139"/>
      <c r="BE267" s="139"/>
      <c r="BF267" s="139"/>
      <c r="BG267" s="139"/>
      <c r="BH267" s="139"/>
      <c r="BI267" s="139"/>
      <c r="BJ267" s="139"/>
      <c r="BK267" s="139"/>
      <c r="BL267" s="139"/>
      <c r="BM267" s="139"/>
      <c r="BN267" s="139"/>
      <c r="BO267" s="139"/>
      <c r="BP267" s="139"/>
      <c r="BQ267" s="139"/>
      <c r="BR267" s="139"/>
      <c r="BS267" s="139"/>
      <c r="BT267" s="139"/>
      <c r="BU267" s="139"/>
      <c r="BV267" s="139"/>
      <c r="BW267" s="139"/>
      <c r="BX267" s="139"/>
      <c r="BY267" s="139"/>
      <c r="BZ267" s="139"/>
      <c r="CA267" s="139"/>
      <c r="CB267" s="139"/>
      <c r="CC267" s="139"/>
    </row>
    <row r="268" spans="8:81" s="38" customFormat="1" x14ac:dyDescent="0.45">
      <c r="H268" s="139"/>
      <c r="I268" s="139"/>
      <c r="J268" s="139"/>
      <c r="K268" s="139"/>
      <c r="L268" s="139"/>
      <c r="M268" s="139"/>
      <c r="N268" s="139"/>
      <c r="O268" s="139"/>
      <c r="P268" s="139"/>
      <c r="Q268" s="139"/>
      <c r="R268" s="139"/>
      <c r="S268" s="139"/>
      <c r="T268" s="139"/>
      <c r="U268" s="139"/>
      <c r="V268" s="139"/>
      <c r="W268" s="139"/>
      <c r="X268" s="139"/>
      <c r="Y268" s="139"/>
      <c r="Z268" s="139"/>
      <c r="AA268" s="139"/>
      <c r="AB268" s="139"/>
      <c r="AC268" s="139"/>
      <c r="AD268" s="139"/>
      <c r="AE268" s="139"/>
      <c r="AF268" s="139"/>
      <c r="AG268" s="139"/>
      <c r="AH268" s="139"/>
      <c r="AI268" s="139"/>
      <c r="AJ268" s="139"/>
      <c r="AK268" s="139"/>
      <c r="AL268" s="139"/>
      <c r="AM268" s="139"/>
      <c r="AN268" s="139"/>
      <c r="AO268" s="139"/>
      <c r="AP268" s="139"/>
      <c r="AQ268" s="139"/>
      <c r="AR268" s="139"/>
      <c r="AS268" s="139"/>
      <c r="AT268" s="139"/>
      <c r="AU268" s="139"/>
      <c r="AV268" s="139"/>
      <c r="AW268" s="139"/>
      <c r="AX268" s="139"/>
      <c r="AY268" s="139"/>
      <c r="AZ268" s="139"/>
      <c r="BA268" s="139"/>
      <c r="BB268" s="139"/>
      <c r="BC268" s="139"/>
      <c r="BD268" s="139"/>
      <c r="BE268" s="139"/>
      <c r="BF268" s="139"/>
      <c r="BG268" s="139"/>
      <c r="BH268" s="139"/>
      <c r="BI268" s="139"/>
      <c r="BJ268" s="139"/>
      <c r="BK268" s="139"/>
      <c r="BL268" s="139"/>
      <c r="BM268" s="139"/>
      <c r="BN268" s="139"/>
      <c r="BO268" s="139"/>
      <c r="BP268" s="139"/>
      <c r="BQ268" s="139"/>
      <c r="BR268" s="139"/>
      <c r="BS268" s="139"/>
      <c r="BT268" s="139"/>
      <c r="BU268" s="139"/>
      <c r="BV268" s="139"/>
      <c r="BW268" s="139"/>
      <c r="BX268" s="139"/>
      <c r="BY268" s="139"/>
      <c r="BZ268" s="139"/>
      <c r="CA268" s="139"/>
      <c r="CB268" s="139"/>
      <c r="CC268" s="139"/>
    </row>
    <row r="269" spans="8:81" s="38" customFormat="1" x14ac:dyDescent="0.45">
      <c r="H269" s="139"/>
      <c r="I269" s="139"/>
      <c r="J269" s="139"/>
      <c r="K269" s="139"/>
      <c r="L269" s="139"/>
      <c r="M269" s="139"/>
      <c r="N269" s="139"/>
      <c r="O269" s="139"/>
      <c r="P269" s="139"/>
      <c r="Q269" s="139"/>
      <c r="R269" s="139"/>
      <c r="S269" s="139"/>
      <c r="T269" s="139"/>
      <c r="U269" s="139"/>
      <c r="V269" s="139"/>
      <c r="W269" s="139"/>
      <c r="X269" s="139"/>
      <c r="Y269" s="139"/>
      <c r="Z269" s="139"/>
      <c r="AA269" s="139"/>
      <c r="AB269" s="139"/>
      <c r="AC269" s="139"/>
      <c r="AD269" s="139"/>
      <c r="AE269" s="139"/>
      <c r="AF269" s="139"/>
      <c r="AG269" s="139"/>
      <c r="AH269" s="139"/>
      <c r="AI269" s="139"/>
      <c r="AJ269" s="139"/>
      <c r="AK269" s="139"/>
      <c r="AL269" s="139"/>
      <c r="AM269" s="139"/>
      <c r="AN269" s="139"/>
      <c r="AO269" s="139"/>
      <c r="AP269" s="139"/>
      <c r="AQ269" s="139"/>
      <c r="AR269" s="139"/>
      <c r="AS269" s="139"/>
      <c r="AT269" s="139"/>
      <c r="AU269" s="139"/>
      <c r="AV269" s="139"/>
      <c r="AW269" s="139"/>
      <c r="AX269" s="139"/>
      <c r="AY269" s="139"/>
      <c r="AZ269" s="139"/>
      <c r="BA269" s="139"/>
      <c r="BB269" s="139"/>
      <c r="BC269" s="139"/>
      <c r="BD269" s="139"/>
      <c r="BE269" s="139"/>
      <c r="BF269" s="139"/>
      <c r="BG269" s="139"/>
      <c r="BH269" s="139"/>
      <c r="BI269" s="139"/>
      <c r="BJ269" s="139"/>
      <c r="BK269" s="139"/>
      <c r="BL269" s="139"/>
      <c r="BM269" s="139"/>
      <c r="BN269" s="139"/>
      <c r="BO269" s="139"/>
      <c r="BP269" s="139"/>
      <c r="BQ269" s="139"/>
      <c r="BR269" s="139"/>
      <c r="BS269" s="139"/>
      <c r="BT269" s="139"/>
      <c r="BU269" s="139"/>
      <c r="BV269" s="139"/>
      <c r="BW269" s="139"/>
      <c r="BX269" s="139"/>
      <c r="BY269" s="139"/>
      <c r="BZ269" s="139"/>
      <c r="CA269" s="139"/>
      <c r="CB269" s="139"/>
      <c r="CC269" s="139"/>
    </row>
    <row r="270" spans="8:81" s="38" customFormat="1" x14ac:dyDescent="0.45">
      <c r="H270" s="139"/>
      <c r="I270" s="139"/>
      <c r="J270" s="139"/>
      <c r="K270" s="139"/>
      <c r="L270" s="139"/>
      <c r="M270" s="139"/>
      <c r="N270" s="139"/>
      <c r="O270" s="139"/>
      <c r="P270" s="139"/>
      <c r="Q270" s="139"/>
      <c r="R270" s="139"/>
      <c r="S270" s="139"/>
      <c r="T270" s="139"/>
      <c r="U270" s="139"/>
      <c r="V270" s="139"/>
      <c r="W270" s="139"/>
      <c r="X270" s="139"/>
      <c r="Y270" s="139"/>
      <c r="Z270" s="139"/>
      <c r="AA270" s="139"/>
      <c r="AB270" s="139"/>
      <c r="AC270" s="139"/>
      <c r="AD270" s="139"/>
      <c r="AE270" s="139"/>
      <c r="AF270" s="139"/>
      <c r="AG270" s="139"/>
      <c r="AH270" s="139"/>
      <c r="AI270" s="139"/>
      <c r="AJ270" s="139"/>
      <c r="AK270" s="139"/>
      <c r="AL270" s="139"/>
      <c r="AM270" s="139"/>
      <c r="AN270" s="139"/>
      <c r="AO270" s="139"/>
      <c r="AP270" s="139"/>
      <c r="AQ270" s="139"/>
      <c r="AR270" s="139"/>
      <c r="AS270" s="139"/>
      <c r="AT270" s="139"/>
      <c r="AU270" s="139"/>
      <c r="AV270" s="139"/>
      <c r="AW270" s="139"/>
      <c r="AX270" s="139"/>
      <c r="AY270" s="139"/>
      <c r="AZ270" s="139"/>
      <c r="BA270" s="139"/>
      <c r="BB270" s="139"/>
      <c r="BC270" s="139"/>
      <c r="BD270" s="139"/>
      <c r="BE270" s="139"/>
      <c r="BF270" s="139"/>
      <c r="BG270" s="139"/>
      <c r="BH270" s="139"/>
      <c r="BI270" s="139"/>
      <c r="BJ270" s="139"/>
      <c r="BK270" s="139"/>
      <c r="BL270" s="139"/>
      <c r="BM270" s="139"/>
      <c r="BN270" s="139"/>
      <c r="BO270" s="139"/>
      <c r="BP270" s="139"/>
      <c r="BQ270" s="139"/>
      <c r="BR270" s="139"/>
      <c r="BS270" s="139"/>
      <c r="BT270" s="139"/>
      <c r="BU270" s="139"/>
      <c r="BV270" s="139"/>
      <c r="BW270" s="139"/>
      <c r="BX270" s="139"/>
      <c r="BY270" s="139"/>
      <c r="BZ270" s="139"/>
      <c r="CA270" s="139"/>
      <c r="CB270" s="139"/>
      <c r="CC270" s="139"/>
    </row>
    <row r="271" spans="8:81" s="38" customFormat="1" x14ac:dyDescent="0.45">
      <c r="H271" s="139"/>
      <c r="I271" s="139"/>
      <c r="J271" s="139"/>
      <c r="K271" s="139"/>
      <c r="L271" s="139"/>
      <c r="M271" s="139"/>
      <c r="N271" s="139"/>
      <c r="O271" s="139"/>
      <c r="P271" s="139"/>
      <c r="Q271" s="139"/>
      <c r="R271" s="139"/>
      <c r="S271" s="139"/>
      <c r="T271" s="139"/>
      <c r="U271" s="139"/>
      <c r="V271" s="139"/>
      <c r="W271" s="139"/>
      <c r="X271" s="139"/>
      <c r="Y271" s="139"/>
      <c r="Z271" s="139"/>
      <c r="AA271" s="139"/>
      <c r="AB271" s="139"/>
      <c r="AC271" s="139"/>
      <c r="AD271" s="139"/>
      <c r="AE271" s="139"/>
      <c r="AF271" s="139"/>
      <c r="AG271" s="139"/>
      <c r="AH271" s="139"/>
      <c r="AI271" s="139"/>
      <c r="AJ271" s="139"/>
      <c r="AK271" s="139"/>
      <c r="AL271" s="139"/>
      <c r="AM271" s="139"/>
      <c r="AN271" s="139"/>
      <c r="AO271" s="139"/>
      <c r="AP271" s="139"/>
      <c r="AQ271" s="139"/>
      <c r="AR271" s="139"/>
      <c r="AS271" s="139"/>
      <c r="AT271" s="139"/>
      <c r="AU271" s="139"/>
      <c r="AV271" s="139"/>
      <c r="AW271" s="139"/>
      <c r="AX271" s="139"/>
      <c r="AY271" s="139"/>
      <c r="AZ271" s="139"/>
      <c r="BA271" s="139"/>
      <c r="BB271" s="139"/>
      <c r="BC271" s="139"/>
      <c r="BD271" s="139"/>
      <c r="BE271" s="139"/>
      <c r="BF271" s="139"/>
      <c r="BG271" s="139"/>
      <c r="BH271" s="139"/>
      <c r="BI271" s="139"/>
      <c r="BJ271" s="139"/>
      <c r="BK271" s="139"/>
      <c r="BL271" s="139"/>
      <c r="BM271" s="139"/>
      <c r="BN271" s="139"/>
      <c r="BO271" s="139"/>
      <c r="BP271" s="139"/>
      <c r="BQ271" s="139"/>
      <c r="BR271" s="139"/>
      <c r="BS271" s="139"/>
      <c r="BT271" s="139"/>
      <c r="BU271" s="139"/>
      <c r="BV271" s="139"/>
      <c r="BW271" s="139"/>
      <c r="BX271" s="139"/>
      <c r="BY271" s="139"/>
      <c r="BZ271" s="139"/>
      <c r="CA271" s="139"/>
      <c r="CB271" s="139"/>
      <c r="CC271" s="139"/>
    </row>
    <row r="272" spans="8:81" s="38" customFormat="1" x14ac:dyDescent="0.45">
      <c r="H272" s="139"/>
      <c r="I272" s="139"/>
      <c r="J272" s="139"/>
      <c r="K272" s="139"/>
      <c r="L272" s="139"/>
      <c r="M272" s="139"/>
      <c r="N272" s="139"/>
      <c r="O272" s="139"/>
      <c r="P272" s="139"/>
      <c r="Q272" s="139"/>
      <c r="R272" s="139"/>
      <c r="S272" s="139"/>
      <c r="T272" s="139"/>
      <c r="U272" s="139"/>
      <c r="V272" s="139"/>
      <c r="W272" s="139"/>
      <c r="X272" s="139"/>
      <c r="Y272" s="139"/>
      <c r="Z272" s="139"/>
      <c r="AA272" s="139"/>
      <c r="AB272" s="139"/>
      <c r="AC272" s="139"/>
      <c r="AD272" s="139"/>
      <c r="AE272" s="139"/>
      <c r="AF272" s="139"/>
      <c r="AG272" s="139"/>
      <c r="AH272" s="139"/>
      <c r="AI272" s="139"/>
      <c r="AJ272" s="139"/>
      <c r="AK272" s="139"/>
      <c r="AL272" s="139"/>
      <c r="AM272" s="139"/>
      <c r="AN272" s="139"/>
      <c r="AO272" s="139"/>
      <c r="AP272" s="139"/>
      <c r="AQ272" s="139"/>
      <c r="AR272" s="139"/>
      <c r="AS272" s="139"/>
      <c r="AT272" s="139"/>
      <c r="AU272" s="139"/>
      <c r="AV272" s="139"/>
      <c r="AW272" s="139"/>
      <c r="AX272" s="139"/>
      <c r="AY272" s="139"/>
      <c r="AZ272" s="139"/>
      <c r="BA272" s="139"/>
      <c r="BB272" s="139"/>
      <c r="BC272" s="139"/>
      <c r="BD272" s="139"/>
      <c r="BE272" s="139"/>
      <c r="BF272" s="139"/>
      <c r="BG272" s="139"/>
      <c r="BH272" s="139"/>
      <c r="BI272" s="139"/>
      <c r="BJ272" s="139"/>
      <c r="BK272" s="139"/>
      <c r="BL272" s="139"/>
      <c r="BM272" s="139"/>
      <c r="BN272" s="139"/>
      <c r="BO272" s="139"/>
      <c r="BP272" s="139"/>
      <c r="BQ272" s="139"/>
      <c r="BR272" s="139"/>
      <c r="BS272" s="139"/>
      <c r="BT272" s="139"/>
      <c r="BU272" s="139"/>
      <c r="BV272" s="139"/>
      <c r="BW272" s="139"/>
      <c r="BX272" s="139"/>
      <c r="BY272" s="139"/>
      <c r="BZ272" s="139"/>
      <c r="CA272" s="139"/>
      <c r="CB272" s="139"/>
      <c r="CC272" s="139"/>
    </row>
    <row r="273" spans="8:81" s="38" customFormat="1" x14ac:dyDescent="0.45">
      <c r="H273" s="139"/>
      <c r="I273" s="139"/>
      <c r="J273" s="139"/>
      <c r="K273" s="139"/>
      <c r="L273" s="139"/>
      <c r="M273" s="139"/>
      <c r="N273" s="139"/>
      <c r="O273" s="139"/>
      <c r="P273" s="139"/>
      <c r="Q273" s="139"/>
      <c r="R273" s="139"/>
      <c r="S273" s="139"/>
      <c r="T273" s="139"/>
      <c r="U273" s="139"/>
      <c r="V273" s="139"/>
      <c r="W273" s="139"/>
      <c r="X273" s="139"/>
      <c r="Y273" s="139"/>
      <c r="Z273" s="139"/>
      <c r="AA273" s="139"/>
      <c r="AB273" s="139"/>
      <c r="AC273" s="139"/>
      <c r="AD273" s="139"/>
      <c r="AE273" s="139"/>
      <c r="AF273" s="139"/>
      <c r="AG273" s="139"/>
      <c r="AH273" s="139"/>
      <c r="AI273" s="139"/>
      <c r="AJ273" s="139"/>
      <c r="AK273" s="139"/>
      <c r="AL273" s="139"/>
      <c r="AM273" s="139"/>
      <c r="AN273" s="139"/>
      <c r="AO273" s="139"/>
      <c r="AP273" s="139"/>
      <c r="AQ273" s="139"/>
      <c r="AR273" s="139"/>
      <c r="AS273" s="139"/>
      <c r="AT273" s="139"/>
      <c r="AU273" s="139"/>
      <c r="AV273" s="139"/>
      <c r="AW273" s="139"/>
      <c r="AX273" s="139"/>
      <c r="AY273" s="139"/>
      <c r="AZ273" s="139"/>
      <c r="BA273" s="139"/>
      <c r="BB273" s="139"/>
      <c r="BC273" s="139"/>
      <c r="BD273" s="139"/>
      <c r="BE273" s="139"/>
      <c r="BF273" s="139"/>
      <c r="BG273" s="139"/>
      <c r="BH273" s="139"/>
      <c r="BI273" s="139"/>
      <c r="BJ273" s="139"/>
      <c r="BK273" s="139"/>
      <c r="BL273" s="139"/>
      <c r="BM273" s="139"/>
      <c r="BN273" s="139"/>
      <c r="BO273" s="139"/>
      <c r="BP273" s="139"/>
      <c r="BQ273" s="139"/>
      <c r="BR273" s="139"/>
      <c r="BS273" s="139"/>
      <c r="BT273" s="139"/>
      <c r="BU273" s="139"/>
      <c r="BV273" s="139"/>
      <c r="BW273" s="139"/>
      <c r="BX273" s="139"/>
      <c r="BY273" s="139"/>
      <c r="BZ273" s="139"/>
      <c r="CA273" s="139"/>
      <c r="CB273" s="139"/>
      <c r="CC273" s="139"/>
    </row>
    <row r="274" spans="8:81" s="38" customFormat="1" x14ac:dyDescent="0.45">
      <c r="H274" s="139"/>
      <c r="I274" s="139"/>
      <c r="J274" s="139"/>
      <c r="K274" s="139"/>
      <c r="L274" s="139"/>
      <c r="M274" s="139"/>
      <c r="N274" s="139"/>
      <c r="O274" s="139"/>
      <c r="P274" s="139"/>
      <c r="Q274" s="139"/>
      <c r="R274" s="139"/>
      <c r="S274" s="139"/>
      <c r="T274" s="139"/>
      <c r="U274" s="139"/>
      <c r="V274" s="139"/>
      <c r="W274" s="139"/>
      <c r="X274" s="139"/>
      <c r="Y274" s="139"/>
      <c r="Z274" s="139"/>
      <c r="AA274" s="139"/>
      <c r="AB274" s="139"/>
      <c r="AC274" s="139"/>
      <c r="AD274" s="139"/>
      <c r="AE274" s="139"/>
      <c r="AF274" s="139"/>
      <c r="AG274" s="139"/>
      <c r="AH274" s="139"/>
      <c r="AI274" s="139"/>
      <c r="AJ274" s="139"/>
      <c r="AK274" s="139"/>
      <c r="AL274" s="139"/>
      <c r="AM274" s="139"/>
      <c r="AN274" s="139"/>
      <c r="AO274" s="139"/>
      <c r="AP274" s="139"/>
      <c r="AQ274" s="139"/>
      <c r="AR274" s="139"/>
      <c r="AS274" s="139"/>
      <c r="AT274" s="139"/>
      <c r="AU274" s="139"/>
      <c r="AV274" s="139"/>
      <c r="AW274" s="139"/>
      <c r="AX274" s="139"/>
      <c r="AY274" s="139"/>
      <c r="AZ274" s="139"/>
      <c r="BA274" s="139"/>
      <c r="BB274" s="139"/>
      <c r="BC274" s="139"/>
      <c r="BD274" s="139"/>
      <c r="BE274" s="139"/>
      <c r="BF274" s="139"/>
      <c r="BG274" s="139"/>
      <c r="BH274" s="139"/>
      <c r="BI274" s="139"/>
      <c r="BJ274" s="139"/>
      <c r="BK274" s="139"/>
      <c r="BL274" s="139"/>
      <c r="BM274" s="139"/>
      <c r="BN274" s="139"/>
      <c r="BO274" s="139"/>
      <c r="BP274" s="139"/>
      <c r="BQ274" s="139"/>
      <c r="BR274" s="139"/>
      <c r="BS274" s="139"/>
      <c r="BT274" s="139"/>
      <c r="BU274" s="139"/>
      <c r="BV274" s="139"/>
      <c r="BW274" s="139"/>
      <c r="BX274" s="139"/>
      <c r="BY274" s="139"/>
      <c r="BZ274" s="139"/>
      <c r="CA274" s="139"/>
      <c r="CB274" s="139"/>
      <c r="CC274" s="139"/>
    </row>
    <row r="275" spans="8:81" s="38" customFormat="1" x14ac:dyDescent="0.45">
      <c r="H275" s="139"/>
      <c r="I275" s="139"/>
      <c r="J275" s="139"/>
      <c r="K275" s="139"/>
      <c r="L275" s="139"/>
      <c r="M275" s="139"/>
      <c r="N275" s="139"/>
      <c r="O275" s="139"/>
      <c r="P275" s="139"/>
      <c r="Q275" s="139"/>
      <c r="R275" s="139"/>
      <c r="S275" s="139"/>
      <c r="T275" s="139"/>
      <c r="U275" s="139"/>
      <c r="V275" s="139"/>
      <c r="W275" s="139"/>
      <c r="X275" s="139"/>
      <c r="Y275" s="139"/>
      <c r="Z275" s="139"/>
      <c r="AA275" s="139"/>
      <c r="AB275" s="139"/>
      <c r="AC275" s="139"/>
      <c r="AD275" s="139"/>
      <c r="AE275" s="139"/>
      <c r="AF275" s="139"/>
      <c r="AG275" s="139"/>
      <c r="AH275" s="139"/>
      <c r="AI275" s="139"/>
      <c r="AJ275" s="139"/>
      <c r="AK275" s="139"/>
      <c r="AL275" s="139"/>
      <c r="AM275" s="139"/>
      <c r="AN275" s="139"/>
      <c r="AO275" s="139"/>
      <c r="AP275" s="139"/>
      <c r="AQ275" s="139"/>
      <c r="AR275" s="139"/>
      <c r="AS275" s="139"/>
      <c r="AT275" s="139"/>
      <c r="AU275" s="139"/>
      <c r="AV275" s="139"/>
      <c r="AW275" s="139"/>
      <c r="AX275" s="139"/>
      <c r="AY275" s="139"/>
      <c r="AZ275" s="139"/>
      <c r="BA275" s="139"/>
      <c r="BB275" s="139"/>
      <c r="BC275" s="139"/>
      <c r="BD275" s="139"/>
      <c r="BE275" s="139"/>
      <c r="BF275" s="139"/>
      <c r="BG275" s="139"/>
      <c r="BH275" s="139"/>
      <c r="BI275" s="139"/>
      <c r="BJ275" s="139"/>
      <c r="BK275" s="139"/>
      <c r="BL275" s="139"/>
      <c r="BM275" s="139"/>
      <c r="BN275" s="139"/>
      <c r="BO275" s="139"/>
      <c r="BP275" s="139"/>
      <c r="BQ275" s="139"/>
      <c r="BR275" s="139"/>
      <c r="BS275" s="139"/>
      <c r="BT275" s="139"/>
      <c r="BU275" s="139"/>
      <c r="BV275" s="139"/>
      <c r="BW275" s="139"/>
      <c r="BX275" s="139"/>
      <c r="BY275" s="139"/>
      <c r="BZ275" s="139"/>
      <c r="CA275" s="139"/>
      <c r="CB275" s="139"/>
      <c r="CC275" s="139"/>
    </row>
    <row r="276" spans="8:81" s="38" customFormat="1" x14ac:dyDescent="0.45">
      <c r="H276" s="139"/>
      <c r="I276" s="139"/>
      <c r="J276" s="139"/>
      <c r="K276" s="139"/>
      <c r="L276" s="139"/>
      <c r="M276" s="139"/>
      <c r="N276" s="139"/>
      <c r="O276" s="139"/>
      <c r="P276" s="139"/>
      <c r="Q276" s="139"/>
      <c r="R276" s="139"/>
      <c r="S276" s="139"/>
      <c r="T276" s="139"/>
      <c r="U276" s="139"/>
      <c r="V276" s="139"/>
      <c r="W276" s="139"/>
      <c r="X276" s="139"/>
      <c r="Y276" s="139"/>
      <c r="Z276" s="139"/>
      <c r="AA276" s="139"/>
      <c r="AB276" s="139"/>
      <c r="AC276" s="139"/>
      <c r="AD276" s="139"/>
      <c r="AE276" s="139"/>
      <c r="AF276" s="139"/>
      <c r="AG276" s="139"/>
      <c r="AH276" s="139"/>
      <c r="AI276" s="139"/>
      <c r="AJ276" s="139"/>
      <c r="AK276" s="139"/>
      <c r="AL276" s="139"/>
      <c r="AM276" s="139"/>
      <c r="AN276" s="139"/>
      <c r="AO276" s="139"/>
      <c r="AP276" s="139"/>
      <c r="AQ276" s="139"/>
      <c r="AR276" s="139"/>
      <c r="AS276" s="139"/>
      <c r="AT276" s="139"/>
      <c r="AU276" s="139"/>
      <c r="AV276" s="139"/>
      <c r="AW276" s="139"/>
      <c r="AX276" s="139"/>
      <c r="AY276" s="139"/>
      <c r="AZ276" s="139"/>
      <c r="BA276" s="139"/>
      <c r="BB276" s="139"/>
      <c r="BC276" s="139"/>
      <c r="BD276" s="139"/>
      <c r="BE276" s="139"/>
      <c r="BF276" s="139"/>
      <c r="BG276" s="139"/>
      <c r="BH276" s="139"/>
      <c r="BI276" s="139"/>
      <c r="BJ276" s="139"/>
      <c r="BK276" s="139"/>
      <c r="BL276" s="139"/>
      <c r="BM276" s="139"/>
      <c r="BN276" s="139"/>
      <c r="BO276" s="139"/>
      <c r="BP276" s="139"/>
      <c r="BQ276" s="139"/>
      <c r="BR276" s="139"/>
      <c r="BS276" s="139"/>
      <c r="BT276" s="139"/>
      <c r="BU276" s="139"/>
      <c r="BV276" s="139"/>
      <c r="BW276" s="139"/>
      <c r="BX276" s="139"/>
      <c r="BY276" s="139"/>
      <c r="BZ276" s="139"/>
      <c r="CA276" s="139"/>
      <c r="CB276" s="139"/>
      <c r="CC276" s="139"/>
    </row>
    <row r="277" spans="8:81" s="38" customFormat="1" x14ac:dyDescent="0.45">
      <c r="H277" s="139"/>
      <c r="I277" s="139"/>
      <c r="J277" s="139"/>
      <c r="K277" s="139"/>
      <c r="L277" s="139"/>
      <c r="M277" s="139"/>
      <c r="N277" s="139"/>
      <c r="O277" s="139"/>
      <c r="P277" s="139"/>
      <c r="Q277" s="139"/>
      <c r="R277" s="139"/>
      <c r="S277" s="139"/>
      <c r="T277" s="139"/>
      <c r="U277" s="139"/>
      <c r="V277" s="139"/>
      <c r="W277" s="139"/>
      <c r="X277" s="139"/>
      <c r="Y277" s="139"/>
      <c r="Z277" s="139"/>
      <c r="AA277" s="139"/>
      <c r="AB277" s="139"/>
      <c r="AC277" s="139"/>
      <c r="AD277" s="139"/>
      <c r="AE277" s="139"/>
      <c r="AF277" s="139"/>
      <c r="AG277" s="139"/>
      <c r="AH277" s="139"/>
      <c r="AI277" s="139"/>
      <c r="AJ277" s="139"/>
      <c r="AK277" s="139"/>
      <c r="AL277" s="139"/>
      <c r="AM277" s="139"/>
      <c r="AN277" s="139"/>
      <c r="AO277" s="139"/>
      <c r="AP277" s="139"/>
      <c r="AQ277" s="139"/>
      <c r="AR277" s="139"/>
      <c r="AS277" s="139"/>
      <c r="AT277" s="139"/>
      <c r="AU277" s="139"/>
      <c r="AV277" s="139"/>
      <c r="AW277" s="139"/>
      <c r="AX277" s="139"/>
      <c r="AY277" s="139"/>
      <c r="AZ277" s="139"/>
      <c r="BA277" s="139"/>
      <c r="BB277" s="139"/>
      <c r="BC277" s="139"/>
      <c r="BD277" s="139"/>
      <c r="BE277" s="139"/>
      <c r="BF277" s="139"/>
      <c r="BG277" s="139"/>
      <c r="BH277" s="139"/>
      <c r="BI277" s="139"/>
      <c r="BJ277" s="139"/>
      <c r="BK277" s="139"/>
      <c r="BL277" s="139"/>
      <c r="BM277" s="139"/>
      <c r="BN277" s="139"/>
      <c r="BO277" s="139"/>
      <c r="BP277" s="139"/>
      <c r="BQ277" s="139"/>
      <c r="BR277" s="139"/>
      <c r="BS277" s="139"/>
      <c r="BT277" s="139"/>
      <c r="BU277" s="139"/>
      <c r="BV277" s="139"/>
      <c r="BW277" s="139"/>
      <c r="BX277" s="139"/>
      <c r="BY277" s="139"/>
      <c r="BZ277" s="139"/>
      <c r="CA277" s="139"/>
      <c r="CB277" s="139"/>
      <c r="CC277" s="139"/>
    </row>
    <row r="278" spans="8:81" s="38" customFormat="1" x14ac:dyDescent="0.45">
      <c r="H278" s="139"/>
      <c r="I278" s="139"/>
      <c r="J278" s="139"/>
      <c r="K278" s="139"/>
      <c r="L278" s="139"/>
      <c r="M278" s="139"/>
      <c r="N278" s="139"/>
      <c r="O278" s="139"/>
      <c r="P278" s="139"/>
      <c r="Q278" s="139"/>
      <c r="R278" s="139"/>
      <c r="S278" s="139"/>
      <c r="T278" s="139"/>
      <c r="U278" s="139"/>
      <c r="V278" s="139"/>
      <c r="W278" s="139"/>
      <c r="X278" s="139"/>
      <c r="Y278" s="139"/>
      <c r="Z278" s="139"/>
      <c r="AA278" s="139"/>
      <c r="AB278" s="139"/>
      <c r="AC278" s="139"/>
      <c r="AD278" s="139"/>
      <c r="AE278" s="139"/>
      <c r="AF278" s="139"/>
      <c r="AG278" s="139"/>
      <c r="AH278" s="139"/>
      <c r="AI278" s="139"/>
      <c r="AJ278" s="139"/>
      <c r="AK278" s="139"/>
      <c r="AL278" s="139"/>
      <c r="AM278" s="139"/>
      <c r="AN278" s="139"/>
      <c r="AO278" s="139"/>
      <c r="AP278" s="139"/>
      <c r="AQ278" s="139"/>
      <c r="AR278" s="139"/>
      <c r="AS278" s="139"/>
      <c r="AT278" s="139"/>
      <c r="AU278" s="139"/>
      <c r="AV278" s="139"/>
      <c r="AW278" s="139"/>
      <c r="AX278" s="139"/>
      <c r="AY278" s="139"/>
      <c r="AZ278" s="139"/>
      <c r="BA278" s="139"/>
      <c r="BB278" s="139"/>
      <c r="BC278" s="139"/>
      <c r="BD278" s="139"/>
      <c r="BE278" s="139"/>
      <c r="BF278" s="139"/>
      <c r="BG278" s="139"/>
      <c r="BH278" s="139"/>
      <c r="BI278" s="139"/>
      <c r="BJ278" s="139"/>
      <c r="BK278" s="139"/>
      <c r="BL278" s="139"/>
      <c r="BM278" s="139"/>
      <c r="BN278" s="139"/>
      <c r="BO278" s="139"/>
      <c r="BP278" s="139"/>
      <c r="BQ278" s="139"/>
      <c r="BR278" s="139"/>
      <c r="BS278" s="139"/>
      <c r="BT278" s="139"/>
      <c r="BU278" s="139"/>
      <c r="BV278" s="139"/>
      <c r="BW278" s="139"/>
      <c r="BX278" s="139"/>
      <c r="BY278" s="139"/>
      <c r="BZ278" s="139"/>
      <c r="CA278" s="139"/>
      <c r="CB278" s="139"/>
      <c r="CC278" s="139"/>
    </row>
    <row r="279" spans="8:81" s="38" customFormat="1" x14ac:dyDescent="0.45">
      <c r="H279" s="139"/>
      <c r="I279" s="139"/>
      <c r="J279" s="139"/>
      <c r="K279" s="139"/>
      <c r="L279" s="139"/>
      <c r="M279" s="139"/>
      <c r="N279" s="139"/>
      <c r="O279" s="139"/>
      <c r="P279" s="139"/>
      <c r="Q279" s="139"/>
      <c r="R279" s="139"/>
      <c r="S279" s="139"/>
      <c r="T279" s="139"/>
      <c r="U279" s="139"/>
      <c r="V279" s="139"/>
      <c r="W279" s="139"/>
      <c r="X279" s="139"/>
      <c r="Y279" s="139"/>
      <c r="Z279" s="139"/>
      <c r="AA279" s="139"/>
      <c r="AB279" s="139"/>
      <c r="AC279" s="139"/>
      <c r="AD279" s="139"/>
      <c r="AE279" s="139"/>
      <c r="AF279" s="139"/>
      <c r="AG279" s="139"/>
      <c r="AH279" s="139"/>
      <c r="AI279" s="139"/>
      <c r="AJ279" s="139"/>
      <c r="AK279" s="139"/>
      <c r="AL279" s="139"/>
      <c r="AM279" s="139"/>
      <c r="AN279" s="139"/>
      <c r="AO279" s="139"/>
      <c r="AP279" s="139"/>
      <c r="AQ279" s="139"/>
      <c r="AR279" s="139"/>
      <c r="AS279" s="139"/>
      <c r="AT279" s="139"/>
      <c r="AU279" s="139"/>
      <c r="AV279" s="139"/>
      <c r="AW279" s="139"/>
      <c r="AX279" s="139"/>
      <c r="AY279" s="139"/>
      <c r="AZ279" s="139"/>
      <c r="BA279" s="139"/>
      <c r="BB279" s="139"/>
      <c r="BC279" s="139"/>
      <c r="BD279" s="139"/>
      <c r="BE279" s="139"/>
      <c r="BF279" s="139"/>
      <c r="BG279" s="139"/>
      <c r="BH279" s="139"/>
      <c r="BI279" s="139"/>
      <c r="BJ279" s="139"/>
      <c r="BK279" s="139"/>
      <c r="BL279" s="139"/>
      <c r="BM279" s="139"/>
      <c r="BN279" s="139"/>
      <c r="BO279" s="139"/>
      <c r="BP279" s="139"/>
      <c r="BQ279" s="139"/>
      <c r="BR279" s="139"/>
      <c r="BS279" s="139"/>
      <c r="BT279" s="139"/>
      <c r="BU279" s="139"/>
      <c r="BV279" s="139"/>
      <c r="BW279" s="139"/>
      <c r="BX279" s="139"/>
      <c r="BY279" s="139"/>
      <c r="BZ279" s="139"/>
      <c r="CA279" s="139"/>
      <c r="CB279" s="139"/>
      <c r="CC279" s="139"/>
    </row>
    <row r="280" spans="8:81" s="38" customFormat="1" x14ac:dyDescent="0.45">
      <c r="H280" s="139"/>
      <c r="I280" s="139"/>
      <c r="J280" s="139"/>
      <c r="K280" s="139"/>
      <c r="L280" s="139"/>
      <c r="M280" s="139"/>
      <c r="N280" s="139"/>
      <c r="O280" s="139"/>
      <c r="P280" s="139"/>
      <c r="Q280" s="139"/>
      <c r="R280" s="139"/>
      <c r="S280" s="139"/>
      <c r="T280" s="139"/>
      <c r="U280" s="139"/>
      <c r="V280" s="139"/>
      <c r="W280" s="139"/>
      <c r="X280" s="139"/>
      <c r="Y280" s="139"/>
      <c r="Z280" s="139"/>
      <c r="AA280" s="139"/>
      <c r="AB280" s="139"/>
      <c r="AC280" s="139"/>
      <c r="AD280" s="139"/>
      <c r="AE280" s="139"/>
      <c r="AF280" s="139"/>
      <c r="AG280" s="139"/>
      <c r="AH280" s="139"/>
      <c r="AI280" s="139"/>
      <c r="AJ280" s="139"/>
      <c r="AK280" s="139"/>
      <c r="AL280" s="139"/>
      <c r="AM280" s="139"/>
      <c r="AN280" s="139"/>
      <c r="AO280" s="139"/>
      <c r="AP280" s="139"/>
      <c r="AQ280" s="139"/>
      <c r="AR280" s="139"/>
      <c r="AS280" s="139"/>
      <c r="AT280" s="139"/>
      <c r="AU280" s="139"/>
      <c r="AV280" s="139"/>
      <c r="AW280" s="139"/>
      <c r="AX280" s="139"/>
      <c r="AY280" s="139"/>
      <c r="AZ280" s="139"/>
      <c r="BA280" s="139"/>
      <c r="BB280" s="139"/>
      <c r="BC280" s="139"/>
      <c r="BD280" s="139"/>
      <c r="BE280" s="139"/>
      <c r="BF280" s="139"/>
      <c r="BG280" s="139"/>
      <c r="BH280" s="139"/>
      <c r="BI280" s="139"/>
      <c r="BJ280" s="139"/>
      <c r="BK280" s="139"/>
      <c r="BL280" s="139"/>
      <c r="BM280" s="139"/>
      <c r="BN280" s="139"/>
      <c r="BO280" s="139"/>
      <c r="BP280" s="139"/>
      <c r="BQ280" s="139"/>
      <c r="BR280" s="139"/>
      <c r="BS280" s="139"/>
      <c r="BT280" s="139"/>
      <c r="BU280" s="139"/>
      <c r="BV280" s="139"/>
      <c r="BW280" s="139"/>
      <c r="BX280" s="139"/>
      <c r="BY280" s="139"/>
      <c r="BZ280" s="139"/>
      <c r="CA280" s="139"/>
      <c r="CB280" s="139"/>
      <c r="CC280" s="139"/>
    </row>
    <row r="281" spans="8:81" s="38" customFormat="1" x14ac:dyDescent="0.45">
      <c r="H281" s="139"/>
      <c r="I281" s="139"/>
      <c r="J281" s="139"/>
      <c r="K281" s="139"/>
      <c r="L281" s="139"/>
      <c r="M281" s="139"/>
      <c r="N281" s="139"/>
      <c r="O281" s="139"/>
      <c r="P281" s="139"/>
      <c r="Q281" s="139"/>
      <c r="R281" s="139"/>
      <c r="S281" s="139"/>
      <c r="T281" s="139"/>
      <c r="U281" s="139"/>
      <c r="V281" s="139"/>
      <c r="W281" s="139"/>
      <c r="X281" s="139"/>
      <c r="Y281" s="139"/>
      <c r="Z281" s="139"/>
      <c r="AA281" s="139"/>
      <c r="AB281" s="139"/>
      <c r="AC281" s="139"/>
      <c r="AD281" s="139"/>
      <c r="AE281" s="139"/>
      <c r="AF281" s="139"/>
      <c r="AG281" s="139"/>
      <c r="AH281" s="139"/>
      <c r="AI281" s="139"/>
      <c r="AJ281" s="139"/>
      <c r="AK281" s="139"/>
      <c r="AL281" s="139"/>
      <c r="AM281" s="139"/>
      <c r="AN281" s="139"/>
      <c r="AO281" s="139"/>
      <c r="AP281" s="139"/>
      <c r="AQ281" s="139"/>
      <c r="AR281" s="139"/>
      <c r="AS281" s="139"/>
      <c r="AT281" s="139"/>
      <c r="AU281" s="139"/>
      <c r="AV281" s="139"/>
      <c r="AW281" s="139"/>
      <c r="AX281" s="139"/>
      <c r="AY281" s="139"/>
      <c r="AZ281" s="139"/>
      <c r="BA281" s="139"/>
      <c r="BB281" s="139"/>
      <c r="BC281" s="139"/>
      <c r="BD281" s="139"/>
      <c r="BE281" s="139"/>
      <c r="BF281" s="139"/>
      <c r="BG281" s="139"/>
      <c r="BH281" s="139"/>
      <c r="BI281" s="139"/>
      <c r="BJ281" s="139"/>
      <c r="BK281" s="139"/>
      <c r="BL281" s="139"/>
      <c r="BM281" s="139"/>
      <c r="BN281" s="139"/>
      <c r="BO281" s="139"/>
      <c r="BP281" s="139"/>
      <c r="BQ281" s="139"/>
      <c r="BR281" s="139"/>
      <c r="BS281" s="139"/>
      <c r="BT281" s="139"/>
      <c r="BU281" s="139"/>
      <c r="BV281" s="139"/>
      <c r="BW281" s="139"/>
      <c r="BX281" s="139"/>
      <c r="BY281" s="139"/>
      <c r="BZ281" s="139"/>
      <c r="CA281" s="139"/>
      <c r="CB281" s="139"/>
      <c r="CC281" s="139"/>
    </row>
    <row r="282" spans="8:81" s="38" customFormat="1" x14ac:dyDescent="0.45">
      <c r="H282" s="139"/>
      <c r="I282" s="139"/>
      <c r="J282" s="139"/>
      <c r="K282" s="139"/>
      <c r="L282" s="139"/>
      <c r="M282" s="139"/>
      <c r="N282" s="139"/>
      <c r="O282" s="139"/>
      <c r="P282" s="139"/>
      <c r="Q282" s="139"/>
      <c r="R282" s="139"/>
      <c r="S282" s="139"/>
      <c r="T282" s="139"/>
      <c r="U282" s="139"/>
      <c r="V282" s="139"/>
      <c r="W282" s="139"/>
      <c r="X282" s="139"/>
      <c r="Y282" s="139"/>
      <c r="Z282" s="139"/>
      <c r="AA282" s="139"/>
      <c r="AB282" s="139"/>
      <c r="AC282" s="139"/>
      <c r="AD282" s="139"/>
      <c r="AE282" s="139"/>
      <c r="AF282" s="139"/>
      <c r="AG282" s="139"/>
      <c r="AH282" s="139"/>
      <c r="AI282" s="139"/>
      <c r="AJ282" s="139"/>
      <c r="AK282" s="139"/>
      <c r="AL282" s="139"/>
      <c r="AM282" s="139"/>
      <c r="AN282" s="139"/>
      <c r="AO282" s="139"/>
      <c r="AP282" s="139"/>
      <c r="AQ282" s="139"/>
      <c r="AR282" s="139"/>
      <c r="AS282" s="139"/>
      <c r="AT282" s="139"/>
      <c r="AU282" s="139"/>
      <c r="AV282" s="139"/>
      <c r="AW282" s="139"/>
      <c r="AX282" s="139"/>
      <c r="AY282" s="139"/>
      <c r="AZ282" s="139"/>
      <c r="BA282" s="139"/>
      <c r="BB282" s="139"/>
      <c r="BC282" s="139"/>
      <c r="BD282" s="139"/>
      <c r="BE282" s="139"/>
      <c r="BF282" s="139"/>
      <c r="BG282" s="139"/>
      <c r="BH282" s="139"/>
      <c r="BI282" s="139"/>
      <c r="BJ282" s="139"/>
      <c r="BK282" s="139"/>
      <c r="BL282" s="139"/>
      <c r="BM282" s="139"/>
      <c r="BN282" s="139"/>
      <c r="BO282" s="139"/>
      <c r="BP282" s="139"/>
      <c r="BQ282" s="139"/>
      <c r="BR282" s="139"/>
      <c r="BS282" s="139"/>
      <c r="BT282" s="139"/>
      <c r="BU282" s="139"/>
      <c r="BV282" s="139"/>
      <c r="BW282" s="139"/>
      <c r="BX282" s="139"/>
      <c r="BY282" s="139"/>
      <c r="BZ282" s="139"/>
      <c r="CA282" s="139"/>
      <c r="CB282" s="139"/>
      <c r="CC282" s="139"/>
    </row>
    <row r="283" spans="8:81" s="38" customFormat="1" x14ac:dyDescent="0.45">
      <c r="H283" s="139"/>
      <c r="I283" s="139"/>
      <c r="J283" s="139"/>
      <c r="K283" s="139"/>
      <c r="L283" s="139"/>
      <c r="M283" s="139"/>
      <c r="N283" s="139"/>
      <c r="O283" s="139"/>
      <c r="P283" s="139"/>
      <c r="Q283" s="139"/>
      <c r="R283" s="139"/>
      <c r="S283" s="139"/>
      <c r="T283" s="139"/>
      <c r="U283" s="139"/>
      <c r="V283" s="139"/>
      <c r="W283" s="139"/>
      <c r="X283" s="139"/>
      <c r="Y283" s="139"/>
      <c r="Z283" s="139"/>
      <c r="AA283" s="139"/>
      <c r="AB283" s="139"/>
      <c r="AC283" s="139"/>
      <c r="AD283" s="139"/>
      <c r="AE283" s="139"/>
      <c r="AF283" s="139"/>
      <c r="AG283" s="139"/>
      <c r="AH283" s="139"/>
      <c r="AI283" s="139"/>
      <c r="AJ283" s="139"/>
      <c r="AK283" s="139"/>
      <c r="AL283" s="139"/>
      <c r="AM283" s="139"/>
      <c r="AN283" s="139"/>
      <c r="AO283" s="139"/>
      <c r="AP283" s="139"/>
      <c r="AQ283" s="139"/>
      <c r="AR283" s="139"/>
      <c r="AS283" s="139"/>
      <c r="AT283" s="139"/>
      <c r="AU283" s="139"/>
      <c r="AV283" s="139"/>
      <c r="AW283" s="139"/>
      <c r="AX283" s="139"/>
      <c r="AY283" s="139"/>
      <c r="AZ283" s="139"/>
      <c r="BA283" s="139"/>
      <c r="BB283" s="139"/>
      <c r="BC283" s="139"/>
      <c r="BD283" s="139"/>
      <c r="BE283" s="139"/>
      <c r="BF283" s="139"/>
      <c r="BG283" s="139"/>
      <c r="BH283" s="139"/>
      <c r="BI283" s="139"/>
      <c r="BJ283" s="139"/>
      <c r="BK283" s="139"/>
      <c r="BL283" s="139"/>
      <c r="BM283" s="139"/>
      <c r="BN283" s="139"/>
      <c r="BO283" s="139"/>
      <c r="BP283" s="139"/>
      <c r="BQ283" s="139"/>
      <c r="BR283" s="139"/>
      <c r="BS283" s="139"/>
      <c r="BT283" s="139"/>
      <c r="BU283" s="139"/>
      <c r="BV283" s="139"/>
      <c r="BW283" s="139"/>
      <c r="BX283" s="139"/>
      <c r="BY283" s="139"/>
      <c r="BZ283" s="139"/>
      <c r="CA283" s="139"/>
      <c r="CB283" s="139"/>
      <c r="CC283" s="139"/>
    </row>
    <row r="284" spans="8:81" s="38" customFormat="1" x14ac:dyDescent="0.45">
      <c r="H284" s="139"/>
      <c r="I284" s="139"/>
      <c r="J284" s="139"/>
      <c r="K284" s="139"/>
      <c r="L284" s="139"/>
      <c r="M284" s="139"/>
      <c r="N284" s="139"/>
      <c r="O284" s="139"/>
      <c r="P284" s="139"/>
      <c r="Q284" s="139"/>
      <c r="R284" s="139"/>
      <c r="S284" s="139"/>
      <c r="T284" s="139"/>
      <c r="U284" s="139"/>
      <c r="V284" s="139"/>
      <c r="W284" s="139"/>
      <c r="X284" s="139"/>
      <c r="Y284" s="139"/>
      <c r="Z284" s="139"/>
      <c r="AA284" s="139"/>
      <c r="AB284" s="139"/>
      <c r="AC284" s="139"/>
      <c r="AD284" s="139"/>
      <c r="AE284" s="139"/>
      <c r="AF284" s="139"/>
      <c r="AG284" s="139"/>
      <c r="AH284" s="139"/>
      <c r="AI284" s="139"/>
      <c r="AJ284" s="139"/>
      <c r="AK284" s="139"/>
      <c r="AL284" s="139"/>
      <c r="AM284" s="139"/>
      <c r="AN284" s="139"/>
      <c r="AO284" s="139"/>
      <c r="AP284" s="139"/>
      <c r="AQ284" s="139"/>
      <c r="AR284" s="139"/>
      <c r="AS284" s="139"/>
      <c r="AT284" s="139"/>
      <c r="AU284" s="139"/>
      <c r="AV284" s="139"/>
      <c r="AW284" s="139"/>
      <c r="AX284" s="139"/>
      <c r="AY284" s="139"/>
      <c r="AZ284" s="139"/>
      <c r="BA284" s="139"/>
      <c r="BB284" s="139"/>
      <c r="BC284" s="139"/>
      <c r="BD284" s="139"/>
      <c r="BE284" s="139"/>
      <c r="BF284" s="139"/>
      <c r="BG284" s="139"/>
      <c r="BH284" s="139"/>
      <c r="BI284" s="139"/>
      <c r="BJ284" s="139"/>
      <c r="BK284" s="139"/>
      <c r="BL284" s="139"/>
      <c r="BM284" s="139"/>
      <c r="BN284" s="139"/>
      <c r="BO284" s="139"/>
      <c r="BP284" s="139"/>
      <c r="BQ284" s="139"/>
      <c r="BR284" s="139"/>
      <c r="BS284" s="139"/>
      <c r="BT284" s="139"/>
      <c r="BU284" s="139"/>
      <c r="BV284" s="139"/>
      <c r="BW284" s="139"/>
      <c r="BX284" s="139"/>
      <c r="BY284" s="139"/>
      <c r="BZ284" s="139"/>
      <c r="CA284" s="139"/>
      <c r="CB284" s="139"/>
      <c r="CC284" s="139"/>
    </row>
    <row r="285" spans="8:81" s="38" customFormat="1" x14ac:dyDescent="0.45">
      <c r="H285" s="139"/>
      <c r="I285" s="139"/>
      <c r="J285" s="139"/>
      <c r="K285" s="139"/>
      <c r="L285" s="139"/>
      <c r="M285" s="139"/>
      <c r="N285" s="139"/>
      <c r="O285" s="139"/>
      <c r="P285" s="139"/>
      <c r="Q285" s="139"/>
      <c r="R285" s="139"/>
      <c r="S285" s="139"/>
      <c r="T285" s="139"/>
      <c r="U285" s="139"/>
      <c r="V285" s="139"/>
      <c r="W285" s="139"/>
      <c r="X285" s="139"/>
      <c r="Y285" s="139"/>
      <c r="Z285" s="139"/>
      <c r="AA285" s="139"/>
      <c r="AB285" s="139"/>
      <c r="AC285" s="139"/>
      <c r="AD285" s="139"/>
      <c r="AE285" s="139"/>
      <c r="AF285" s="139"/>
      <c r="AG285" s="139"/>
      <c r="AH285" s="139"/>
      <c r="AI285" s="139"/>
      <c r="AJ285" s="139"/>
      <c r="AK285" s="139"/>
      <c r="AL285" s="139"/>
      <c r="AM285" s="139"/>
      <c r="AN285" s="139"/>
      <c r="AO285" s="139"/>
      <c r="AP285" s="139"/>
      <c r="AQ285" s="139"/>
      <c r="AR285" s="139"/>
      <c r="AS285" s="139"/>
      <c r="AT285" s="139"/>
      <c r="AU285" s="139"/>
      <c r="AV285" s="139"/>
      <c r="AW285" s="139"/>
      <c r="AX285" s="139"/>
      <c r="AY285" s="139"/>
      <c r="AZ285" s="139"/>
      <c r="BA285" s="139"/>
      <c r="BB285" s="139"/>
      <c r="BC285" s="139"/>
      <c r="BD285" s="139"/>
      <c r="BE285" s="139"/>
      <c r="BF285" s="139"/>
      <c r="BG285" s="139"/>
      <c r="BH285" s="139"/>
      <c r="BI285" s="139"/>
      <c r="BJ285" s="139"/>
      <c r="BK285" s="139"/>
      <c r="BL285" s="139"/>
      <c r="BM285" s="139"/>
      <c r="BN285" s="139"/>
      <c r="BO285" s="139"/>
      <c r="BP285" s="139"/>
      <c r="BQ285" s="139"/>
      <c r="BR285" s="139"/>
      <c r="BS285" s="139"/>
      <c r="BT285" s="139"/>
      <c r="BU285" s="139"/>
      <c r="BV285" s="139"/>
      <c r="BW285" s="139"/>
      <c r="BX285" s="139"/>
      <c r="BY285" s="139"/>
      <c r="BZ285" s="139"/>
      <c r="CA285" s="139"/>
      <c r="CB285" s="139"/>
      <c r="CC285" s="139"/>
    </row>
    <row r="286" spans="8:81" s="38" customFormat="1" x14ac:dyDescent="0.45">
      <c r="H286" s="139"/>
      <c r="I286" s="139"/>
      <c r="J286" s="139"/>
      <c r="K286" s="139"/>
      <c r="L286" s="139"/>
      <c r="M286" s="139"/>
      <c r="N286" s="139"/>
      <c r="O286" s="139"/>
      <c r="P286" s="139"/>
      <c r="Q286" s="139"/>
      <c r="R286" s="139"/>
      <c r="S286" s="139"/>
      <c r="T286" s="139"/>
      <c r="U286" s="139"/>
      <c r="V286" s="139"/>
      <c r="W286" s="139"/>
      <c r="X286" s="139"/>
      <c r="Y286" s="139"/>
      <c r="Z286" s="139"/>
      <c r="AA286" s="139"/>
      <c r="AB286" s="139"/>
      <c r="AC286" s="139"/>
      <c r="AD286" s="139"/>
      <c r="AE286" s="139"/>
      <c r="AF286" s="139"/>
      <c r="AG286" s="139"/>
      <c r="AH286" s="139"/>
      <c r="AI286" s="139"/>
      <c r="AJ286" s="139"/>
      <c r="AK286" s="139"/>
      <c r="AL286" s="139"/>
      <c r="AM286" s="139"/>
      <c r="AN286" s="139"/>
      <c r="AO286" s="139"/>
      <c r="AP286" s="139"/>
      <c r="AQ286" s="139"/>
      <c r="AR286" s="139"/>
      <c r="AS286" s="139"/>
      <c r="AT286" s="139"/>
      <c r="AU286" s="139"/>
      <c r="AV286" s="139"/>
      <c r="AW286" s="139"/>
      <c r="AX286" s="139"/>
      <c r="AY286" s="139"/>
      <c r="AZ286" s="139"/>
      <c r="BA286" s="139"/>
      <c r="BB286" s="139"/>
      <c r="BC286" s="139"/>
      <c r="BD286" s="139"/>
      <c r="BE286" s="139"/>
      <c r="BF286" s="139"/>
      <c r="BG286" s="139"/>
      <c r="BH286" s="139"/>
      <c r="BI286" s="139"/>
      <c r="BJ286" s="139"/>
      <c r="BK286" s="139"/>
      <c r="BL286" s="139"/>
      <c r="BM286" s="139"/>
      <c r="BN286" s="139"/>
      <c r="BO286" s="139"/>
      <c r="BP286" s="139"/>
      <c r="BQ286" s="139"/>
      <c r="BR286" s="139"/>
      <c r="BS286" s="139"/>
      <c r="BT286" s="139"/>
      <c r="BU286" s="139"/>
      <c r="BV286" s="139"/>
      <c r="BW286" s="139"/>
      <c r="BX286" s="139"/>
      <c r="BY286" s="139"/>
      <c r="BZ286" s="139"/>
      <c r="CA286" s="139"/>
      <c r="CB286" s="139"/>
      <c r="CC286" s="139"/>
    </row>
    <row r="287" spans="8:81" s="38" customFormat="1" x14ac:dyDescent="0.45">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row>
    <row r="288" spans="8:81" s="38" customFormat="1" x14ac:dyDescent="0.45">
      <c r="H288" s="139"/>
      <c r="I288" s="139"/>
      <c r="J288" s="139"/>
      <c r="K288" s="139"/>
      <c r="L288" s="139"/>
      <c r="M288" s="139"/>
      <c r="N288" s="139"/>
      <c r="O288" s="139"/>
      <c r="P288" s="139"/>
      <c r="Q288" s="139"/>
      <c r="R288" s="139"/>
      <c r="S288" s="139"/>
      <c r="T288" s="139"/>
      <c r="U288" s="139"/>
      <c r="V288" s="139"/>
      <c r="W288" s="139"/>
      <c r="X288" s="139"/>
      <c r="Y288" s="139"/>
      <c r="Z288" s="139"/>
      <c r="AA288" s="139"/>
      <c r="AB288" s="139"/>
      <c r="AC288" s="139"/>
      <c r="AD288" s="139"/>
      <c r="AE288" s="139"/>
      <c r="AF288" s="139"/>
      <c r="AG288" s="139"/>
      <c r="AH288" s="139"/>
      <c r="AI288" s="139"/>
      <c r="AJ288" s="139"/>
      <c r="AK288" s="139"/>
      <c r="AL288" s="139"/>
      <c r="AM288" s="139"/>
      <c r="AN288" s="139"/>
      <c r="AO288" s="139"/>
      <c r="AP288" s="139"/>
      <c r="AQ288" s="139"/>
      <c r="AR288" s="139"/>
      <c r="AS288" s="139"/>
      <c r="AT288" s="139"/>
      <c r="AU288" s="139"/>
      <c r="AV288" s="139"/>
      <c r="AW288" s="139"/>
      <c r="AX288" s="139"/>
      <c r="AY288" s="139"/>
      <c r="AZ288" s="139"/>
      <c r="BA288" s="139"/>
      <c r="BB288" s="139"/>
      <c r="BC288" s="139"/>
      <c r="BD288" s="139"/>
      <c r="BE288" s="139"/>
      <c r="BF288" s="139"/>
      <c r="BG288" s="139"/>
      <c r="BH288" s="139"/>
      <c r="BI288" s="139"/>
      <c r="BJ288" s="139"/>
      <c r="BK288" s="139"/>
      <c r="BL288" s="139"/>
      <c r="BM288" s="139"/>
      <c r="BN288" s="139"/>
      <c r="BO288" s="139"/>
      <c r="BP288" s="139"/>
      <c r="BQ288" s="139"/>
      <c r="BR288" s="139"/>
      <c r="BS288" s="139"/>
      <c r="BT288" s="139"/>
      <c r="BU288" s="139"/>
      <c r="BV288" s="139"/>
      <c r="BW288" s="139"/>
      <c r="BX288" s="139"/>
      <c r="BY288" s="139"/>
      <c r="BZ288" s="139"/>
      <c r="CA288" s="139"/>
      <c r="CB288" s="139"/>
      <c r="CC288" s="139"/>
    </row>
    <row r="289" spans="8:81" s="38" customFormat="1" x14ac:dyDescent="0.45">
      <c r="H289" s="139"/>
      <c r="I289" s="139"/>
      <c r="J289" s="139"/>
      <c r="K289" s="139"/>
      <c r="L289" s="139"/>
      <c r="M289" s="139"/>
      <c r="N289" s="139"/>
      <c r="O289" s="139"/>
      <c r="P289" s="139"/>
      <c r="Q289" s="139"/>
      <c r="R289" s="139"/>
      <c r="S289" s="139"/>
      <c r="T289" s="139"/>
      <c r="U289" s="139"/>
      <c r="V289" s="139"/>
      <c r="W289" s="139"/>
      <c r="X289" s="139"/>
      <c r="Y289" s="139"/>
      <c r="Z289" s="139"/>
      <c r="AA289" s="139"/>
      <c r="AB289" s="139"/>
      <c r="AC289" s="139"/>
      <c r="AD289" s="139"/>
      <c r="AE289" s="139"/>
      <c r="AF289" s="139"/>
      <c r="AG289" s="139"/>
      <c r="AH289" s="139"/>
      <c r="AI289" s="139"/>
      <c r="AJ289" s="139"/>
      <c r="AK289" s="139"/>
      <c r="AL289" s="139"/>
      <c r="AM289" s="139"/>
      <c r="AN289" s="139"/>
      <c r="AO289" s="139"/>
      <c r="AP289" s="139"/>
      <c r="AQ289" s="139"/>
      <c r="AR289" s="139"/>
      <c r="AS289" s="139"/>
      <c r="AT289" s="139"/>
      <c r="AU289" s="139"/>
      <c r="AV289" s="139"/>
      <c r="AW289" s="139"/>
      <c r="AX289" s="139"/>
      <c r="AY289" s="139"/>
      <c r="AZ289" s="139"/>
      <c r="BA289" s="139"/>
      <c r="BB289" s="139"/>
      <c r="BC289" s="139"/>
      <c r="BD289" s="139"/>
      <c r="BE289" s="139"/>
      <c r="BF289" s="139"/>
      <c r="BG289" s="139"/>
      <c r="BH289" s="139"/>
      <c r="BI289" s="139"/>
      <c r="BJ289" s="139"/>
      <c r="BK289" s="139"/>
      <c r="BL289" s="139"/>
      <c r="BM289" s="139"/>
      <c r="BN289" s="139"/>
      <c r="BO289" s="139"/>
      <c r="BP289" s="139"/>
      <c r="BQ289" s="139"/>
      <c r="BR289" s="139"/>
      <c r="BS289" s="139"/>
      <c r="BT289" s="139"/>
      <c r="BU289" s="139"/>
      <c r="BV289" s="139"/>
      <c r="BW289" s="139"/>
      <c r="BX289" s="139"/>
      <c r="BY289" s="139"/>
      <c r="BZ289" s="139"/>
      <c r="CA289" s="139"/>
      <c r="CB289" s="139"/>
      <c r="CC289" s="139"/>
    </row>
    <row r="290" spans="8:81" s="38" customFormat="1" x14ac:dyDescent="0.45">
      <c r="H290" s="139"/>
      <c r="I290" s="139"/>
      <c r="J290" s="139"/>
      <c r="K290" s="139"/>
      <c r="L290" s="139"/>
      <c r="M290" s="139"/>
      <c r="N290" s="139"/>
      <c r="O290" s="139"/>
      <c r="P290" s="139"/>
      <c r="Q290" s="139"/>
      <c r="R290" s="139"/>
      <c r="S290" s="139"/>
      <c r="T290" s="139"/>
      <c r="U290" s="139"/>
      <c r="V290" s="139"/>
      <c r="W290" s="139"/>
      <c r="X290" s="139"/>
      <c r="Y290" s="139"/>
      <c r="Z290" s="139"/>
      <c r="AA290" s="139"/>
      <c r="AB290" s="139"/>
      <c r="AC290" s="139"/>
      <c r="AD290" s="139"/>
      <c r="AE290" s="139"/>
      <c r="AF290" s="139"/>
      <c r="AG290" s="139"/>
      <c r="AH290" s="139"/>
      <c r="AI290" s="139"/>
      <c r="AJ290" s="139"/>
      <c r="AK290" s="139"/>
      <c r="AL290" s="139"/>
      <c r="AM290" s="139"/>
      <c r="AN290" s="139"/>
      <c r="AO290" s="139"/>
      <c r="AP290" s="139"/>
      <c r="AQ290" s="139"/>
      <c r="AR290" s="139"/>
      <c r="AS290" s="139"/>
      <c r="AT290" s="139"/>
      <c r="AU290" s="139"/>
      <c r="AV290" s="139"/>
      <c r="AW290" s="139"/>
      <c r="AX290" s="139"/>
      <c r="AY290" s="139"/>
      <c r="AZ290" s="139"/>
      <c r="BA290" s="139"/>
      <c r="BB290" s="139"/>
      <c r="BC290" s="139"/>
      <c r="BD290" s="139"/>
      <c r="BE290" s="139"/>
      <c r="BF290" s="139"/>
      <c r="BG290" s="139"/>
      <c r="BH290" s="139"/>
      <c r="BI290" s="139"/>
      <c r="BJ290" s="139"/>
      <c r="BK290" s="139"/>
      <c r="BL290" s="139"/>
      <c r="BM290" s="139"/>
      <c r="BN290" s="139"/>
      <c r="BO290" s="139"/>
      <c r="BP290" s="139"/>
      <c r="BQ290" s="139"/>
      <c r="BR290" s="139"/>
      <c r="BS290" s="139"/>
      <c r="BT290" s="139"/>
      <c r="BU290" s="139"/>
      <c r="BV290" s="139"/>
      <c r="BW290" s="139"/>
      <c r="BX290" s="139"/>
      <c r="BY290" s="139"/>
      <c r="BZ290" s="139"/>
      <c r="CA290" s="139"/>
      <c r="CB290" s="139"/>
      <c r="CC290" s="139"/>
    </row>
    <row r="291" spans="8:81" s="38" customFormat="1" x14ac:dyDescent="0.45">
      <c r="H291" s="139"/>
      <c r="I291" s="139"/>
      <c r="J291" s="139"/>
      <c r="K291" s="139"/>
      <c r="L291" s="139"/>
      <c r="M291" s="139"/>
      <c r="N291" s="139"/>
      <c r="O291" s="139"/>
      <c r="P291" s="139"/>
      <c r="Q291" s="139"/>
      <c r="R291" s="139"/>
      <c r="S291" s="139"/>
      <c r="T291" s="139"/>
      <c r="U291" s="139"/>
      <c r="V291" s="139"/>
      <c r="W291" s="139"/>
      <c r="X291" s="139"/>
      <c r="Y291" s="139"/>
      <c r="Z291" s="139"/>
      <c r="AA291" s="139"/>
      <c r="AB291" s="139"/>
      <c r="AC291" s="139"/>
      <c r="AD291" s="139"/>
      <c r="AE291" s="139"/>
      <c r="AF291" s="139"/>
      <c r="AG291" s="139"/>
      <c r="AH291" s="139"/>
      <c r="AI291" s="139"/>
      <c r="AJ291" s="139"/>
      <c r="AK291" s="139"/>
      <c r="AL291" s="139"/>
      <c r="AM291" s="139"/>
      <c r="AN291" s="139"/>
      <c r="AO291" s="139"/>
      <c r="AP291" s="139"/>
      <c r="AQ291" s="139"/>
      <c r="AR291" s="139"/>
      <c r="AS291" s="139"/>
      <c r="AT291" s="139"/>
      <c r="AU291" s="139"/>
      <c r="AV291" s="139"/>
      <c r="AW291" s="139"/>
      <c r="AX291" s="139"/>
      <c r="AY291" s="139"/>
      <c r="AZ291" s="139"/>
      <c r="BA291" s="139"/>
      <c r="BB291" s="139"/>
      <c r="BC291" s="139"/>
      <c r="BD291" s="139"/>
      <c r="BE291" s="139"/>
      <c r="BF291" s="139"/>
      <c r="BG291" s="139"/>
      <c r="BH291" s="139"/>
      <c r="BI291" s="139"/>
      <c r="BJ291" s="139"/>
      <c r="BK291" s="139"/>
      <c r="BL291" s="139"/>
      <c r="BM291" s="139"/>
      <c r="BN291" s="139"/>
      <c r="BO291" s="139"/>
      <c r="BP291" s="139"/>
      <c r="BQ291" s="139"/>
      <c r="BR291" s="139"/>
      <c r="BS291" s="139"/>
      <c r="BT291" s="139"/>
      <c r="BU291" s="139"/>
      <c r="BV291" s="139"/>
      <c r="BW291" s="139"/>
      <c r="BX291" s="139"/>
      <c r="BY291" s="139"/>
      <c r="BZ291" s="139"/>
      <c r="CA291" s="139"/>
      <c r="CB291" s="139"/>
      <c r="CC291" s="139"/>
    </row>
    <row r="292" spans="8:81" s="38" customFormat="1" x14ac:dyDescent="0.45">
      <c r="H292" s="139"/>
      <c r="I292" s="139"/>
      <c r="J292" s="139"/>
      <c r="K292" s="139"/>
      <c r="L292" s="139"/>
      <c r="M292" s="139"/>
      <c r="N292" s="139"/>
      <c r="O292" s="139"/>
      <c r="P292" s="139"/>
      <c r="Q292" s="139"/>
      <c r="R292" s="139"/>
      <c r="S292" s="139"/>
      <c r="T292" s="139"/>
      <c r="U292" s="139"/>
      <c r="V292" s="139"/>
      <c r="W292" s="139"/>
      <c r="X292" s="139"/>
      <c r="Y292" s="139"/>
      <c r="Z292" s="139"/>
      <c r="AA292" s="139"/>
      <c r="AB292" s="139"/>
      <c r="AC292" s="139"/>
      <c r="AD292" s="139"/>
      <c r="AE292" s="139"/>
      <c r="AF292" s="139"/>
      <c r="AG292" s="139"/>
      <c r="AH292" s="139"/>
      <c r="AI292" s="139"/>
      <c r="AJ292" s="139"/>
      <c r="AK292" s="139"/>
      <c r="AL292" s="139"/>
      <c r="AM292" s="139"/>
      <c r="AN292" s="139"/>
      <c r="AO292" s="139"/>
      <c r="AP292" s="139"/>
      <c r="AQ292" s="139"/>
      <c r="AR292" s="139"/>
      <c r="AS292" s="139"/>
      <c r="AT292" s="139"/>
      <c r="AU292" s="139"/>
      <c r="AV292" s="139"/>
      <c r="AW292" s="139"/>
      <c r="AX292" s="139"/>
      <c r="AY292" s="139"/>
      <c r="AZ292" s="139"/>
      <c r="BA292" s="139"/>
      <c r="BB292" s="139"/>
      <c r="BC292" s="139"/>
      <c r="BD292" s="139"/>
      <c r="BE292" s="139"/>
      <c r="BF292" s="139"/>
      <c r="BG292" s="139"/>
      <c r="BH292" s="139"/>
      <c r="BI292" s="139"/>
      <c r="BJ292" s="139"/>
      <c r="BK292" s="139"/>
      <c r="BL292" s="139"/>
      <c r="BM292" s="139"/>
      <c r="BN292" s="139"/>
      <c r="BO292" s="139"/>
      <c r="BP292" s="139"/>
      <c r="BQ292" s="139"/>
      <c r="BR292" s="139"/>
      <c r="BS292" s="139"/>
      <c r="BT292" s="139"/>
      <c r="BU292" s="139"/>
      <c r="BV292" s="139"/>
      <c r="BW292" s="139"/>
      <c r="BX292" s="139"/>
      <c r="BY292" s="139"/>
      <c r="BZ292" s="139"/>
      <c r="CA292" s="139"/>
      <c r="CB292" s="139"/>
      <c r="CC292" s="139"/>
    </row>
    <row r="293" spans="8:81" s="38" customFormat="1" x14ac:dyDescent="0.45">
      <c r="H293" s="139"/>
      <c r="I293" s="139"/>
      <c r="J293" s="139"/>
      <c r="K293" s="139"/>
      <c r="L293" s="139"/>
      <c r="M293" s="139"/>
      <c r="N293" s="139"/>
      <c r="O293" s="139"/>
      <c r="P293" s="139"/>
      <c r="Q293" s="139"/>
      <c r="R293" s="139"/>
      <c r="S293" s="139"/>
      <c r="T293" s="139"/>
      <c r="U293" s="139"/>
      <c r="V293" s="139"/>
      <c r="W293" s="139"/>
      <c r="X293" s="139"/>
      <c r="Y293" s="139"/>
      <c r="Z293" s="139"/>
      <c r="AA293" s="139"/>
      <c r="AB293" s="139"/>
      <c r="AC293" s="139"/>
      <c r="AD293" s="139"/>
      <c r="AE293" s="139"/>
      <c r="AF293" s="139"/>
      <c r="AG293" s="139"/>
      <c r="AH293" s="139"/>
      <c r="AI293" s="139"/>
      <c r="AJ293" s="139"/>
      <c r="AK293" s="139"/>
      <c r="AL293" s="139"/>
      <c r="AM293" s="139"/>
      <c r="AN293" s="139"/>
      <c r="AO293" s="139"/>
      <c r="AP293" s="139"/>
      <c r="AQ293" s="139"/>
      <c r="AR293" s="139"/>
      <c r="AS293" s="139"/>
      <c r="AT293" s="139"/>
      <c r="AU293" s="139"/>
      <c r="AV293" s="139"/>
      <c r="AW293" s="139"/>
      <c r="AX293" s="139"/>
      <c r="AY293" s="139"/>
      <c r="AZ293" s="139"/>
      <c r="BA293" s="139"/>
      <c r="BB293" s="139"/>
      <c r="BC293" s="139"/>
      <c r="BD293" s="139"/>
      <c r="BE293" s="139"/>
      <c r="BF293" s="139"/>
      <c r="BG293" s="139"/>
      <c r="BH293" s="139"/>
      <c r="BI293" s="139"/>
      <c r="BJ293" s="139"/>
      <c r="BK293" s="139"/>
      <c r="BL293" s="139"/>
      <c r="BM293" s="139"/>
      <c r="BN293" s="139"/>
      <c r="BO293" s="139"/>
      <c r="BP293" s="139"/>
      <c r="BQ293" s="139"/>
      <c r="BR293" s="139"/>
      <c r="BS293" s="139"/>
      <c r="BT293" s="139"/>
      <c r="BU293" s="139"/>
      <c r="BV293" s="139"/>
      <c r="BW293" s="139"/>
      <c r="BX293" s="139"/>
      <c r="BY293" s="139"/>
      <c r="BZ293" s="139"/>
      <c r="CA293" s="139"/>
      <c r="CB293" s="139"/>
      <c r="CC293" s="139"/>
    </row>
    <row r="294" spans="8:81" s="38" customFormat="1" x14ac:dyDescent="0.45">
      <c r="H294" s="139"/>
      <c r="I294" s="139"/>
      <c r="J294" s="139"/>
      <c r="K294" s="139"/>
      <c r="L294" s="139"/>
      <c r="M294" s="139"/>
      <c r="N294" s="139"/>
      <c r="O294" s="139"/>
      <c r="P294" s="139"/>
      <c r="Q294" s="139"/>
      <c r="R294" s="139"/>
      <c r="S294" s="139"/>
      <c r="T294" s="139"/>
      <c r="U294" s="139"/>
      <c r="V294" s="139"/>
      <c r="W294" s="139"/>
      <c r="X294" s="139"/>
      <c r="Y294" s="139"/>
      <c r="Z294" s="139"/>
      <c r="AA294" s="139"/>
      <c r="AB294" s="139"/>
      <c r="AC294" s="139"/>
      <c r="AD294" s="139"/>
      <c r="AE294" s="139"/>
      <c r="AF294" s="139"/>
      <c r="AG294" s="139"/>
      <c r="AH294" s="139"/>
      <c r="AI294" s="139"/>
      <c r="AJ294" s="139"/>
      <c r="AK294" s="139"/>
      <c r="AL294" s="139"/>
      <c r="AM294" s="139"/>
      <c r="AN294" s="139"/>
      <c r="AO294" s="139"/>
      <c r="AP294" s="139"/>
      <c r="AQ294" s="139"/>
      <c r="AR294" s="139"/>
      <c r="AS294" s="139"/>
      <c r="AT294" s="139"/>
      <c r="AU294" s="139"/>
      <c r="AV294" s="139"/>
      <c r="AW294" s="139"/>
      <c r="AX294" s="139"/>
      <c r="AY294" s="139"/>
      <c r="AZ294" s="139"/>
      <c r="BA294" s="139"/>
      <c r="BB294" s="139"/>
      <c r="BC294" s="139"/>
      <c r="BD294" s="139"/>
      <c r="BE294" s="139"/>
      <c r="BF294" s="139"/>
      <c r="BG294" s="139"/>
      <c r="BH294" s="139"/>
      <c r="BI294" s="139"/>
      <c r="BJ294" s="139"/>
      <c r="BK294" s="139"/>
      <c r="BL294" s="139"/>
      <c r="BM294" s="139"/>
      <c r="BN294" s="139"/>
      <c r="BO294" s="139"/>
      <c r="BP294" s="139"/>
      <c r="BQ294" s="139"/>
      <c r="BR294" s="139"/>
      <c r="BS294" s="139"/>
      <c r="BT294" s="139"/>
      <c r="BU294" s="139"/>
      <c r="BV294" s="139"/>
      <c r="BW294" s="139"/>
      <c r="BX294" s="139"/>
      <c r="BY294" s="139"/>
      <c r="BZ294" s="139"/>
      <c r="CA294" s="139"/>
      <c r="CB294" s="139"/>
      <c r="CC294" s="139"/>
    </row>
    <row r="295" spans="8:81" s="38" customFormat="1" x14ac:dyDescent="0.45">
      <c r="H295" s="139"/>
      <c r="I295" s="139"/>
      <c r="J295" s="139"/>
      <c r="K295" s="139"/>
      <c r="L295" s="139"/>
      <c r="M295" s="139"/>
      <c r="N295" s="139"/>
      <c r="O295" s="139"/>
      <c r="P295" s="139"/>
      <c r="Q295" s="139"/>
      <c r="R295" s="139"/>
      <c r="S295" s="139"/>
      <c r="T295" s="139"/>
      <c r="U295" s="139"/>
      <c r="V295" s="139"/>
      <c r="W295" s="139"/>
      <c r="X295" s="139"/>
      <c r="Y295" s="139"/>
      <c r="Z295" s="139"/>
      <c r="AA295" s="139"/>
      <c r="AB295" s="139"/>
      <c r="AC295" s="139"/>
      <c r="AD295" s="139"/>
      <c r="AE295" s="139"/>
      <c r="AF295" s="139"/>
      <c r="AG295" s="139"/>
      <c r="AH295" s="139"/>
      <c r="AI295" s="139"/>
      <c r="AJ295" s="139"/>
      <c r="AK295" s="139"/>
      <c r="AL295" s="139"/>
      <c r="AM295" s="139"/>
      <c r="AN295" s="139"/>
      <c r="AO295" s="139"/>
      <c r="AP295" s="139"/>
      <c r="AQ295" s="139"/>
      <c r="AR295" s="139"/>
      <c r="AS295" s="139"/>
      <c r="AT295" s="139"/>
      <c r="AU295" s="139"/>
      <c r="AV295" s="139"/>
      <c r="AW295" s="139"/>
      <c r="AX295" s="139"/>
      <c r="AY295" s="139"/>
      <c r="AZ295" s="139"/>
      <c r="BA295" s="139"/>
      <c r="BB295" s="139"/>
      <c r="BC295" s="139"/>
      <c r="BD295" s="139"/>
      <c r="BE295" s="139"/>
      <c r="BF295" s="139"/>
      <c r="BG295" s="139"/>
      <c r="BH295" s="139"/>
      <c r="BI295" s="139"/>
      <c r="BJ295" s="139"/>
      <c r="BK295" s="139"/>
      <c r="BL295" s="139"/>
      <c r="BM295" s="139"/>
      <c r="BN295" s="139"/>
      <c r="BO295" s="139"/>
      <c r="BP295" s="139"/>
      <c r="BQ295" s="139"/>
      <c r="BR295" s="139"/>
      <c r="BS295" s="139"/>
      <c r="BT295" s="139"/>
      <c r="BU295" s="139"/>
      <c r="BV295" s="139"/>
      <c r="BW295" s="139"/>
      <c r="BX295" s="139"/>
      <c r="BY295" s="139"/>
      <c r="BZ295" s="139"/>
      <c r="CA295" s="139"/>
      <c r="CB295" s="139"/>
      <c r="CC295" s="139"/>
    </row>
    <row r="296" spans="8:81" s="38" customFormat="1" x14ac:dyDescent="0.45">
      <c r="H296" s="139"/>
      <c r="I296" s="139"/>
      <c r="J296" s="139"/>
      <c r="K296" s="139"/>
      <c r="L296" s="139"/>
      <c r="M296" s="139"/>
      <c r="N296" s="139"/>
      <c r="O296" s="139"/>
      <c r="P296" s="139"/>
      <c r="Q296" s="139"/>
      <c r="R296" s="139"/>
      <c r="S296" s="139"/>
      <c r="T296" s="139"/>
      <c r="U296" s="139"/>
      <c r="V296" s="139"/>
      <c r="W296" s="139"/>
      <c r="X296" s="139"/>
      <c r="Y296" s="139"/>
      <c r="Z296" s="139"/>
      <c r="AA296" s="139"/>
      <c r="AB296" s="139"/>
      <c r="AC296" s="139"/>
      <c r="AD296" s="139"/>
      <c r="AE296" s="139"/>
      <c r="AF296" s="139"/>
      <c r="AG296" s="139"/>
      <c r="AH296" s="139"/>
      <c r="AI296" s="139"/>
      <c r="AJ296" s="139"/>
      <c r="AK296" s="139"/>
      <c r="AL296" s="139"/>
      <c r="AM296" s="139"/>
      <c r="AN296" s="139"/>
      <c r="AO296" s="139"/>
      <c r="AP296" s="139"/>
      <c r="AQ296" s="139"/>
      <c r="AR296" s="139"/>
      <c r="AS296" s="139"/>
      <c r="AT296" s="139"/>
      <c r="AU296" s="139"/>
      <c r="AV296" s="139"/>
      <c r="AW296" s="139"/>
      <c r="AX296" s="139"/>
      <c r="AY296" s="139"/>
      <c r="AZ296" s="139"/>
      <c r="BA296" s="139"/>
      <c r="BB296" s="139"/>
      <c r="BC296" s="139"/>
      <c r="BD296" s="139"/>
      <c r="BE296" s="139"/>
      <c r="BF296" s="139"/>
      <c r="BG296" s="139"/>
      <c r="BH296" s="139"/>
      <c r="BI296" s="139"/>
      <c r="BJ296" s="139"/>
      <c r="BK296" s="139"/>
      <c r="BL296" s="139"/>
      <c r="BM296" s="139"/>
      <c r="BN296" s="139"/>
      <c r="BO296" s="139"/>
      <c r="BP296" s="139"/>
      <c r="BQ296" s="139"/>
      <c r="BR296" s="139"/>
      <c r="BS296" s="139"/>
      <c r="BT296" s="139"/>
      <c r="BU296" s="139"/>
      <c r="BV296" s="139"/>
      <c r="BW296" s="139"/>
      <c r="BX296" s="139"/>
      <c r="BY296" s="139"/>
      <c r="BZ296" s="139"/>
      <c r="CA296" s="139"/>
      <c r="CB296" s="139"/>
      <c r="CC296" s="139"/>
    </row>
    <row r="297" spans="8:81" s="38" customFormat="1" x14ac:dyDescent="0.45">
      <c r="H297" s="139"/>
      <c r="I297" s="139"/>
      <c r="J297" s="139"/>
      <c r="K297" s="139"/>
      <c r="L297" s="139"/>
      <c r="M297" s="139"/>
      <c r="N297" s="139"/>
      <c r="O297" s="139"/>
      <c r="P297" s="139"/>
      <c r="Q297" s="139"/>
      <c r="R297" s="139"/>
      <c r="S297" s="139"/>
      <c r="T297" s="139"/>
      <c r="U297" s="139"/>
      <c r="V297" s="139"/>
      <c r="W297" s="139"/>
      <c r="X297" s="139"/>
      <c r="Y297" s="139"/>
      <c r="Z297" s="139"/>
      <c r="AA297" s="139"/>
      <c r="AB297" s="139"/>
      <c r="AC297" s="139"/>
      <c r="AD297" s="139"/>
      <c r="AE297" s="139"/>
      <c r="AF297" s="139"/>
      <c r="AG297" s="139"/>
      <c r="AH297" s="139"/>
      <c r="AI297" s="139"/>
      <c r="AJ297" s="139"/>
      <c r="AK297" s="139"/>
      <c r="AL297" s="139"/>
      <c r="AM297" s="139"/>
      <c r="AN297" s="139"/>
      <c r="AO297" s="139"/>
      <c r="AP297" s="139"/>
      <c r="AQ297" s="139"/>
      <c r="AR297" s="139"/>
      <c r="AS297" s="139"/>
      <c r="AT297" s="139"/>
      <c r="AU297" s="139"/>
      <c r="AV297" s="139"/>
      <c r="AW297" s="139"/>
      <c r="AX297" s="139"/>
      <c r="AY297" s="139"/>
      <c r="AZ297" s="139"/>
      <c r="BA297" s="139"/>
      <c r="BB297" s="139"/>
      <c r="BC297" s="139"/>
      <c r="BD297" s="139"/>
      <c r="BE297" s="139"/>
      <c r="BF297" s="139"/>
      <c r="BG297" s="139"/>
      <c r="BH297" s="139"/>
      <c r="BI297" s="139"/>
      <c r="BJ297" s="139"/>
      <c r="BK297" s="139"/>
      <c r="BL297" s="139"/>
      <c r="BM297" s="139"/>
      <c r="BN297" s="139"/>
      <c r="BO297" s="139"/>
      <c r="BP297" s="139"/>
      <c r="BQ297" s="139"/>
      <c r="BR297" s="139"/>
      <c r="BS297" s="139"/>
      <c r="BT297" s="139"/>
      <c r="BU297" s="139"/>
      <c r="BV297" s="139"/>
      <c r="BW297" s="139"/>
      <c r="BX297" s="139"/>
      <c r="BY297" s="139"/>
      <c r="BZ297" s="139"/>
      <c r="CA297" s="139"/>
      <c r="CB297" s="139"/>
      <c r="CC297" s="139"/>
    </row>
    <row r="298" spans="8:81" s="38" customFormat="1" x14ac:dyDescent="0.45">
      <c r="H298" s="139"/>
      <c r="I298" s="139"/>
      <c r="J298" s="139"/>
      <c r="K298" s="139"/>
      <c r="L298" s="139"/>
      <c r="M298" s="139"/>
      <c r="N298" s="139"/>
      <c r="O298" s="139"/>
      <c r="P298" s="139"/>
      <c r="Q298" s="139"/>
      <c r="R298" s="139"/>
      <c r="S298" s="139"/>
      <c r="T298" s="139"/>
      <c r="U298" s="139"/>
      <c r="V298" s="139"/>
      <c r="W298" s="139"/>
      <c r="X298" s="139"/>
      <c r="Y298" s="139"/>
      <c r="Z298" s="139"/>
      <c r="AA298" s="139"/>
      <c r="AB298" s="139"/>
      <c r="AC298" s="139"/>
      <c r="AD298" s="139"/>
      <c r="AE298" s="139"/>
      <c r="AF298" s="139"/>
      <c r="AG298" s="139"/>
      <c r="AH298" s="139"/>
      <c r="AI298" s="139"/>
      <c r="AJ298" s="139"/>
      <c r="AK298" s="139"/>
      <c r="AL298" s="139"/>
      <c r="AM298" s="139"/>
      <c r="AN298" s="139"/>
      <c r="AO298" s="139"/>
      <c r="AP298" s="139"/>
      <c r="AQ298" s="139"/>
      <c r="AR298" s="139"/>
      <c r="AS298" s="139"/>
      <c r="AT298" s="139"/>
      <c r="AU298" s="139"/>
      <c r="AV298" s="139"/>
      <c r="AW298" s="139"/>
      <c r="AX298" s="139"/>
      <c r="AY298" s="139"/>
      <c r="AZ298" s="139"/>
      <c r="BA298" s="139"/>
      <c r="BB298" s="139"/>
      <c r="BC298" s="139"/>
      <c r="BD298" s="139"/>
      <c r="BE298" s="139"/>
      <c r="BF298" s="139"/>
      <c r="BG298" s="139"/>
      <c r="BH298" s="139"/>
      <c r="BI298" s="139"/>
      <c r="BJ298" s="139"/>
      <c r="BK298" s="139"/>
      <c r="BL298" s="139"/>
      <c r="BM298" s="139"/>
      <c r="BN298" s="139"/>
      <c r="BO298" s="139"/>
      <c r="BP298" s="139"/>
      <c r="BQ298" s="139"/>
      <c r="BR298" s="139"/>
      <c r="BS298" s="139"/>
      <c r="BT298" s="139"/>
      <c r="BU298" s="139"/>
      <c r="BV298" s="139"/>
      <c r="BW298" s="139"/>
      <c r="BX298" s="139"/>
      <c r="BY298" s="139"/>
      <c r="BZ298" s="139"/>
      <c r="CA298" s="139"/>
      <c r="CB298" s="139"/>
      <c r="CC298" s="139"/>
    </row>
    <row r="299" spans="8:81" s="38" customFormat="1" x14ac:dyDescent="0.45">
      <c r="H299" s="139"/>
      <c r="I299" s="139"/>
      <c r="J299" s="139"/>
      <c r="K299" s="139"/>
      <c r="L299" s="139"/>
      <c r="M299" s="139"/>
      <c r="N299" s="139"/>
      <c r="O299" s="139"/>
      <c r="P299" s="139"/>
      <c r="Q299" s="139"/>
      <c r="R299" s="139"/>
      <c r="S299" s="139"/>
      <c r="T299" s="139"/>
      <c r="U299" s="139"/>
      <c r="V299" s="139"/>
      <c r="W299" s="139"/>
      <c r="X299" s="139"/>
      <c r="Y299" s="139"/>
      <c r="Z299" s="139"/>
      <c r="AA299" s="139"/>
      <c r="AB299" s="139"/>
      <c r="AC299" s="139"/>
      <c r="AD299" s="139"/>
      <c r="AE299" s="139"/>
      <c r="AF299" s="139"/>
      <c r="AG299" s="139"/>
      <c r="AH299" s="139"/>
      <c r="AI299" s="139"/>
      <c r="AJ299" s="139"/>
      <c r="AK299" s="139"/>
      <c r="AL299" s="139"/>
      <c r="AM299" s="139"/>
      <c r="AN299" s="139"/>
      <c r="AO299" s="139"/>
      <c r="AP299" s="139"/>
      <c r="AQ299" s="139"/>
      <c r="AR299" s="139"/>
      <c r="AS299" s="139"/>
      <c r="AT299" s="139"/>
      <c r="AU299" s="139"/>
      <c r="AV299" s="139"/>
      <c r="AW299" s="139"/>
      <c r="AX299" s="139"/>
      <c r="AY299" s="139"/>
      <c r="AZ299" s="139"/>
      <c r="BA299" s="139"/>
      <c r="BB299" s="139"/>
      <c r="BC299" s="139"/>
      <c r="BD299" s="139"/>
      <c r="BE299" s="139"/>
      <c r="BF299" s="139"/>
      <c r="BG299" s="139"/>
      <c r="BH299" s="139"/>
      <c r="BI299" s="139"/>
      <c r="BJ299" s="139"/>
      <c r="BK299" s="139"/>
      <c r="BL299" s="139"/>
      <c r="BM299" s="139"/>
      <c r="BN299" s="139"/>
      <c r="BO299" s="139"/>
      <c r="BP299" s="139"/>
      <c r="BQ299" s="139"/>
      <c r="BR299" s="139"/>
      <c r="BS299" s="139"/>
      <c r="BT299" s="139"/>
      <c r="BU299" s="139"/>
      <c r="BV299" s="139"/>
      <c r="BW299" s="139"/>
      <c r="BX299" s="139"/>
      <c r="BY299" s="139"/>
      <c r="BZ299" s="139"/>
      <c r="CA299" s="139"/>
      <c r="CB299" s="139"/>
      <c r="CC299" s="139"/>
    </row>
    <row r="300" spans="8:81" s="38" customFormat="1" x14ac:dyDescent="0.45">
      <c r="H300" s="139"/>
      <c r="I300" s="139"/>
      <c r="J300" s="139"/>
      <c r="K300" s="139"/>
      <c r="L300" s="139"/>
      <c r="M300" s="139"/>
      <c r="N300" s="139"/>
      <c r="O300" s="139"/>
      <c r="P300" s="139"/>
      <c r="Q300" s="139"/>
      <c r="R300" s="139"/>
      <c r="S300" s="139"/>
      <c r="T300" s="139"/>
      <c r="U300" s="139"/>
      <c r="V300" s="139"/>
      <c r="W300" s="139"/>
      <c r="X300" s="139"/>
      <c r="Y300" s="139"/>
      <c r="Z300" s="139"/>
      <c r="AA300" s="139"/>
      <c r="AB300" s="139"/>
      <c r="AC300" s="139"/>
      <c r="AD300" s="139"/>
      <c r="AE300" s="139"/>
      <c r="AF300" s="139"/>
      <c r="AG300" s="139"/>
      <c r="AH300" s="139"/>
      <c r="AI300" s="139"/>
      <c r="AJ300" s="139"/>
      <c r="AK300" s="139"/>
      <c r="AL300" s="139"/>
      <c r="AM300" s="139"/>
      <c r="AN300" s="139"/>
      <c r="AO300" s="139"/>
      <c r="AP300" s="139"/>
      <c r="AQ300" s="139"/>
      <c r="AR300" s="139"/>
      <c r="AS300" s="139"/>
      <c r="AT300" s="139"/>
      <c r="AU300" s="139"/>
      <c r="AV300" s="139"/>
      <c r="AW300" s="139"/>
      <c r="AX300" s="139"/>
      <c r="AY300" s="139"/>
      <c r="AZ300" s="139"/>
      <c r="BA300" s="139"/>
      <c r="BB300" s="139"/>
      <c r="BC300" s="139"/>
      <c r="BD300" s="139"/>
      <c r="BE300" s="139"/>
      <c r="BF300" s="139"/>
      <c r="BG300" s="139"/>
      <c r="BH300" s="139"/>
      <c r="BI300" s="139"/>
      <c r="BJ300" s="139"/>
      <c r="BK300" s="139"/>
      <c r="BL300" s="139"/>
      <c r="BM300" s="139"/>
      <c r="BN300" s="139"/>
      <c r="BO300" s="139"/>
      <c r="BP300" s="139"/>
      <c r="BQ300" s="139"/>
      <c r="BR300" s="139"/>
      <c r="BS300" s="139"/>
      <c r="BT300" s="139"/>
      <c r="BU300" s="139"/>
      <c r="BV300" s="139"/>
      <c r="BW300" s="139"/>
      <c r="BX300" s="139"/>
      <c r="BY300" s="139"/>
      <c r="BZ300" s="139"/>
      <c r="CA300" s="139"/>
      <c r="CB300" s="139"/>
      <c r="CC300" s="139"/>
    </row>
    <row r="301" spans="8:81" s="38" customFormat="1" x14ac:dyDescent="0.45">
      <c r="H301" s="139"/>
      <c r="I301" s="139"/>
      <c r="J301" s="139"/>
      <c r="K301" s="139"/>
      <c r="L301" s="139"/>
      <c r="M301" s="139"/>
      <c r="N301" s="139"/>
      <c r="O301" s="139"/>
      <c r="P301" s="139"/>
      <c r="Q301" s="139"/>
      <c r="R301" s="139"/>
      <c r="S301" s="139"/>
      <c r="T301" s="139"/>
      <c r="U301" s="139"/>
      <c r="V301" s="139"/>
      <c r="W301" s="139"/>
      <c r="X301" s="139"/>
      <c r="Y301" s="139"/>
      <c r="Z301" s="139"/>
      <c r="AA301" s="139"/>
      <c r="AB301" s="139"/>
      <c r="AC301" s="139"/>
      <c r="AD301" s="139"/>
      <c r="AE301" s="139"/>
      <c r="AF301" s="139"/>
      <c r="AG301" s="139"/>
      <c r="AH301" s="139"/>
      <c r="AI301" s="139"/>
      <c r="AJ301" s="139"/>
      <c r="AK301" s="139"/>
      <c r="AL301" s="139"/>
      <c r="AM301" s="139"/>
      <c r="AN301" s="139"/>
      <c r="AO301" s="139"/>
      <c r="AP301" s="139"/>
      <c r="AQ301" s="139"/>
      <c r="AR301" s="139"/>
      <c r="AS301" s="139"/>
      <c r="AT301" s="139"/>
      <c r="AU301" s="139"/>
      <c r="AV301" s="139"/>
      <c r="AW301" s="139"/>
      <c r="AX301" s="139"/>
      <c r="AY301" s="139"/>
      <c r="AZ301" s="139"/>
      <c r="BA301" s="139"/>
      <c r="BB301" s="139"/>
      <c r="BC301" s="139"/>
      <c r="BD301" s="139"/>
      <c r="BE301" s="139"/>
      <c r="BF301" s="139"/>
      <c r="BG301" s="139"/>
      <c r="BH301" s="139"/>
      <c r="BI301" s="139"/>
      <c r="BJ301" s="139"/>
      <c r="BK301" s="139"/>
      <c r="BL301" s="139"/>
      <c r="BM301" s="139"/>
      <c r="BN301" s="139"/>
      <c r="BO301" s="139"/>
      <c r="BP301" s="139"/>
      <c r="BQ301" s="139"/>
      <c r="BR301" s="139"/>
      <c r="BS301" s="139"/>
      <c r="BT301" s="139"/>
      <c r="BU301" s="139"/>
      <c r="BV301" s="139"/>
      <c r="BW301" s="139"/>
      <c r="BX301" s="139"/>
      <c r="BY301" s="139"/>
      <c r="BZ301" s="139"/>
      <c r="CA301" s="139"/>
      <c r="CB301" s="139"/>
      <c r="CC301" s="139"/>
    </row>
    <row r="302" spans="8:81" s="38" customFormat="1" x14ac:dyDescent="0.45">
      <c r="H302" s="139"/>
      <c r="I302" s="139"/>
      <c r="J302" s="139"/>
      <c r="K302" s="139"/>
      <c r="L302" s="139"/>
      <c r="M302" s="139"/>
      <c r="N302" s="139"/>
      <c r="O302" s="139"/>
      <c r="P302" s="139"/>
      <c r="Q302" s="139"/>
      <c r="R302" s="139"/>
      <c r="S302" s="139"/>
      <c r="T302" s="139"/>
      <c r="U302" s="139"/>
      <c r="V302" s="139"/>
      <c r="W302" s="139"/>
      <c r="X302" s="139"/>
      <c r="Y302" s="139"/>
      <c r="Z302" s="139"/>
      <c r="AA302" s="139"/>
      <c r="AB302" s="139"/>
      <c r="AC302" s="139"/>
      <c r="AD302" s="139"/>
      <c r="AE302" s="139"/>
      <c r="AF302" s="139"/>
      <c r="AG302" s="139"/>
      <c r="AH302" s="139"/>
      <c r="AI302" s="139"/>
      <c r="AJ302" s="139"/>
      <c r="AK302" s="139"/>
      <c r="AL302" s="139"/>
      <c r="AM302" s="139"/>
      <c r="AN302" s="139"/>
      <c r="AO302" s="139"/>
      <c r="AP302" s="139"/>
      <c r="AQ302" s="139"/>
      <c r="AR302" s="139"/>
      <c r="AS302" s="139"/>
      <c r="AT302" s="139"/>
      <c r="AU302" s="139"/>
      <c r="AV302" s="139"/>
      <c r="AW302" s="139"/>
      <c r="AX302" s="139"/>
      <c r="AY302" s="139"/>
      <c r="AZ302" s="139"/>
      <c r="BA302" s="139"/>
      <c r="BB302" s="139"/>
      <c r="BC302" s="139"/>
      <c r="BD302" s="139"/>
      <c r="BE302" s="139"/>
      <c r="BF302" s="139"/>
      <c r="BG302" s="139"/>
      <c r="BH302" s="139"/>
      <c r="BI302" s="139"/>
      <c r="BJ302" s="139"/>
      <c r="BK302" s="139"/>
      <c r="BL302" s="139"/>
      <c r="BM302" s="139"/>
      <c r="BN302" s="139"/>
      <c r="BO302" s="139"/>
      <c r="BP302" s="139"/>
      <c r="BQ302" s="139"/>
      <c r="BR302" s="139"/>
      <c r="BS302" s="139"/>
      <c r="BT302" s="139"/>
      <c r="BU302" s="139"/>
      <c r="BV302" s="139"/>
      <c r="BW302" s="139"/>
      <c r="BX302" s="139"/>
      <c r="BY302" s="139"/>
      <c r="BZ302" s="139"/>
      <c r="CA302" s="139"/>
      <c r="CB302" s="139"/>
      <c r="CC302" s="139"/>
    </row>
    <row r="303" spans="8:81" s="38" customFormat="1" x14ac:dyDescent="0.45">
      <c r="H303" s="139"/>
      <c r="I303" s="139"/>
      <c r="J303" s="139"/>
      <c r="K303" s="139"/>
      <c r="L303" s="139"/>
      <c r="M303" s="139"/>
      <c r="N303" s="139"/>
      <c r="O303" s="139"/>
      <c r="P303" s="139"/>
      <c r="Q303" s="139"/>
      <c r="R303" s="139"/>
      <c r="S303" s="139"/>
      <c r="T303" s="139"/>
      <c r="U303" s="139"/>
      <c r="V303" s="139"/>
      <c r="W303" s="139"/>
      <c r="X303" s="139"/>
      <c r="Y303" s="139"/>
      <c r="Z303" s="139"/>
      <c r="AA303" s="139"/>
      <c r="AB303" s="139"/>
      <c r="AC303" s="139"/>
      <c r="AD303" s="139"/>
      <c r="AE303" s="139"/>
      <c r="AF303" s="139"/>
      <c r="AG303" s="139"/>
      <c r="AH303" s="139"/>
      <c r="AI303" s="139"/>
      <c r="AJ303" s="139"/>
      <c r="AK303" s="139"/>
      <c r="AL303" s="139"/>
      <c r="AM303" s="139"/>
      <c r="AN303" s="139"/>
      <c r="AO303" s="139"/>
      <c r="AP303" s="139"/>
      <c r="AQ303" s="139"/>
      <c r="AR303" s="139"/>
      <c r="AS303" s="139"/>
      <c r="AT303" s="139"/>
      <c r="AU303" s="139"/>
      <c r="AV303" s="139"/>
      <c r="AW303" s="139"/>
      <c r="AX303" s="139"/>
      <c r="AY303" s="139"/>
      <c r="AZ303" s="139"/>
      <c r="BA303" s="139"/>
      <c r="BB303" s="139"/>
      <c r="BC303" s="139"/>
      <c r="BD303" s="139"/>
      <c r="BE303" s="139"/>
      <c r="BF303" s="139"/>
      <c r="BG303" s="139"/>
      <c r="BH303" s="139"/>
      <c r="BI303" s="139"/>
      <c r="BJ303" s="139"/>
      <c r="BK303" s="139"/>
      <c r="BL303" s="139"/>
      <c r="BM303" s="139"/>
      <c r="BN303" s="139"/>
      <c r="BO303" s="139"/>
      <c r="BP303" s="139"/>
      <c r="BQ303" s="139"/>
      <c r="BR303" s="139"/>
      <c r="BS303" s="139"/>
      <c r="BT303" s="139"/>
      <c r="BU303" s="139"/>
      <c r="BV303" s="139"/>
      <c r="BW303" s="139"/>
      <c r="BX303" s="139"/>
      <c r="BY303" s="139"/>
      <c r="BZ303" s="139"/>
      <c r="CA303" s="139"/>
      <c r="CB303" s="139"/>
      <c r="CC303" s="139"/>
    </row>
    <row r="304" spans="8:81" s="38" customFormat="1" x14ac:dyDescent="0.45">
      <c r="H304" s="139"/>
      <c r="I304" s="139"/>
      <c r="J304" s="139"/>
      <c r="K304" s="139"/>
      <c r="L304" s="139"/>
      <c r="M304" s="139"/>
      <c r="N304" s="139"/>
      <c r="O304" s="139"/>
      <c r="P304" s="139"/>
      <c r="Q304" s="139"/>
      <c r="R304" s="139"/>
      <c r="S304" s="139"/>
      <c r="T304" s="139"/>
      <c r="U304" s="139"/>
      <c r="V304" s="139"/>
      <c r="W304" s="139"/>
      <c r="X304" s="139"/>
      <c r="Y304" s="139"/>
      <c r="Z304" s="139"/>
      <c r="AA304" s="139"/>
      <c r="AB304" s="139"/>
      <c r="AC304" s="139"/>
      <c r="AD304" s="139"/>
      <c r="AE304" s="139"/>
      <c r="AF304" s="139"/>
      <c r="AG304" s="139"/>
      <c r="AH304" s="139"/>
      <c r="AI304" s="139"/>
      <c r="AJ304" s="139"/>
      <c r="AK304" s="139"/>
      <c r="AL304" s="139"/>
      <c r="AM304" s="139"/>
      <c r="AN304" s="139"/>
      <c r="AO304" s="139"/>
      <c r="AP304" s="139"/>
      <c r="AQ304" s="139"/>
      <c r="AR304" s="139"/>
      <c r="AS304" s="139"/>
      <c r="AT304" s="139"/>
      <c r="AU304" s="139"/>
      <c r="AV304" s="139"/>
      <c r="AW304" s="139"/>
      <c r="AX304" s="139"/>
      <c r="AY304" s="139"/>
      <c r="AZ304" s="139"/>
      <c r="BA304" s="139"/>
      <c r="BB304" s="139"/>
      <c r="BC304" s="139"/>
      <c r="BD304" s="139"/>
      <c r="BE304" s="139"/>
      <c r="BF304" s="139"/>
      <c r="BG304" s="139"/>
      <c r="BH304" s="139"/>
      <c r="BI304" s="139"/>
      <c r="BJ304" s="139"/>
      <c r="BK304" s="139"/>
      <c r="BL304" s="139"/>
      <c r="BM304" s="139"/>
      <c r="BN304" s="139"/>
      <c r="BO304" s="139"/>
      <c r="BP304" s="139"/>
      <c r="BQ304" s="139"/>
      <c r="BR304" s="139"/>
      <c r="BS304" s="139"/>
      <c r="BT304" s="139"/>
      <c r="BU304" s="139"/>
      <c r="BV304" s="139"/>
      <c r="BW304" s="139"/>
      <c r="BX304" s="139"/>
      <c r="BY304" s="139"/>
      <c r="BZ304" s="139"/>
      <c r="CA304" s="139"/>
      <c r="CB304" s="139"/>
      <c r="CC304" s="139"/>
    </row>
    <row r="305" spans="8:81" s="38" customFormat="1" x14ac:dyDescent="0.45">
      <c r="H305" s="139"/>
      <c r="I305" s="139"/>
      <c r="J305" s="139"/>
      <c r="K305" s="139"/>
      <c r="L305" s="139"/>
      <c r="M305" s="139"/>
      <c r="N305" s="139"/>
      <c r="O305" s="139"/>
      <c r="P305" s="139"/>
      <c r="Q305" s="139"/>
      <c r="R305" s="139"/>
      <c r="S305" s="139"/>
      <c r="T305" s="139"/>
      <c r="U305" s="139"/>
      <c r="V305" s="139"/>
      <c r="W305" s="139"/>
      <c r="X305" s="139"/>
      <c r="Y305" s="139"/>
      <c r="Z305" s="139"/>
      <c r="AA305" s="139"/>
      <c r="AB305" s="139"/>
      <c r="AC305" s="139"/>
      <c r="AD305" s="139"/>
      <c r="AE305" s="139"/>
      <c r="AF305" s="139"/>
      <c r="AG305" s="139"/>
      <c r="AH305" s="139"/>
      <c r="AI305" s="139"/>
      <c r="AJ305" s="139"/>
      <c r="AK305" s="139"/>
      <c r="AL305" s="139"/>
      <c r="AM305" s="139"/>
      <c r="AN305" s="139"/>
      <c r="AO305" s="139"/>
      <c r="AP305" s="139"/>
      <c r="AQ305" s="139"/>
      <c r="AR305" s="139"/>
      <c r="AS305" s="139"/>
      <c r="AT305" s="139"/>
      <c r="AU305" s="139"/>
      <c r="AV305" s="139"/>
      <c r="AW305" s="139"/>
      <c r="AX305" s="139"/>
      <c r="AY305" s="139"/>
      <c r="AZ305" s="139"/>
      <c r="BA305" s="139"/>
      <c r="BB305" s="139"/>
      <c r="BC305" s="139"/>
      <c r="BD305" s="139"/>
      <c r="BE305" s="139"/>
      <c r="BF305" s="139"/>
      <c r="BG305" s="139"/>
      <c r="BH305" s="139"/>
      <c r="BI305" s="139"/>
      <c r="BJ305" s="139"/>
      <c r="BK305" s="139"/>
      <c r="BL305" s="139"/>
      <c r="BM305" s="139"/>
      <c r="BN305" s="139"/>
      <c r="BO305" s="139"/>
      <c r="BP305" s="139"/>
      <c r="BQ305" s="139"/>
      <c r="BR305" s="139"/>
      <c r="BS305" s="139"/>
      <c r="BT305" s="139"/>
      <c r="BU305" s="139"/>
      <c r="BV305" s="139"/>
      <c r="BW305" s="139"/>
      <c r="BX305" s="139"/>
      <c r="BY305" s="139"/>
      <c r="BZ305" s="139"/>
      <c r="CA305" s="139"/>
      <c r="CB305" s="139"/>
      <c r="CC305" s="139"/>
    </row>
    <row r="306" spans="8:81" s="38" customFormat="1" x14ac:dyDescent="0.45">
      <c r="H306" s="139"/>
      <c r="I306" s="139"/>
      <c r="J306" s="139"/>
      <c r="K306" s="139"/>
      <c r="L306" s="139"/>
      <c r="M306" s="139"/>
      <c r="N306" s="139"/>
      <c r="O306" s="139"/>
      <c r="P306" s="139"/>
      <c r="Q306" s="139"/>
      <c r="R306" s="139"/>
      <c r="S306" s="139"/>
      <c r="T306" s="139"/>
      <c r="U306" s="139"/>
      <c r="V306" s="139"/>
      <c r="W306" s="139"/>
      <c r="X306" s="139"/>
      <c r="Y306" s="139"/>
      <c r="Z306" s="139"/>
      <c r="AA306" s="139"/>
      <c r="AB306" s="139"/>
      <c r="AC306" s="139"/>
      <c r="AD306" s="139"/>
      <c r="AE306" s="139"/>
      <c r="AF306" s="139"/>
      <c r="AG306" s="139"/>
      <c r="AH306" s="139"/>
      <c r="AI306" s="139"/>
      <c r="AJ306" s="139"/>
      <c r="AK306" s="139"/>
      <c r="AL306" s="139"/>
      <c r="AM306" s="139"/>
      <c r="AN306" s="139"/>
      <c r="AO306" s="139"/>
      <c r="AP306" s="139"/>
      <c r="AQ306" s="139"/>
      <c r="AR306" s="139"/>
      <c r="AS306" s="139"/>
      <c r="AT306" s="139"/>
      <c r="AU306" s="139"/>
      <c r="AV306" s="139"/>
      <c r="AW306" s="139"/>
      <c r="AX306" s="139"/>
      <c r="AY306" s="139"/>
      <c r="AZ306" s="139"/>
      <c r="BA306" s="139"/>
      <c r="BB306" s="139"/>
      <c r="BC306" s="139"/>
      <c r="BD306" s="139"/>
      <c r="BE306" s="139"/>
      <c r="BF306" s="139"/>
      <c r="BG306" s="139"/>
      <c r="BH306" s="139"/>
      <c r="BI306" s="139"/>
      <c r="BJ306" s="139"/>
      <c r="BK306" s="139"/>
      <c r="BL306" s="139"/>
      <c r="BM306" s="139"/>
      <c r="BN306" s="139"/>
      <c r="BO306" s="139"/>
      <c r="BP306" s="139"/>
      <c r="BQ306" s="139"/>
      <c r="BR306" s="139"/>
      <c r="BS306" s="139"/>
      <c r="BT306" s="139"/>
      <c r="BU306" s="139"/>
      <c r="BV306" s="139"/>
      <c r="BW306" s="139"/>
      <c r="BX306" s="139"/>
      <c r="BY306" s="139"/>
      <c r="BZ306" s="139"/>
      <c r="CA306" s="139"/>
      <c r="CB306" s="139"/>
      <c r="CC306" s="139"/>
    </row>
    <row r="307" spans="8:81" s="38" customFormat="1" x14ac:dyDescent="0.45">
      <c r="H307" s="139"/>
      <c r="I307" s="139"/>
      <c r="J307" s="139"/>
      <c r="K307" s="139"/>
      <c r="L307" s="139"/>
      <c r="M307" s="139"/>
      <c r="N307" s="139"/>
      <c r="O307" s="139"/>
      <c r="P307" s="139"/>
      <c r="Q307" s="139"/>
      <c r="R307" s="139"/>
      <c r="S307" s="139"/>
      <c r="T307" s="139"/>
      <c r="U307" s="139"/>
      <c r="V307" s="139"/>
      <c r="W307" s="139"/>
      <c r="X307" s="139"/>
      <c r="Y307" s="139"/>
      <c r="Z307" s="139"/>
      <c r="AA307" s="139"/>
      <c r="AB307" s="139"/>
      <c r="AC307" s="139"/>
      <c r="AD307" s="139"/>
      <c r="AE307" s="139"/>
      <c r="AF307" s="139"/>
      <c r="AG307" s="139"/>
      <c r="AH307" s="139"/>
      <c r="AI307" s="139"/>
      <c r="AJ307" s="139"/>
      <c r="AK307" s="139"/>
      <c r="AL307" s="139"/>
      <c r="AM307" s="139"/>
      <c r="AN307" s="139"/>
      <c r="AO307" s="139"/>
      <c r="AP307" s="139"/>
      <c r="AQ307" s="139"/>
      <c r="AR307" s="139"/>
      <c r="AS307" s="139"/>
      <c r="AT307" s="139"/>
      <c r="AU307" s="139"/>
      <c r="AV307" s="139"/>
      <c r="AW307" s="139"/>
      <c r="AX307" s="139"/>
      <c r="AY307" s="139"/>
      <c r="AZ307" s="139"/>
      <c r="BA307" s="139"/>
      <c r="BB307" s="139"/>
      <c r="BC307" s="139"/>
      <c r="BD307" s="139"/>
      <c r="BE307" s="139"/>
      <c r="BF307" s="139"/>
      <c r="BG307" s="139"/>
      <c r="BH307" s="139"/>
      <c r="BI307" s="139"/>
      <c r="BJ307" s="139"/>
      <c r="BK307" s="139"/>
      <c r="BL307" s="139"/>
      <c r="BM307" s="139"/>
      <c r="BN307" s="139"/>
      <c r="BO307" s="139"/>
      <c r="BP307" s="139"/>
      <c r="BQ307" s="139"/>
      <c r="BR307" s="139"/>
      <c r="BS307" s="139"/>
      <c r="BT307" s="139"/>
      <c r="BU307" s="139"/>
      <c r="BV307" s="139"/>
      <c r="BW307" s="139"/>
      <c r="BX307" s="139"/>
      <c r="BY307" s="139"/>
      <c r="BZ307" s="139"/>
      <c r="CA307" s="139"/>
      <c r="CB307" s="139"/>
      <c r="CC307" s="139"/>
    </row>
    <row r="308" spans="8:81" s="38" customFormat="1" x14ac:dyDescent="0.45">
      <c r="H308" s="139"/>
      <c r="I308" s="139"/>
      <c r="J308" s="139"/>
      <c r="K308" s="139"/>
      <c r="L308" s="139"/>
      <c r="M308" s="139"/>
      <c r="N308" s="139"/>
      <c r="O308" s="139"/>
      <c r="P308" s="139"/>
      <c r="Q308" s="139"/>
      <c r="R308" s="139"/>
      <c r="S308" s="139"/>
      <c r="T308" s="139"/>
      <c r="U308" s="139"/>
      <c r="V308" s="139"/>
      <c r="W308" s="139"/>
      <c r="X308" s="139"/>
      <c r="Y308" s="139"/>
      <c r="Z308" s="139"/>
      <c r="AA308" s="139"/>
      <c r="AB308" s="139"/>
      <c r="AC308" s="139"/>
      <c r="AD308" s="139"/>
      <c r="AE308" s="139"/>
      <c r="AF308" s="139"/>
      <c r="AG308" s="139"/>
      <c r="AH308" s="139"/>
      <c r="AI308" s="139"/>
      <c r="AJ308" s="139"/>
      <c r="AK308" s="139"/>
      <c r="AL308" s="139"/>
      <c r="AM308" s="139"/>
      <c r="AN308" s="139"/>
      <c r="AO308" s="139"/>
      <c r="AP308" s="139"/>
      <c r="AQ308" s="139"/>
      <c r="AR308" s="139"/>
      <c r="AS308" s="139"/>
      <c r="AT308" s="139"/>
      <c r="AU308" s="139"/>
      <c r="AV308" s="139"/>
      <c r="AW308" s="139"/>
      <c r="AX308" s="139"/>
      <c r="AY308" s="139"/>
      <c r="AZ308" s="139"/>
      <c r="BA308" s="139"/>
      <c r="BB308" s="139"/>
      <c r="BC308" s="139"/>
      <c r="BD308" s="139"/>
      <c r="BE308" s="139"/>
      <c r="BF308" s="139"/>
      <c r="BG308" s="139"/>
      <c r="BH308" s="139"/>
      <c r="BI308" s="139"/>
      <c r="BJ308" s="139"/>
      <c r="BK308" s="139"/>
      <c r="BL308" s="139"/>
      <c r="BM308" s="139"/>
      <c r="BN308" s="139"/>
      <c r="BO308" s="139"/>
      <c r="BP308" s="139"/>
      <c r="BQ308" s="139"/>
      <c r="BR308" s="139"/>
      <c r="BS308" s="139"/>
      <c r="BT308" s="139"/>
      <c r="BU308" s="139"/>
      <c r="BV308" s="139"/>
      <c r="BW308" s="139"/>
      <c r="BX308" s="139"/>
      <c r="BY308" s="139"/>
      <c r="BZ308" s="139"/>
      <c r="CA308" s="139"/>
      <c r="CB308" s="139"/>
      <c r="CC308" s="139"/>
    </row>
    <row r="309" spans="8:81" s="38" customFormat="1" x14ac:dyDescent="0.45">
      <c r="H309" s="139"/>
      <c r="I309" s="139"/>
      <c r="J309" s="139"/>
      <c r="K309" s="139"/>
      <c r="L309" s="139"/>
      <c r="M309" s="139"/>
      <c r="N309" s="139"/>
      <c r="O309" s="139"/>
      <c r="P309" s="139"/>
      <c r="Q309" s="139"/>
      <c r="R309" s="139"/>
      <c r="S309" s="139"/>
      <c r="T309" s="139"/>
      <c r="U309" s="139"/>
      <c r="V309" s="139"/>
      <c r="W309" s="139"/>
      <c r="X309" s="139"/>
      <c r="Y309" s="139"/>
      <c r="Z309" s="139"/>
      <c r="AA309" s="139"/>
      <c r="AB309" s="139"/>
      <c r="AC309" s="139"/>
      <c r="AD309" s="139"/>
      <c r="AE309" s="139"/>
      <c r="AF309" s="139"/>
      <c r="AG309" s="139"/>
      <c r="AH309" s="139"/>
      <c r="AI309" s="139"/>
      <c r="AJ309" s="139"/>
      <c r="AK309" s="139"/>
      <c r="AL309" s="139"/>
      <c r="AM309" s="139"/>
      <c r="AN309" s="139"/>
      <c r="AO309" s="139"/>
      <c r="AP309" s="139"/>
      <c r="AQ309" s="139"/>
      <c r="AR309" s="139"/>
      <c r="AS309" s="139"/>
      <c r="AT309" s="139"/>
      <c r="AU309" s="139"/>
      <c r="AV309" s="139"/>
      <c r="AW309" s="139"/>
      <c r="AX309" s="139"/>
      <c r="AY309" s="139"/>
      <c r="AZ309" s="139"/>
      <c r="BA309" s="139"/>
      <c r="BB309" s="139"/>
      <c r="BC309" s="139"/>
      <c r="BD309" s="139"/>
      <c r="BE309" s="139"/>
      <c r="BF309" s="139"/>
      <c r="BG309" s="139"/>
      <c r="BH309" s="139"/>
      <c r="BI309" s="139"/>
      <c r="BJ309" s="139"/>
      <c r="BK309" s="139"/>
      <c r="BL309" s="139"/>
      <c r="BM309" s="139"/>
      <c r="BN309" s="139"/>
      <c r="BO309" s="139"/>
      <c r="BP309" s="139"/>
      <c r="BQ309" s="139"/>
      <c r="BR309" s="139"/>
      <c r="BS309" s="139"/>
      <c r="BT309" s="139"/>
      <c r="BU309" s="139"/>
      <c r="BV309" s="139"/>
      <c r="BW309" s="139"/>
      <c r="BX309" s="139"/>
      <c r="BY309" s="139"/>
      <c r="BZ309" s="139"/>
      <c r="CA309" s="139"/>
      <c r="CB309" s="139"/>
      <c r="CC309" s="139"/>
    </row>
    <row r="310" spans="8:81" s="38" customFormat="1" x14ac:dyDescent="0.45">
      <c r="H310" s="139"/>
      <c r="I310" s="139"/>
      <c r="J310" s="139"/>
      <c r="K310" s="139"/>
      <c r="L310" s="139"/>
      <c r="M310" s="139"/>
      <c r="N310" s="139"/>
      <c r="O310" s="139"/>
      <c r="P310" s="139"/>
      <c r="Q310" s="139"/>
      <c r="R310" s="139"/>
      <c r="S310" s="139"/>
      <c r="T310" s="139"/>
      <c r="U310" s="139"/>
      <c r="V310" s="139"/>
      <c r="W310" s="139"/>
      <c r="X310" s="139"/>
      <c r="Y310" s="139"/>
      <c r="Z310" s="139"/>
      <c r="AA310" s="139"/>
      <c r="AB310" s="139"/>
      <c r="AC310" s="139"/>
      <c r="AD310" s="139"/>
      <c r="AE310" s="139"/>
      <c r="AF310" s="139"/>
      <c r="AG310" s="139"/>
      <c r="AH310" s="139"/>
      <c r="AI310" s="139"/>
      <c r="AJ310" s="139"/>
      <c r="AK310" s="139"/>
      <c r="AL310" s="139"/>
      <c r="AM310" s="139"/>
      <c r="AN310" s="139"/>
      <c r="AO310" s="139"/>
      <c r="AP310" s="139"/>
      <c r="AQ310" s="139"/>
      <c r="AR310" s="139"/>
      <c r="AS310" s="139"/>
      <c r="AT310" s="139"/>
      <c r="AU310" s="139"/>
      <c r="AV310" s="139"/>
      <c r="AW310" s="139"/>
      <c r="AX310" s="139"/>
      <c r="AY310" s="139"/>
      <c r="AZ310" s="139"/>
      <c r="BA310" s="139"/>
      <c r="BB310" s="139"/>
      <c r="BC310" s="139"/>
      <c r="BD310" s="139"/>
      <c r="BE310" s="139"/>
      <c r="BF310" s="139"/>
      <c r="BG310" s="139"/>
      <c r="BH310" s="139"/>
      <c r="BI310" s="139"/>
      <c r="BJ310" s="139"/>
      <c r="BK310" s="139"/>
      <c r="BL310" s="139"/>
      <c r="BM310" s="139"/>
      <c r="BN310" s="139"/>
      <c r="BO310" s="139"/>
      <c r="BP310" s="139"/>
      <c r="BQ310" s="139"/>
      <c r="BR310" s="139"/>
      <c r="BS310" s="139"/>
      <c r="BT310" s="139"/>
      <c r="BU310" s="139"/>
      <c r="BV310" s="139"/>
      <c r="BW310" s="139"/>
      <c r="BX310" s="139"/>
      <c r="BY310" s="139"/>
      <c r="BZ310" s="139"/>
      <c r="CA310" s="139"/>
      <c r="CB310" s="139"/>
      <c r="CC310" s="139"/>
    </row>
    <row r="311" spans="8:81" s="38" customFormat="1" x14ac:dyDescent="0.45">
      <c r="H311" s="139"/>
      <c r="I311" s="139"/>
      <c r="J311" s="139"/>
      <c r="K311" s="139"/>
      <c r="L311" s="139"/>
      <c r="M311" s="139"/>
      <c r="N311" s="139"/>
      <c r="O311" s="139"/>
      <c r="P311" s="139"/>
      <c r="Q311" s="139"/>
      <c r="R311" s="139"/>
      <c r="S311" s="139"/>
      <c r="T311" s="139"/>
      <c r="U311" s="139"/>
      <c r="V311" s="139"/>
      <c r="W311" s="139"/>
      <c r="X311" s="139"/>
      <c r="Y311" s="139"/>
      <c r="Z311" s="139"/>
      <c r="AA311" s="139"/>
      <c r="AB311" s="139"/>
      <c r="AC311" s="139"/>
      <c r="AD311" s="139"/>
      <c r="AE311" s="139"/>
      <c r="AF311" s="139"/>
      <c r="AG311" s="139"/>
      <c r="AH311" s="139"/>
      <c r="AI311" s="139"/>
      <c r="AJ311" s="139"/>
      <c r="AK311" s="139"/>
      <c r="AL311" s="139"/>
      <c r="AM311" s="139"/>
      <c r="AN311" s="139"/>
      <c r="AO311" s="139"/>
      <c r="AP311" s="139"/>
      <c r="AQ311" s="139"/>
      <c r="AR311" s="139"/>
      <c r="AS311" s="139"/>
      <c r="AT311" s="139"/>
      <c r="AU311" s="139"/>
      <c r="AV311" s="139"/>
      <c r="AW311" s="139"/>
      <c r="AX311" s="139"/>
      <c r="AY311" s="139"/>
      <c r="AZ311" s="139"/>
      <c r="BA311" s="139"/>
      <c r="BB311" s="139"/>
      <c r="BC311" s="139"/>
      <c r="BD311" s="139"/>
      <c r="BE311" s="139"/>
      <c r="BF311" s="139"/>
      <c r="BG311" s="139"/>
      <c r="BH311" s="139"/>
      <c r="BI311" s="139"/>
      <c r="BJ311" s="139"/>
      <c r="BK311" s="139"/>
      <c r="BL311" s="139"/>
      <c r="BM311" s="139"/>
      <c r="BN311" s="139"/>
      <c r="BO311" s="139"/>
      <c r="BP311" s="139"/>
      <c r="BQ311" s="139"/>
      <c r="BR311" s="139"/>
      <c r="BS311" s="139"/>
      <c r="BT311" s="139"/>
      <c r="BU311" s="139"/>
      <c r="BV311" s="139"/>
      <c r="BW311" s="139"/>
      <c r="BX311" s="139"/>
      <c r="BY311" s="139"/>
      <c r="BZ311" s="139"/>
      <c r="CA311" s="139"/>
      <c r="CB311" s="139"/>
      <c r="CC311" s="139"/>
    </row>
    <row r="312" spans="8:81" s="38" customFormat="1" x14ac:dyDescent="0.45">
      <c r="H312" s="139"/>
      <c r="I312" s="139"/>
      <c r="J312" s="139"/>
      <c r="K312" s="139"/>
      <c r="L312" s="139"/>
      <c r="M312" s="139"/>
      <c r="N312" s="139"/>
      <c r="O312" s="139"/>
      <c r="P312" s="139"/>
      <c r="Q312" s="139"/>
      <c r="R312" s="139"/>
      <c r="S312" s="139"/>
      <c r="T312" s="139"/>
      <c r="U312" s="139"/>
      <c r="V312" s="139"/>
      <c r="W312" s="139"/>
      <c r="X312" s="139"/>
      <c r="Y312" s="139"/>
      <c r="Z312" s="139"/>
      <c r="AA312" s="139"/>
      <c r="AB312" s="139"/>
      <c r="AC312" s="139"/>
      <c r="AD312" s="139"/>
      <c r="AE312" s="139"/>
      <c r="AF312" s="139"/>
      <c r="AG312" s="139"/>
      <c r="AH312" s="139"/>
      <c r="AI312" s="139"/>
      <c r="AJ312" s="139"/>
      <c r="AK312" s="139"/>
      <c r="AL312" s="139"/>
      <c r="AM312" s="139"/>
      <c r="AN312" s="139"/>
      <c r="AO312" s="139"/>
      <c r="AP312" s="139"/>
      <c r="AQ312" s="139"/>
      <c r="AR312" s="139"/>
      <c r="AS312" s="139"/>
      <c r="AT312" s="139"/>
      <c r="AU312" s="139"/>
      <c r="AV312" s="139"/>
      <c r="AW312" s="139"/>
      <c r="AX312" s="139"/>
      <c r="AY312" s="139"/>
      <c r="AZ312" s="139"/>
      <c r="BA312" s="139"/>
      <c r="BB312" s="139"/>
      <c r="BC312" s="139"/>
      <c r="BD312" s="139"/>
      <c r="BE312" s="139"/>
      <c r="BF312" s="139"/>
      <c r="BG312" s="139"/>
      <c r="BH312" s="139"/>
      <c r="BI312" s="139"/>
      <c r="BJ312" s="139"/>
      <c r="BK312" s="139"/>
      <c r="BL312" s="139"/>
      <c r="BM312" s="139"/>
      <c r="BN312" s="139"/>
      <c r="BO312" s="139"/>
      <c r="BP312" s="139"/>
      <c r="BQ312" s="139"/>
      <c r="BR312" s="139"/>
      <c r="BS312" s="139"/>
      <c r="BT312" s="139"/>
      <c r="BU312" s="139"/>
      <c r="BV312" s="139"/>
      <c r="BW312" s="139"/>
      <c r="BX312" s="139"/>
      <c r="BY312" s="139"/>
      <c r="BZ312" s="139"/>
      <c r="CA312" s="139"/>
      <c r="CB312" s="139"/>
      <c r="CC312" s="139"/>
    </row>
    <row r="313" spans="8:81" s="38" customFormat="1" x14ac:dyDescent="0.45">
      <c r="H313" s="139"/>
      <c r="I313" s="139"/>
      <c r="J313" s="139"/>
      <c r="K313" s="139"/>
      <c r="L313" s="139"/>
      <c r="M313" s="139"/>
      <c r="N313" s="139"/>
      <c r="O313" s="139"/>
      <c r="P313" s="139"/>
      <c r="Q313" s="139"/>
      <c r="R313" s="139"/>
      <c r="S313" s="139"/>
      <c r="T313" s="139"/>
      <c r="U313" s="139"/>
      <c r="V313" s="139"/>
      <c r="W313" s="139"/>
      <c r="X313" s="139"/>
      <c r="Y313" s="139"/>
      <c r="Z313" s="139"/>
      <c r="AA313" s="139"/>
      <c r="AB313" s="139"/>
      <c r="AC313" s="139"/>
      <c r="AD313" s="139"/>
      <c r="AE313" s="139"/>
      <c r="AF313" s="139"/>
      <c r="AG313" s="139"/>
      <c r="AH313" s="139"/>
      <c r="AI313" s="139"/>
      <c r="AJ313" s="139"/>
      <c r="AK313" s="139"/>
      <c r="AL313" s="139"/>
      <c r="AM313" s="139"/>
      <c r="AN313" s="139"/>
      <c r="AO313" s="139"/>
      <c r="AP313" s="139"/>
      <c r="AQ313" s="139"/>
      <c r="AR313" s="139"/>
      <c r="AS313" s="139"/>
      <c r="AT313" s="139"/>
      <c r="AU313" s="139"/>
      <c r="AV313" s="139"/>
      <c r="AW313" s="139"/>
      <c r="AX313" s="139"/>
      <c r="AY313" s="139"/>
      <c r="AZ313" s="139"/>
      <c r="BA313" s="139"/>
      <c r="BB313" s="139"/>
      <c r="BC313" s="139"/>
      <c r="BD313" s="139"/>
      <c r="BE313" s="139"/>
      <c r="BF313" s="139"/>
      <c r="BG313" s="139"/>
      <c r="BH313" s="139"/>
      <c r="BI313" s="139"/>
      <c r="BJ313" s="139"/>
      <c r="BK313" s="139"/>
      <c r="BL313" s="139"/>
      <c r="BM313" s="139"/>
      <c r="BN313" s="139"/>
      <c r="BO313" s="139"/>
      <c r="BP313" s="139"/>
      <c r="BQ313" s="139"/>
      <c r="BR313" s="139"/>
      <c r="BS313" s="139"/>
      <c r="BT313" s="139"/>
      <c r="BU313" s="139"/>
      <c r="BV313" s="139"/>
      <c r="BW313" s="139"/>
      <c r="BX313" s="139"/>
      <c r="BY313" s="139"/>
      <c r="BZ313" s="139"/>
      <c r="CA313" s="139"/>
      <c r="CB313" s="139"/>
      <c r="CC313" s="139"/>
    </row>
    <row r="314" spans="8:81" s="38" customFormat="1" x14ac:dyDescent="0.45">
      <c r="H314" s="139"/>
      <c r="I314" s="139"/>
      <c r="J314" s="139"/>
      <c r="K314" s="139"/>
      <c r="L314" s="139"/>
      <c r="M314" s="139"/>
      <c r="N314" s="139"/>
      <c r="O314" s="139"/>
      <c r="P314" s="139"/>
      <c r="Q314" s="139"/>
      <c r="R314" s="139"/>
      <c r="S314" s="139"/>
      <c r="T314" s="139"/>
      <c r="U314" s="139"/>
      <c r="V314" s="139"/>
      <c r="W314" s="139"/>
      <c r="X314" s="139"/>
      <c r="Y314" s="139"/>
      <c r="Z314" s="139"/>
      <c r="AA314" s="139"/>
      <c r="AB314" s="139"/>
      <c r="AC314" s="139"/>
      <c r="AD314" s="139"/>
      <c r="AE314" s="139"/>
      <c r="AF314" s="139"/>
      <c r="AG314" s="139"/>
      <c r="AH314" s="139"/>
      <c r="AI314" s="139"/>
      <c r="AJ314" s="139"/>
      <c r="AK314" s="139"/>
      <c r="AL314" s="139"/>
      <c r="AM314" s="139"/>
      <c r="AN314" s="139"/>
      <c r="AO314" s="139"/>
      <c r="AP314" s="139"/>
      <c r="AQ314" s="139"/>
      <c r="AR314" s="139"/>
      <c r="AS314" s="139"/>
      <c r="AT314" s="139"/>
      <c r="AU314" s="139"/>
      <c r="AV314" s="139"/>
      <c r="AW314" s="139"/>
      <c r="AX314" s="139"/>
      <c r="AY314" s="139"/>
      <c r="AZ314" s="139"/>
      <c r="BA314" s="139"/>
      <c r="BB314" s="139"/>
      <c r="BC314" s="139"/>
      <c r="BD314" s="139"/>
      <c r="BE314" s="139"/>
      <c r="BF314" s="139"/>
      <c r="BG314" s="139"/>
      <c r="BH314" s="139"/>
      <c r="BI314" s="139"/>
      <c r="BJ314" s="139"/>
      <c r="BK314" s="139"/>
      <c r="BL314" s="139"/>
      <c r="BM314" s="139"/>
      <c r="BN314" s="139"/>
      <c r="BO314" s="139"/>
      <c r="BP314" s="139"/>
      <c r="BQ314" s="139"/>
      <c r="BR314" s="139"/>
      <c r="BS314" s="139"/>
      <c r="BT314" s="139"/>
      <c r="BU314" s="139"/>
      <c r="BV314" s="139"/>
      <c r="BW314" s="139"/>
      <c r="BX314" s="139"/>
      <c r="BY314" s="139"/>
      <c r="BZ314" s="139"/>
      <c r="CA314" s="139"/>
      <c r="CB314" s="139"/>
      <c r="CC314" s="139"/>
    </row>
    <row r="315" spans="8:81" s="38" customFormat="1" x14ac:dyDescent="0.45">
      <c r="H315" s="139"/>
      <c r="I315" s="139"/>
      <c r="J315" s="139"/>
      <c r="K315" s="139"/>
      <c r="L315" s="139"/>
      <c r="M315" s="139"/>
      <c r="N315" s="139"/>
      <c r="O315" s="139"/>
      <c r="P315" s="139"/>
      <c r="Q315" s="139"/>
      <c r="R315" s="139"/>
      <c r="S315" s="139"/>
      <c r="T315" s="139"/>
      <c r="U315" s="139"/>
      <c r="V315" s="139"/>
      <c r="W315" s="139"/>
      <c r="X315" s="139"/>
      <c r="Y315" s="139"/>
      <c r="Z315" s="139"/>
      <c r="AA315" s="139"/>
      <c r="AB315" s="139"/>
      <c r="AC315" s="139"/>
      <c r="AD315" s="139"/>
      <c r="AE315" s="139"/>
      <c r="AF315" s="139"/>
      <c r="AG315" s="139"/>
      <c r="AH315" s="139"/>
      <c r="AI315" s="139"/>
      <c r="AJ315" s="139"/>
      <c r="AK315" s="139"/>
      <c r="AL315" s="139"/>
      <c r="AM315" s="139"/>
      <c r="AN315" s="139"/>
      <c r="AO315" s="139"/>
      <c r="AP315" s="139"/>
      <c r="AQ315" s="139"/>
      <c r="AR315" s="139"/>
      <c r="AS315" s="139"/>
      <c r="AT315" s="139"/>
      <c r="AU315" s="139"/>
      <c r="AV315" s="139"/>
      <c r="AW315" s="139"/>
      <c r="AX315" s="139"/>
      <c r="AY315" s="139"/>
      <c r="AZ315" s="139"/>
      <c r="BA315" s="139"/>
      <c r="BB315" s="139"/>
      <c r="BC315" s="139"/>
      <c r="BD315" s="139"/>
      <c r="BE315" s="139"/>
      <c r="BF315" s="139"/>
      <c r="BG315" s="139"/>
      <c r="BH315" s="139"/>
      <c r="BI315" s="139"/>
      <c r="BJ315" s="139"/>
      <c r="BK315" s="139"/>
      <c r="BL315" s="139"/>
      <c r="BM315" s="139"/>
      <c r="BN315" s="139"/>
      <c r="BO315" s="139"/>
      <c r="BP315" s="139"/>
      <c r="BQ315" s="139"/>
      <c r="BR315" s="139"/>
      <c r="BS315" s="139"/>
      <c r="BT315" s="139"/>
      <c r="BU315" s="139"/>
      <c r="BV315" s="139"/>
      <c r="BW315" s="139"/>
      <c r="BX315" s="139"/>
      <c r="BY315" s="139"/>
      <c r="BZ315" s="139"/>
      <c r="CA315" s="139"/>
      <c r="CB315" s="139"/>
      <c r="CC315" s="139"/>
    </row>
    <row r="316" spans="8:81" s="38" customFormat="1" x14ac:dyDescent="0.45">
      <c r="H316" s="139"/>
      <c r="I316" s="139"/>
      <c r="J316" s="139"/>
      <c r="K316" s="139"/>
      <c r="L316" s="139"/>
      <c r="M316" s="139"/>
      <c r="N316" s="139"/>
      <c r="O316" s="139"/>
      <c r="P316" s="139"/>
      <c r="Q316" s="139"/>
      <c r="R316" s="139"/>
      <c r="S316" s="139"/>
      <c r="T316" s="139"/>
      <c r="U316" s="139"/>
      <c r="V316" s="139"/>
      <c r="W316" s="139"/>
      <c r="X316" s="139"/>
      <c r="Y316" s="139"/>
      <c r="Z316" s="139"/>
      <c r="AA316" s="139"/>
      <c r="AB316" s="139"/>
      <c r="AC316" s="139"/>
      <c r="AD316" s="139"/>
      <c r="AE316" s="139"/>
      <c r="AF316" s="139"/>
      <c r="AG316" s="139"/>
      <c r="AH316" s="139"/>
      <c r="AI316" s="139"/>
      <c r="AJ316" s="139"/>
      <c r="AK316" s="139"/>
      <c r="AL316" s="139"/>
      <c r="AM316" s="139"/>
      <c r="AN316" s="139"/>
      <c r="AO316" s="139"/>
      <c r="AP316" s="139"/>
      <c r="AQ316" s="139"/>
      <c r="AR316" s="139"/>
      <c r="AS316" s="139"/>
      <c r="AT316" s="139"/>
      <c r="AU316" s="139"/>
      <c r="AV316" s="139"/>
      <c r="AW316" s="139"/>
      <c r="AX316" s="139"/>
      <c r="AY316" s="139"/>
      <c r="AZ316" s="139"/>
      <c r="BA316" s="139"/>
      <c r="BB316" s="139"/>
      <c r="BC316" s="139"/>
      <c r="BD316" s="139"/>
      <c r="BE316" s="139"/>
      <c r="BF316" s="139"/>
      <c r="BG316" s="139"/>
      <c r="BH316" s="139"/>
      <c r="BI316" s="139"/>
      <c r="BJ316" s="139"/>
      <c r="BK316" s="139"/>
      <c r="BL316" s="139"/>
      <c r="BM316" s="139"/>
      <c r="BN316" s="139"/>
      <c r="BO316" s="139"/>
      <c r="BP316" s="139"/>
      <c r="BQ316" s="139"/>
      <c r="BR316" s="139"/>
      <c r="BS316" s="139"/>
      <c r="BT316" s="139"/>
      <c r="BU316" s="139"/>
      <c r="BV316" s="139"/>
      <c r="BW316" s="139"/>
      <c r="BX316" s="139"/>
      <c r="BY316" s="139"/>
      <c r="BZ316" s="139"/>
      <c r="CA316" s="139"/>
      <c r="CB316" s="139"/>
      <c r="CC316" s="139"/>
    </row>
    <row r="317" spans="8:81" s="38" customFormat="1" x14ac:dyDescent="0.45">
      <c r="H317" s="139"/>
      <c r="I317" s="139"/>
      <c r="J317" s="139"/>
      <c r="K317" s="139"/>
      <c r="L317" s="139"/>
      <c r="M317" s="139"/>
      <c r="N317" s="139"/>
      <c r="O317" s="139"/>
      <c r="P317" s="139"/>
      <c r="Q317" s="139"/>
      <c r="R317" s="139"/>
      <c r="S317" s="139"/>
      <c r="T317" s="139"/>
      <c r="U317" s="139"/>
      <c r="V317" s="139"/>
      <c r="W317" s="139"/>
      <c r="X317" s="139"/>
      <c r="Y317" s="139"/>
      <c r="Z317" s="139"/>
      <c r="AA317" s="139"/>
      <c r="AB317" s="139"/>
      <c r="AC317" s="139"/>
      <c r="AD317" s="139"/>
      <c r="AE317" s="139"/>
      <c r="AF317" s="139"/>
      <c r="AG317" s="139"/>
      <c r="AH317" s="139"/>
      <c r="AI317" s="139"/>
      <c r="AJ317" s="139"/>
      <c r="AK317" s="139"/>
      <c r="AL317" s="139"/>
      <c r="AM317" s="139"/>
      <c r="AN317" s="139"/>
      <c r="AO317" s="139"/>
      <c r="AP317" s="139"/>
      <c r="AQ317" s="139"/>
      <c r="AR317" s="139"/>
      <c r="AS317" s="139"/>
      <c r="AT317" s="139"/>
      <c r="AU317" s="139"/>
      <c r="AV317" s="139"/>
      <c r="AW317" s="139"/>
      <c r="AX317" s="139"/>
      <c r="AY317" s="139"/>
      <c r="AZ317" s="139"/>
      <c r="BA317" s="139"/>
      <c r="BB317" s="139"/>
      <c r="BC317" s="139"/>
      <c r="BD317" s="139"/>
      <c r="BE317" s="139"/>
      <c r="BF317" s="139"/>
      <c r="BG317" s="139"/>
      <c r="BH317" s="139"/>
      <c r="BI317" s="139"/>
      <c r="BJ317" s="139"/>
      <c r="BK317" s="139"/>
      <c r="BL317" s="139"/>
      <c r="BM317" s="139"/>
      <c r="BN317" s="139"/>
      <c r="BO317" s="139"/>
      <c r="BP317" s="139"/>
      <c r="BQ317" s="139"/>
      <c r="BR317" s="139"/>
      <c r="BS317" s="139"/>
      <c r="BT317" s="139"/>
      <c r="BU317" s="139"/>
      <c r="BV317" s="139"/>
      <c r="BW317" s="139"/>
      <c r="BX317" s="139"/>
      <c r="BY317" s="139"/>
      <c r="BZ317" s="139"/>
      <c r="CA317" s="139"/>
      <c r="CB317" s="139"/>
      <c r="CC317" s="139"/>
    </row>
    <row r="318" spans="8:81" s="38" customFormat="1" x14ac:dyDescent="0.45">
      <c r="H318" s="139"/>
      <c r="I318" s="139"/>
      <c r="J318" s="139"/>
      <c r="K318" s="139"/>
      <c r="L318" s="139"/>
      <c r="M318" s="139"/>
      <c r="N318" s="139"/>
      <c r="O318" s="139"/>
      <c r="P318" s="139"/>
      <c r="Q318" s="139"/>
      <c r="R318" s="139"/>
      <c r="S318" s="139"/>
      <c r="T318" s="139"/>
      <c r="U318" s="139"/>
      <c r="V318" s="139"/>
      <c r="W318" s="139"/>
      <c r="X318" s="139"/>
      <c r="Y318" s="139"/>
      <c r="Z318" s="139"/>
      <c r="AA318" s="139"/>
      <c r="AB318" s="139"/>
      <c r="AC318" s="139"/>
      <c r="AD318" s="139"/>
      <c r="AE318" s="139"/>
      <c r="AF318" s="139"/>
      <c r="AG318" s="139"/>
      <c r="AH318" s="139"/>
      <c r="AI318" s="139"/>
      <c r="AJ318" s="139"/>
      <c r="AK318" s="139"/>
      <c r="AL318" s="139"/>
      <c r="AM318" s="139"/>
      <c r="AN318" s="139"/>
      <c r="AO318" s="139"/>
      <c r="AP318" s="139"/>
      <c r="AQ318" s="139"/>
      <c r="AR318" s="139"/>
      <c r="AS318" s="139"/>
      <c r="AT318" s="139"/>
      <c r="AU318" s="139"/>
      <c r="AV318" s="139"/>
      <c r="AW318" s="139"/>
      <c r="AX318" s="139"/>
      <c r="AY318" s="139"/>
      <c r="AZ318" s="139"/>
      <c r="BA318" s="139"/>
      <c r="BB318" s="139"/>
      <c r="BC318" s="139"/>
      <c r="BD318" s="139"/>
      <c r="BE318" s="139"/>
      <c r="BF318" s="139"/>
      <c r="BG318" s="139"/>
      <c r="BH318" s="139"/>
      <c r="BI318" s="139"/>
      <c r="BJ318" s="139"/>
      <c r="BK318" s="139"/>
      <c r="BL318" s="139"/>
      <c r="BM318" s="139"/>
      <c r="BN318" s="139"/>
      <c r="BO318" s="139"/>
      <c r="BP318" s="139"/>
      <c r="BQ318" s="139"/>
      <c r="BR318" s="139"/>
      <c r="BS318" s="139"/>
      <c r="BT318" s="139"/>
      <c r="BU318" s="139"/>
      <c r="BV318" s="139"/>
      <c r="BW318" s="139"/>
      <c r="BX318" s="139"/>
      <c r="BY318" s="139"/>
      <c r="BZ318" s="139"/>
      <c r="CA318" s="139"/>
      <c r="CB318" s="139"/>
      <c r="CC318" s="139"/>
    </row>
    <row r="319" spans="8:81" s="38" customFormat="1" x14ac:dyDescent="0.45">
      <c r="H319" s="139"/>
      <c r="I319" s="139"/>
      <c r="J319" s="139"/>
      <c r="K319" s="139"/>
      <c r="L319" s="139"/>
      <c r="M319" s="139"/>
      <c r="N319" s="139"/>
      <c r="O319" s="139"/>
      <c r="P319" s="139"/>
      <c r="Q319" s="139"/>
      <c r="R319" s="139"/>
      <c r="S319" s="139"/>
      <c r="T319" s="139"/>
      <c r="U319" s="139"/>
      <c r="V319" s="139"/>
      <c r="W319" s="139"/>
      <c r="X319" s="139"/>
      <c r="Y319" s="139"/>
      <c r="Z319" s="139"/>
      <c r="AA319" s="139"/>
      <c r="AB319" s="139"/>
      <c r="AC319" s="139"/>
      <c r="AD319" s="139"/>
      <c r="AE319" s="139"/>
      <c r="AF319" s="139"/>
      <c r="AG319" s="139"/>
      <c r="AH319" s="139"/>
      <c r="AI319" s="139"/>
      <c r="AJ319" s="139"/>
      <c r="AK319" s="139"/>
      <c r="AL319" s="139"/>
      <c r="AM319" s="139"/>
      <c r="AN319" s="139"/>
      <c r="AO319" s="139"/>
      <c r="AP319" s="139"/>
      <c r="AQ319" s="139"/>
      <c r="AR319" s="139"/>
      <c r="AS319" s="139"/>
      <c r="AT319" s="139"/>
      <c r="AU319" s="139"/>
      <c r="AV319" s="139"/>
      <c r="AW319" s="139"/>
      <c r="AX319" s="139"/>
      <c r="AY319" s="139"/>
      <c r="AZ319" s="139"/>
      <c r="BA319" s="139"/>
      <c r="BB319" s="139"/>
      <c r="BC319" s="139"/>
      <c r="BD319" s="139"/>
      <c r="BE319" s="139"/>
      <c r="BF319" s="139"/>
      <c r="BG319" s="139"/>
      <c r="BH319" s="139"/>
      <c r="BI319" s="139"/>
      <c r="BJ319" s="139"/>
      <c r="BK319" s="139"/>
      <c r="BL319" s="139"/>
      <c r="BM319" s="139"/>
      <c r="BN319" s="139"/>
      <c r="BO319" s="139"/>
      <c r="BP319" s="139"/>
      <c r="BQ319" s="139"/>
      <c r="BR319" s="139"/>
      <c r="BS319" s="139"/>
      <c r="BT319" s="139"/>
      <c r="BU319" s="139"/>
      <c r="BV319" s="139"/>
      <c r="BW319" s="139"/>
      <c r="BX319" s="139"/>
      <c r="BY319" s="139"/>
      <c r="BZ319" s="139"/>
      <c r="CA319" s="139"/>
      <c r="CB319" s="139"/>
      <c r="CC319" s="139"/>
    </row>
    <row r="320" spans="8:81" s="38" customFormat="1" x14ac:dyDescent="0.45">
      <c r="H320" s="139"/>
      <c r="I320" s="139"/>
      <c r="J320" s="139"/>
      <c r="K320" s="139"/>
      <c r="L320" s="139"/>
      <c r="M320" s="139"/>
      <c r="N320" s="139"/>
      <c r="O320" s="139"/>
      <c r="P320" s="139"/>
      <c r="Q320" s="139"/>
      <c r="R320" s="139"/>
      <c r="S320" s="139"/>
      <c r="T320" s="139"/>
      <c r="U320" s="139"/>
      <c r="V320" s="139"/>
      <c r="W320" s="139"/>
      <c r="X320" s="139"/>
      <c r="Y320" s="139"/>
      <c r="Z320" s="139"/>
      <c r="AA320" s="139"/>
      <c r="AB320" s="139"/>
      <c r="AC320" s="139"/>
      <c r="AD320" s="139"/>
      <c r="AE320" s="139"/>
      <c r="AF320" s="139"/>
      <c r="AG320" s="139"/>
      <c r="AH320" s="139"/>
      <c r="AI320" s="139"/>
      <c r="AJ320" s="139"/>
      <c r="AK320" s="139"/>
      <c r="AL320" s="139"/>
      <c r="AM320" s="139"/>
      <c r="AN320" s="139"/>
      <c r="AO320" s="139"/>
      <c r="AP320" s="139"/>
      <c r="AQ320" s="139"/>
      <c r="AR320" s="139"/>
      <c r="AS320" s="139"/>
      <c r="AT320" s="139"/>
      <c r="AU320" s="139"/>
      <c r="AV320" s="139"/>
      <c r="AW320" s="139"/>
      <c r="AX320" s="139"/>
      <c r="AY320" s="139"/>
      <c r="AZ320" s="139"/>
      <c r="BA320" s="139"/>
      <c r="BB320" s="139"/>
      <c r="BC320" s="139"/>
      <c r="BD320" s="139"/>
      <c r="BE320" s="139"/>
      <c r="BF320" s="139"/>
      <c r="BG320" s="139"/>
      <c r="BH320" s="139"/>
      <c r="BI320" s="139"/>
      <c r="BJ320" s="139"/>
      <c r="BK320" s="139"/>
      <c r="BL320" s="139"/>
      <c r="BM320" s="139"/>
      <c r="BN320" s="139"/>
      <c r="BO320" s="139"/>
      <c r="BP320" s="139"/>
      <c r="BQ320" s="139"/>
      <c r="BR320" s="139"/>
      <c r="BS320" s="139"/>
      <c r="BT320" s="139"/>
      <c r="BU320" s="139"/>
      <c r="BV320" s="139"/>
      <c r="BW320" s="139"/>
      <c r="BX320" s="139"/>
      <c r="BY320" s="139"/>
      <c r="BZ320" s="139"/>
      <c r="CA320" s="139"/>
      <c r="CB320" s="139"/>
      <c r="CC320" s="139"/>
    </row>
    <row r="321" spans="8:81" s="38" customFormat="1" x14ac:dyDescent="0.45">
      <c r="H321" s="139"/>
      <c r="I321" s="139"/>
      <c r="J321" s="139"/>
      <c r="K321" s="139"/>
      <c r="L321" s="139"/>
      <c r="M321" s="139"/>
      <c r="N321" s="139"/>
      <c r="O321" s="139"/>
      <c r="P321" s="139"/>
      <c r="Q321" s="139"/>
      <c r="R321" s="139"/>
      <c r="S321" s="139"/>
      <c r="T321" s="139"/>
      <c r="U321" s="139"/>
      <c r="V321" s="139"/>
      <c r="W321" s="139"/>
      <c r="X321" s="139"/>
      <c r="Y321" s="139"/>
      <c r="Z321" s="139"/>
      <c r="AA321" s="139"/>
      <c r="AB321" s="139"/>
      <c r="AC321" s="139"/>
      <c r="AD321" s="139"/>
      <c r="AE321" s="139"/>
      <c r="AF321" s="139"/>
      <c r="AG321" s="139"/>
      <c r="AH321" s="139"/>
      <c r="AI321" s="139"/>
      <c r="AJ321" s="139"/>
      <c r="AK321" s="139"/>
      <c r="AL321" s="139"/>
      <c r="AM321" s="139"/>
      <c r="AN321" s="139"/>
      <c r="AO321" s="139"/>
      <c r="AP321" s="139"/>
      <c r="AQ321" s="139"/>
      <c r="AR321" s="139"/>
      <c r="AS321" s="139"/>
      <c r="AT321" s="139"/>
      <c r="AU321" s="139"/>
      <c r="AV321" s="139"/>
      <c r="AW321" s="139"/>
      <c r="AX321" s="139"/>
      <c r="AY321" s="139"/>
      <c r="AZ321" s="139"/>
      <c r="BA321" s="139"/>
      <c r="BB321" s="139"/>
      <c r="BC321" s="139"/>
      <c r="BD321" s="139"/>
      <c r="BE321" s="139"/>
      <c r="BF321" s="139"/>
      <c r="BG321" s="139"/>
      <c r="BH321" s="139"/>
      <c r="BI321" s="139"/>
      <c r="BJ321" s="139"/>
      <c r="BK321" s="139"/>
      <c r="BL321" s="139"/>
      <c r="BM321" s="139"/>
      <c r="BN321" s="139"/>
      <c r="BO321" s="139"/>
      <c r="BP321" s="139"/>
      <c r="BQ321" s="139"/>
      <c r="BR321" s="139"/>
      <c r="BS321" s="139"/>
      <c r="BT321" s="139"/>
      <c r="BU321" s="139"/>
      <c r="BV321" s="139"/>
      <c r="BW321" s="139"/>
      <c r="BX321" s="139"/>
      <c r="BY321" s="139"/>
      <c r="BZ321" s="139"/>
      <c r="CA321" s="139"/>
      <c r="CB321" s="139"/>
      <c r="CC321" s="139"/>
    </row>
    <row r="322" spans="8:81" s="38" customFormat="1" x14ac:dyDescent="0.45">
      <c r="H322" s="139"/>
      <c r="I322" s="139"/>
      <c r="J322" s="139"/>
      <c r="K322" s="139"/>
      <c r="L322" s="139"/>
      <c r="M322" s="139"/>
      <c r="N322" s="139"/>
      <c r="O322" s="139"/>
      <c r="P322" s="139"/>
      <c r="Q322" s="139"/>
      <c r="R322" s="139"/>
      <c r="S322" s="139"/>
      <c r="T322" s="139"/>
      <c r="U322" s="139"/>
      <c r="V322" s="139"/>
      <c r="W322" s="139"/>
      <c r="X322" s="139"/>
      <c r="Y322" s="139"/>
      <c r="Z322" s="139"/>
      <c r="AA322" s="139"/>
      <c r="AB322" s="139"/>
      <c r="AC322" s="139"/>
      <c r="AD322" s="139"/>
      <c r="AE322" s="139"/>
      <c r="AF322" s="139"/>
      <c r="AG322" s="139"/>
      <c r="AH322" s="139"/>
      <c r="AI322" s="139"/>
      <c r="AJ322" s="139"/>
      <c r="AK322" s="139"/>
      <c r="AL322" s="139"/>
      <c r="AM322" s="139"/>
      <c r="AN322" s="139"/>
      <c r="AO322" s="139"/>
      <c r="AP322" s="139"/>
      <c r="AQ322" s="139"/>
      <c r="AR322" s="139"/>
      <c r="AS322" s="139"/>
      <c r="AT322" s="139"/>
      <c r="AU322" s="139"/>
      <c r="AV322" s="139"/>
      <c r="AW322" s="139"/>
      <c r="AX322" s="139"/>
      <c r="AY322" s="139"/>
      <c r="AZ322" s="139"/>
      <c r="BA322" s="139"/>
      <c r="BB322" s="139"/>
      <c r="BC322" s="139"/>
      <c r="BD322" s="139"/>
      <c r="BE322" s="139"/>
      <c r="BF322" s="139"/>
      <c r="BG322" s="139"/>
      <c r="BH322" s="139"/>
      <c r="BI322" s="139"/>
      <c r="BJ322" s="139"/>
      <c r="BK322" s="139"/>
      <c r="BL322" s="139"/>
      <c r="BM322" s="139"/>
      <c r="BN322" s="139"/>
      <c r="BO322" s="139"/>
      <c r="BP322" s="139"/>
      <c r="BQ322" s="139"/>
      <c r="BR322" s="139"/>
      <c r="BS322" s="139"/>
      <c r="BT322" s="139"/>
      <c r="BU322" s="139"/>
      <c r="BV322" s="139"/>
      <c r="BW322" s="139"/>
      <c r="BX322" s="139"/>
      <c r="BY322" s="139"/>
      <c r="BZ322" s="139"/>
      <c r="CA322" s="139"/>
      <c r="CB322" s="139"/>
      <c r="CC322" s="139"/>
    </row>
    <row r="323" spans="8:81" s="38" customFormat="1" x14ac:dyDescent="0.45">
      <c r="H323" s="139"/>
      <c r="I323" s="139"/>
      <c r="J323" s="139"/>
      <c r="K323" s="139"/>
      <c r="L323" s="139"/>
      <c r="M323" s="139"/>
      <c r="N323" s="139"/>
      <c r="O323" s="139"/>
      <c r="P323" s="139"/>
      <c r="Q323" s="139"/>
      <c r="R323" s="139"/>
      <c r="S323" s="139"/>
      <c r="T323" s="139"/>
      <c r="U323" s="139"/>
      <c r="V323" s="139"/>
      <c r="W323" s="139"/>
      <c r="X323" s="139"/>
      <c r="Y323" s="139"/>
      <c r="Z323" s="139"/>
      <c r="AA323" s="139"/>
      <c r="AB323" s="139"/>
      <c r="AC323" s="139"/>
      <c r="AD323" s="139"/>
      <c r="AE323" s="139"/>
      <c r="AF323" s="139"/>
      <c r="AG323" s="139"/>
      <c r="AH323" s="139"/>
      <c r="AI323" s="139"/>
      <c r="AJ323" s="139"/>
      <c r="AK323" s="139"/>
      <c r="AL323" s="139"/>
      <c r="AM323" s="139"/>
      <c r="AN323" s="139"/>
      <c r="AO323" s="139"/>
      <c r="AP323" s="139"/>
      <c r="AQ323" s="139"/>
      <c r="AR323" s="139"/>
      <c r="AS323" s="139"/>
      <c r="AT323" s="139"/>
      <c r="AU323" s="139"/>
      <c r="AV323" s="139"/>
      <c r="AW323" s="139"/>
      <c r="AX323" s="139"/>
      <c r="AY323" s="139"/>
      <c r="AZ323" s="139"/>
      <c r="BA323" s="139"/>
      <c r="BB323" s="139"/>
      <c r="BC323" s="139"/>
      <c r="BD323" s="139"/>
      <c r="BE323" s="139"/>
      <c r="BF323" s="139"/>
      <c r="BG323" s="139"/>
      <c r="BH323" s="139"/>
      <c r="BI323" s="139"/>
      <c r="BJ323" s="139"/>
      <c r="BK323" s="139"/>
      <c r="BL323" s="139"/>
      <c r="BM323" s="139"/>
      <c r="BN323" s="139"/>
      <c r="BO323" s="139"/>
      <c r="BP323" s="139"/>
      <c r="BQ323" s="139"/>
      <c r="BR323" s="139"/>
      <c r="BS323" s="139"/>
      <c r="BT323" s="139"/>
      <c r="BU323" s="139"/>
      <c r="BV323" s="139"/>
      <c r="BW323" s="139"/>
      <c r="BX323" s="139"/>
      <c r="BY323" s="139"/>
      <c r="BZ323" s="139"/>
      <c r="CA323" s="139"/>
      <c r="CB323" s="139"/>
      <c r="CC323" s="139"/>
    </row>
    <row r="324" spans="8:81" s="38" customFormat="1" x14ac:dyDescent="0.45">
      <c r="H324" s="139"/>
      <c r="I324" s="139"/>
      <c r="J324" s="139"/>
      <c r="K324" s="139"/>
      <c r="L324" s="139"/>
      <c r="M324" s="139"/>
      <c r="N324" s="139"/>
      <c r="O324" s="139"/>
      <c r="P324" s="139"/>
      <c r="Q324" s="139"/>
      <c r="R324" s="139"/>
      <c r="S324" s="139"/>
      <c r="T324" s="139"/>
      <c r="U324" s="139"/>
      <c r="V324" s="139"/>
      <c r="W324" s="139"/>
      <c r="X324" s="139"/>
      <c r="Y324" s="139"/>
      <c r="Z324" s="139"/>
      <c r="AA324" s="139"/>
      <c r="AB324" s="139"/>
      <c r="AC324" s="139"/>
      <c r="AD324" s="139"/>
      <c r="AE324" s="139"/>
      <c r="AF324" s="139"/>
      <c r="AG324" s="139"/>
      <c r="AH324" s="139"/>
      <c r="AI324" s="139"/>
      <c r="AJ324" s="139"/>
      <c r="AK324" s="139"/>
      <c r="AL324" s="139"/>
      <c r="AM324" s="139"/>
      <c r="AN324" s="139"/>
      <c r="AO324" s="139"/>
      <c r="AP324" s="139"/>
      <c r="AQ324" s="139"/>
      <c r="AR324" s="139"/>
      <c r="AS324" s="139"/>
      <c r="AT324" s="139"/>
      <c r="AU324" s="139"/>
      <c r="AV324" s="139"/>
      <c r="AW324" s="139"/>
      <c r="AX324" s="139"/>
      <c r="AY324" s="139"/>
      <c r="AZ324" s="139"/>
      <c r="BA324" s="139"/>
      <c r="BB324" s="139"/>
      <c r="BC324" s="139"/>
      <c r="BD324" s="139"/>
      <c r="BE324" s="139"/>
      <c r="BF324" s="139"/>
      <c r="BG324" s="139"/>
      <c r="BH324" s="139"/>
      <c r="BI324" s="139"/>
      <c r="BJ324" s="139"/>
      <c r="BK324" s="139"/>
      <c r="BL324" s="139"/>
      <c r="BM324" s="139"/>
      <c r="BN324" s="139"/>
      <c r="BO324" s="139"/>
      <c r="BP324" s="139"/>
      <c r="BQ324" s="139"/>
      <c r="BR324" s="139"/>
      <c r="BS324" s="139"/>
      <c r="BT324" s="139"/>
      <c r="BU324" s="139"/>
      <c r="BV324" s="139"/>
      <c r="BW324" s="139"/>
      <c r="BX324" s="139"/>
      <c r="BY324" s="139"/>
      <c r="BZ324" s="139"/>
      <c r="CA324" s="139"/>
      <c r="CB324" s="139"/>
      <c r="CC324" s="139"/>
    </row>
    <row r="325" spans="8:81" s="38" customFormat="1" x14ac:dyDescent="0.45">
      <c r="H325" s="139"/>
      <c r="I325" s="139"/>
      <c r="J325" s="139"/>
      <c r="K325" s="139"/>
      <c r="L325" s="139"/>
      <c r="M325" s="139"/>
      <c r="N325" s="139"/>
      <c r="O325" s="139"/>
      <c r="P325" s="139"/>
      <c r="Q325" s="139"/>
      <c r="R325" s="139"/>
      <c r="S325" s="139"/>
      <c r="T325" s="139"/>
      <c r="U325" s="139"/>
      <c r="V325" s="139"/>
      <c r="W325" s="139"/>
      <c r="X325" s="139"/>
      <c r="Y325" s="139"/>
      <c r="Z325" s="139"/>
      <c r="AA325" s="139"/>
      <c r="AB325" s="139"/>
      <c r="AC325" s="139"/>
      <c r="AD325" s="139"/>
      <c r="AE325" s="139"/>
      <c r="AF325" s="139"/>
      <c r="AG325" s="139"/>
      <c r="AH325" s="139"/>
      <c r="AI325" s="139"/>
      <c r="AJ325" s="139"/>
      <c r="AK325" s="139"/>
      <c r="AL325" s="139"/>
      <c r="AM325" s="139"/>
      <c r="AN325" s="139"/>
      <c r="AO325" s="139"/>
      <c r="AP325" s="139"/>
      <c r="AQ325" s="139"/>
      <c r="AR325" s="139"/>
      <c r="AS325" s="139"/>
      <c r="AT325" s="139"/>
      <c r="AU325" s="139"/>
      <c r="AV325" s="139"/>
      <c r="AW325" s="139"/>
      <c r="AX325" s="139"/>
      <c r="AY325" s="139"/>
      <c r="AZ325" s="139"/>
      <c r="BA325" s="139"/>
      <c r="BB325" s="139"/>
      <c r="BC325" s="139"/>
      <c r="BD325" s="139"/>
      <c r="BE325" s="139"/>
      <c r="BF325" s="139"/>
      <c r="BG325" s="139"/>
      <c r="BH325" s="139"/>
      <c r="BI325" s="139"/>
      <c r="BJ325" s="139"/>
      <c r="BK325" s="139"/>
      <c r="BL325" s="139"/>
      <c r="BM325" s="139"/>
      <c r="BN325" s="139"/>
      <c r="BO325" s="139"/>
      <c r="BP325" s="139"/>
      <c r="BQ325" s="139"/>
      <c r="BR325" s="139"/>
      <c r="BS325" s="139"/>
      <c r="BT325" s="139"/>
      <c r="BU325" s="139"/>
      <c r="BV325" s="139"/>
      <c r="BW325" s="139"/>
      <c r="BX325" s="139"/>
      <c r="BY325" s="139"/>
      <c r="BZ325" s="139"/>
      <c r="CA325" s="139"/>
      <c r="CB325" s="139"/>
      <c r="CC325" s="139"/>
    </row>
    <row r="326" spans="8:81" s="38" customFormat="1" x14ac:dyDescent="0.45">
      <c r="H326" s="139"/>
      <c r="I326" s="139"/>
      <c r="J326" s="139"/>
      <c r="K326" s="139"/>
      <c r="L326" s="139"/>
      <c r="M326" s="139"/>
      <c r="N326" s="139"/>
      <c r="O326" s="139"/>
      <c r="P326" s="139"/>
      <c r="Q326" s="139"/>
      <c r="R326" s="139"/>
      <c r="S326" s="139"/>
      <c r="T326" s="139"/>
      <c r="U326" s="139"/>
      <c r="V326" s="139"/>
      <c r="W326" s="139"/>
      <c r="X326" s="139"/>
      <c r="Y326" s="139"/>
      <c r="Z326" s="139"/>
      <c r="AA326" s="139"/>
      <c r="AB326" s="139"/>
      <c r="AC326" s="139"/>
      <c r="AD326" s="139"/>
      <c r="AE326" s="139"/>
      <c r="AF326" s="139"/>
      <c r="AG326" s="139"/>
      <c r="AH326" s="139"/>
      <c r="AI326" s="139"/>
      <c r="AJ326" s="139"/>
      <c r="AK326" s="139"/>
      <c r="AL326" s="139"/>
      <c r="AM326" s="139"/>
      <c r="AN326" s="139"/>
      <c r="AO326" s="139"/>
      <c r="AP326" s="139"/>
      <c r="AQ326" s="139"/>
      <c r="AR326" s="139"/>
      <c r="AS326" s="139"/>
      <c r="AT326" s="139"/>
      <c r="AU326" s="139"/>
      <c r="AV326" s="139"/>
      <c r="AW326" s="139"/>
      <c r="AX326" s="139"/>
      <c r="AY326" s="139"/>
      <c r="AZ326" s="139"/>
      <c r="BA326" s="139"/>
      <c r="BB326" s="139"/>
      <c r="BC326" s="139"/>
      <c r="BD326" s="139"/>
      <c r="BE326" s="139"/>
      <c r="BF326" s="139"/>
      <c r="BG326" s="139"/>
      <c r="BH326" s="139"/>
      <c r="BI326" s="139"/>
      <c r="BJ326" s="139"/>
      <c r="BK326" s="139"/>
      <c r="BL326" s="139"/>
      <c r="BM326" s="139"/>
      <c r="BN326" s="139"/>
      <c r="BO326" s="139"/>
      <c r="BP326" s="139"/>
      <c r="BQ326" s="139"/>
      <c r="BR326" s="139"/>
      <c r="BS326" s="139"/>
      <c r="BT326" s="139"/>
      <c r="BU326" s="139"/>
      <c r="BV326" s="139"/>
      <c r="BW326" s="139"/>
      <c r="BX326" s="139"/>
      <c r="BY326" s="139"/>
      <c r="BZ326" s="139"/>
      <c r="CA326" s="139"/>
      <c r="CB326" s="139"/>
      <c r="CC326" s="139"/>
    </row>
    <row r="327" spans="8:81" s="38" customFormat="1" x14ac:dyDescent="0.45">
      <c r="H327" s="139"/>
      <c r="I327" s="139"/>
      <c r="J327" s="139"/>
      <c r="K327" s="139"/>
      <c r="L327" s="139"/>
      <c r="M327" s="139"/>
      <c r="N327" s="139"/>
      <c r="O327" s="139"/>
      <c r="P327" s="139"/>
      <c r="Q327" s="139"/>
      <c r="R327" s="139"/>
      <c r="S327" s="139"/>
      <c r="T327" s="139"/>
      <c r="U327" s="139"/>
      <c r="V327" s="139"/>
      <c r="W327" s="139"/>
      <c r="X327" s="139"/>
      <c r="Y327" s="139"/>
      <c r="Z327" s="139"/>
      <c r="AA327" s="139"/>
      <c r="AB327" s="139"/>
      <c r="AC327" s="139"/>
      <c r="AD327" s="139"/>
      <c r="AE327" s="139"/>
      <c r="AF327" s="139"/>
      <c r="AG327" s="139"/>
      <c r="AH327" s="139"/>
      <c r="AI327" s="139"/>
      <c r="AJ327" s="139"/>
      <c r="AK327" s="139"/>
      <c r="AL327" s="139"/>
      <c r="AM327" s="139"/>
      <c r="AN327" s="139"/>
      <c r="AO327" s="139"/>
      <c r="AP327" s="139"/>
      <c r="AQ327" s="139"/>
      <c r="AR327" s="139"/>
      <c r="AS327" s="139"/>
      <c r="AT327" s="139"/>
      <c r="AU327" s="139"/>
      <c r="AV327" s="139"/>
      <c r="AW327" s="139"/>
      <c r="AX327" s="139"/>
      <c r="AY327" s="139"/>
      <c r="AZ327" s="139"/>
      <c r="BA327" s="139"/>
      <c r="BB327" s="139"/>
      <c r="BC327" s="139"/>
      <c r="BD327" s="139"/>
      <c r="BE327" s="139"/>
      <c r="BF327" s="139"/>
      <c r="BG327" s="139"/>
      <c r="BH327" s="139"/>
      <c r="BI327" s="139"/>
      <c r="BJ327" s="139"/>
      <c r="BK327" s="139"/>
      <c r="BL327" s="139"/>
      <c r="BM327" s="139"/>
      <c r="BN327" s="139"/>
      <c r="BO327" s="139"/>
      <c r="BP327" s="139"/>
      <c r="BQ327" s="139"/>
      <c r="BR327" s="139"/>
      <c r="BS327" s="139"/>
      <c r="BT327" s="139"/>
      <c r="BU327" s="139"/>
      <c r="BV327" s="139"/>
      <c r="BW327" s="139"/>
      <c r="BX327" s="139"/>
      <c r="BY327" s="139"/>
      <c r="BZ327" s="139"/>
      <c r="CA327" s="139"/>
      <c r="CB327" s="139"/>
      <c r="CC327" s="139"/>
    </row>
    <row r="328" spans="8:81" s="38" customFormat="1" x14ac:dyDescent="0.45">
      <c r="H328" s="139"/>
      <c r="I328" s="139"/>
      <c r="J328" s="139"/>
      <c r="K328" s="139"/>
      <c r="L328" s="139"/>
      <c r="M328" s="139"/>
      <c r="N328" s="139"/>
      <c r="O328" s="139"/>
      <c r="P328" s="139"/>
      <c r="Q328" s="139"/>
      <c r="R328" s="139"/>
      <c r="S328" s="139"/>
      <c r="T328" s="139"/>
      <c r="U328" s="139"/>
      <c r="V328" s="139"/>
      <c r="W328" s="139"/>
      <c r="X328" s="139"/>
      <c r="Y328" s="139"/>
      <c r="Z328" s="139"/>
      <c r="AA328" s="139"/>
      <c r="AB328" s="139"/>
      <c r="AC328" s="139"/>
      <c r="AD328" s="139"/>
      <c r="AE328" s="139"/>
      <c r="AF328" s="139"/>
      <c r="AG328" s="139"/>
      <c r="AH328" s="139"/>
      <c r="AI328" s="139"/>
      <c r="AJ328" s="139"/>
      <c r="AK328" s="139"/>
      <c r="AL328" s="139"/>
      <c r="AM328" s="139"/>
      <c r="AN328" s="139"/>
      <c r="AO328" s="139"/>
      <c r="AP328" s="139"/>
      <c r="AQ328" s="139"/>
      <c r="AR328" s="139"/>
      <c r="AS328" s="139"/>
      <c r="AT328" s="139"/>
      <c r="AU328" s="139"/>
      <c r="AV328" s="139"/>
      <c r="AW328" s="139"/>
      <c r="AX328" s="139"/>
      <c r="AY328" s="139"/>
      <c r="AZ328" s="139"/>
      <c r="BA328" s="139"/>
      <c r="BB328" s="139"/>
      <c r="BC328" s="139"/>
      <c r="BD328" s="139"/>
      <c r="BE328" s="139"/>
      <c r="BF328" s="139"/>
      <c r="BG328" s="139"/>
      <c r="BH328" s="139"/>
      <c r="BI328" s="139"/>
      <c r="BJ328" s="139"/>
      <c r="BK328" s="139"/>
      <c r="BL328" s="139"/>
      <c r="BM328" s="139"/>
      <c r="BN328" s="139"/>
      <c r="BO328" s="139"/>
      <c r="BP328" s="139"/>
      <c r="BQ328" s="139"/>
      <c r="BR328" s="139"/>
      <c r="BS328" s="139"/>
      <c r="BT328" s="139"/>
      <c r="BU328" s="139"/>
      <c r="BV328" s="139"/>
      <c r="BW328" s="139"/>
      <c r="BX328" s="139"/>
      <c r="BY328" s="139"/>
      <c r="BZ328" s="139"/>
      <c r="CA328" s="139"/>
      <c r="CB328" s="139"/>
      <c r="CC328" s="139"/>
    </row>
    <row r="329" spans="8:81" s="38" customFormat="1" x14ac:dyDescent="0.45">
      <c r="H329" s="139"/>
      <c r="I329" s="139"/>
      <c r="J329" s="139"/>
      <c r="K329" s="139"/>
      <c r="L329" s="139"/>
      <c r="M329" s="139"/>
      <c r="N329" s="139"/>
      <c r="O329" s="139"/>
      <c r="P329" s="139"/>
      <c r="Q329" s="139"/>
      <c r="R329" s="139"/>
      <c r="S329" s="139"/>
      <c r="T329" s="139"/>
      <c r="U329" s="139"/>
      <c r="V329" s="139"/>
      <c r="W329" s="139"/>
      <c r="X329" s="139"/>
      <c r="Y329" s="139"/>
      <c r="Z329" s="139"/>
      <c r="AA329" s="139"/>
      <c r="AB329" s="139"/>
      <c r="AC329" s="139"/>
      <c r="AD329" s="139"/>
      <c r="AE329" s="139"/>
      <c r="AF329" s="139"/>
      <c r="AG329" s="139"/>
      <c r="AH329" s="139"/>
      <c r="AI329" s="139"/>
      <c r="AJ329" s="139"/>
      <c r="AK329" s="139"/>
      <c r="AL329" s="139"/>
      <c r="AM329" s="139"/>
      <c r="AN329" s="139"/>
      <c r="AO329" s="139"/>
      <c r="AP329" s="139"/>
      <c r="AQ329" s="139"/>
      <c r="AR329" s="139"/>
      <c r="AS329" s="139"/>
      <c r="AT329" s="139"/>
      <c r="AU329" s="139"/>
      <c r="AV329" s="139"/>
      <c r="AW329" s="139"/>
      <c r="AX329" s="139"/>
      <c r="AY329" s="139"/>
      <c r="AZ329" s="139"/>
      <c r="BA329" s="139"/>
      <c r="BB329" s="139"/>
      <c r="BC329" s="139"/>
      <c r="BD329" s="139"/>
      <c r="BE329" s="139"/>
      <c r="BF329" s="139"/>
      <c r="BG329" s="139"/>
      <c r="BH329" s="139"/>
      <c r="BI329" s="139"/>
      <c r="BJ329" s="139"/>
      <c r="BK329" s="139"/>
      <c r="BL329" s="139"/>
      <c r="BM329" s="139"/>
      <c r="BN329" s="139"/>
      <c r="BO329" s="139"/>
      <c r="BP329" s="139"/>
      <c r="BQ329" s="139"/>
      <c r="BR329" s="139"/>
      <c r="BS329" s="139"/>
      <c r="BT329" s="139"/>
      <c r="BU329" s="139"/>
      <c r="BV329" s="139"/>
      <c r="BW329" s="139"/>
      <c r="BX329" s="139"/>
      <c r="BY329" s="139"/>
      <c r="BZ329" s="139"/>
      <c r="CA329" s="139"/>
      <c r="CB329" s="139"/>
      <c r="CC329" s="139"/>
    </row>
    <row r="330" spans="8:81" s="38" customFormat="1" x14ac:dyDescent="0.45">
      <c r="H330" s="139"/>
      <c r="I330" s="139"/>
      <c r="J330" s="139"/>
      <c r="K330" s="139"/>
      <c r="L330" s="139"/>
      <c r="M330" s="139"/>
      <c r="N330" s="139"/>
      <c r="O330" s="139"/>
      <c r="P330" s="139"/>
      <c r="Q330" s="139"/>
      <c r="R330" s="139"/>
      <c r="S330" s="139"/>
      <c r="T330" s="139"/>
      <c r="U330" s="139"/>
      <c r="V330" s="139"/>
      <c r="W330" s="139"/>
      <c r="X330" s="139"/>
      <c r="Y330" s="139"/>
      <c r="Z330" s="139"/>
      <c r="AA330" s="139"/>
      <c r="AB330" s="139"/>
      <c r="AC330" s="139"/>
      <c r="AD330" s="139"/>
      <c r="AE330" s="139"/>
      <c r="AF330" s="139"/>
      <c r="AG330" s="139"/>
      <c r="AH330" s="139"/>
      <c r="AI330" s="139"/>
      <c r="AJ330" s="139"/>
      <c r="AK330" s="139"/>
      <c r="AL330" s="139"/>
      <c r="AM330" s="139"/>
      <c r="AN330" s="139"/>
      <c r="AO330" s="139"/>
      <c r="AP330" s="139"/>
      <c r="AQ330" s="139"/>
      <c r="AR330" s="139"/>
      <c r="AS330" s="139"/>
      <c r="AT330" s="139"/>
      <c r="AU330" s="139"/>
      <c r="AV330" s="139"/>
      <c r="AW330" s="139"/>
      <c r="AX330" s="139"/>
      <c r="AY330" s="139"/>
      <c r="AZ330" s="139"/>
      <c r="BA330" s="139"/>
      <c r="BB330" s="139"/>
      <c r="BC330" s="139"/>
      <c r="BD330" s="139"/>
      <c r="BE330" s="139"/>
      <c r="BF330" s="139"/>
      <c r="BG330" s="139"/>
      <c r="BH330" s="139"/>
      <c r="BI330" s="139"/>
      <c r="BJ330" s="139"/>
      <c r="BK330" s="139"/>
      <c r="BL330" s="139"/>
      <c r="BM330" s="139"/>
      <c r="BN330" s="139"/>
      <c r="BO330" s="139"/>
      <c r="BP330" s="139"/>
      <c r="BQ330" s="139"/>
      <c r="BR330" s="139"/>
      <c r="BS330" s="139"/>
      <c r="BT330" s="139"/>
      <c r="BU330" s="139"/>
      <c r="BV330" s="139"/>
      <c r="BW330" s="139"/>
      <c r="BX330" s="139"/>
      <c r="BY330" s="139"/>
      <c r="BZ330" s="139"/>
      <c r="CA330" s="139"/>
      <c r="CB330" s="139"/>
      <c r="CC330" s="139"/>
    </row>
    <row r="331" spans="8:81" s="38" customFormat="1" x14ac:dyDescent="0.45">
      <c r="H331" s="139"/>
      <c r="I331" s="139"/>
      <c r="J331" s="139"/>
      <c r="K331" s="139"/>
      <c r="L331" s="139"/>
      <c r="M331" s="139"/>
      <c r="N331" s="139"/>
      <c r="O331" s="139"/>
      <c r="P331" s="139"/>
      <c r="Q331" s="139"/>
      <c r="R331" s="139"/>
      <c r="S331" s="139"/>
      <c r="T331" s="139"/>
      <c r="U331" s="139"/>
      <c r="V331" s="139"/>
      <c r="W331" s="139"/>
      <c r="X331" s="139"/>
      <c r="Y331" s="139"/>
      <c r="Z331" s="139"/>
      <c r="AA331" s="139"/>
      <c r="AB331" s="139"/>
      <c r="AC331" s="139"/>
      <c r="AD331" s="139"/>
      <c r="AE331" s="139"/>
      <c r="AF331" s="139"/>
      <c r="AG331" s="139"/>
      <c r="AH331" s="139"/>
      <c r="AI331" s="139"/>
      <c r="AJ331" s="139"/>
      <c r="AK331" s="139"/>
      <c r="AL331" s="139"/>
      <c r="AM331" s="139"/>
      <c r="AN331" s="139"/>
      <c r="AO331" s="139"/>
      <c r="AP331" s="139"/>
      <c r="AQ331" s="139"/>
      <c r="AR331" s="139"/>
      <c r="AS331" s="139"/>
      <c r="AT331" s="139"/>
      <c r="AU331" s="139"/>
      <c r="AV331" s="139"/>
      <c r="AW331" s="139"/>
      <c r="AX331" s="139"/>
      <c r="AY331" s="139"/>
      <c r="AZ331" s="139"/>
      <c r="BA331" s="139"/>
      <c r="BB331" s="139"/>
      <c r="BC331" s="139"/>
      <c r="BD331" s="139"/>
      <c r="BE331" s="139"/>
      <c r="BF331" s="139"/>
      <c r="BG331" s="139"/>
      <c r="BH331" s="139"/>
      <c r="BI331" s="139"/>
      <c r="BJ331" s="139"/>
      <c r="BK331" s="139"/>
      <c r="BL331" s="139"/>
      <c r="BM331" s="139"/>
      <c r="BN331" s="139"/>
      <c r="BO331" s="139"/>
      <c r="BP331" s="139"/>
      <c r="BQ331" s="139"/>
      <c r="BR331" s="139"/>
      <c r="BS331" s="139"/>
      <c r="BT331" s="139"/>
      <c r="BU331" s="139"/>
      <c r="BV331" s="139"/>
      <c r="BW331" s="139"/>
      <c r="BX331" s="139"/>
      <c r="BY331" s="139"/>
      <c r="BZ331" s="139"/>
      <c r="CA331" s="139"/>
      <c r="CB331" s="139"/>
      <c r="CC331" s="139"/>
    </row>
    <row r="332" spans="8:81" s="38" customFormat="1" x14ac:dyDescent="0.45">
      <c r="H332" s="139"/>
      <c r="I332" s="139"/>
      <c r="J332" s="139"/>
      <c r="K332" s="139"/>
      <c r="L332" s="139"/>
      <c r="M332" s="139"/>
      <c r="N332" s="139"/>
      <c r="O332" s="139"/>
      <c r="P332" s="139"/>
      <c r="Q332" s="139"/>
      <c r="R332" s="139"/>
      <c r="S332" s="139"/>
      <c r="T332" s="139"/>
      <c r="U332" s="139"/>
      <c r="V332" s="139"/>
      <c r="W332" s="139"/>
      <c r="X332" s="139"/>
      <c r="Y332" s="139"/>
      <c r="Z332" s="139"/>
      <c r="AA332" s="139"/>
      <c r="AB332" s="139"/>
      <c r="AC332" s="139"/>
      <c r="AD332" s="139"/>
      <c r="AE332" s="139"/>
      <c r="AF332" s="139"/>
      <c r="AG332" s="139"/>
      <c r="AH332" s="139"/>
      <c r="AI332" s="139"/>
      <c r="AJ332" s="139"/>
      <c r="AK332" s="139"/>
      <c r="AL332" s="139"/>
      <c r="AM332" s="139"/>
      <c r="AN332" s="139"/>
      <c r="AO332" s="139"/>
      <c r="AP332" s="139"/>
      <c r="AQ332" s="139"/>
      <c r="AR332" s="139"/>
      <c r="AS332" s="139"/>
      <c r="AT332" s="139"/>
      <c r="AU332" s="139"/>
      <c r="AV332" s="139"/>
      <c r="AW332" s="139"/>
      <c r="AX332" s="139"/>
      <c r="AY332" s="139"/>
      <c r="AZ332" s="139"/>
      <c r="BA332" s="139"/>
      <c r="BB332" s="139"/>
      <c r="BC332" s="139"/>
      <c r="BD332" s="139"/>
      <c r="BE332" s="139"/>
      <c r="BF332" s="139"/>
      <c r="BG332" s="139"/>
      <c r="BH332" s="139"/>
      <c r="BI332" s="139"/>
      <c r="BJ332" s="139"/>
      <c r="BK332" s="139"/>
      <c r="BL332" s="139"/>
      <c r="BM332" s="139"/>
      <c r="BN332" s="139"/>
      <c r="BO332" s="139"/>
      <c r="BP332" s="139"/>
      <c r="BQ332" s="139"/>
      <c r="BR332" s="139"/>
      <c r="BS332" s="139"/>
      <c r="BT332" s="139"/>
      <c r="BU332" s="139"/>
      <c r="BV332" s="139"/>
      <c r="BW332" s="139"/>
      <c r="BX332" s="139"/>
      <c r="BY332" s="139"/>
      <c r="BZ332" s="139"/>
      <c r="CA332" s="139"/>
      <c r="CB332" s="139"/>
      <c r="CC332" s="139"/>
    </row>
    <row r="333" spans="8:81" s="38" customFormat="1" x14ac:dyDescent="0.45">
      <c r="H333" s="139"/>
      <c r="I333" s="139"/>
      <c r="J333" s="139"/>
      <c r="K333" s="139"/>
      <c r="L333" s="139"/>
      <c r="M333" s="139"/>
      <c r="N333" s="139"/>
      <c r="O333" s="139"/>
      <c r="P333" s="139"/>
      <c r="Q333" s="139"/>
      <c r="R333" s="139"/>
      <c r="S333" s="139"/>
      <c r="T333" s="139"/>
      <c r="U333" s="139"/>
      <c r="V333" s="139"/>
      <c r="W333" s="139"/>
      <c r="X333" s="139"/>
      <c r="Y333" s="139"/>
      <c r="Z333" s="139"/>
      <c r="AA333" s="139"/>
      <c r="AB333" s="139"/>
      <c r="AC333" s="139"/>
      <c r="AD333" s="139"/>
      <c r="AE333" s="139"/>
      <c r="AF333" s="139"/>
      <c r="AG333" s="139"/>
      <c r="AH333" s="139"/>
      <c r="AI333" s="139"/>
      <c r="AJ333" s="139"/>
      <c r="AK333" s="139"/>
      <c r="AL333" s="139"/>
      <c r="AM333" s="139"/>
      <c r="AN333" s="139"/>
      <c r="AO333" s="139"/>
      <c r="AP333" s="139"/>
      <c r="AQ333" s="139"/>
      <c r="AR333" s="139"/>
      <c r="AS333" s="139"/>
      <c r="AT333" s="139"/>
      <c r="AU333" s="139"/>
      <c r="AV333" s="139"/>
      <c r="AW333" s="139"/>
      <c r="AX333" s="139"/>
      <c r="AY333" s="139"/>
      <c r="AZ333" s="139"/>
      <c r="BA333" s="139"/>
      <c r="BB333" s="139"/>
      <c r="BC333" s="139"/>
      <c r="BD333" s="139"/>
      <c r="BE333" s="139"/>
      <c r="BF333" s="139"/>
      <c r="BG333" s="139"/>
      <c r="BH333" s="139"/>
      <c r="BI333" s="139"/>
      <c r="BJ333" s="139"/>
      <c r="BK333" s="139"/>
      <c r="BL333" s="139"/>
      <c r="BM333" s="139"/>
      <c r="BN333" s="139"/>
      <c r="BO333" s="139"/>
      <c r="BP333" s="139"/>
      <c r="BQ333" s="139"/>
      <c r="BR333" s="139"/>
      <c r="BS333" s="139"/>
      <c r="BT333" s="139"/>
      <c r="BU333" s="139"/>
      <c r="BV333" s="139"/>
      <c r="BW333" s="139"/>
      <c r="BX333" s="139"/>
      <c r="BY333" s="139"/>
      <c r="BZ333" s="139"/>
      <c r="CA333" s="139"/>
      <c r="CB333" s="139"/>
      <c r="CC333" s="139"/>
    </row>
    <row r="334" spans="8:81" s="38" customFormat="1" x14ac:dyDescent="0.45">
      <c r="H334" s="139"/>
      <c r="I334" s="139"/>
      <c r="J334" s="139"/>
      <c r="K334" s="139"/>
      <c r="L334" s="139"/>
      <c r="M334" s="139"/>
      <c r="N334" s="139"/>
      <c r="O334" s="139"/>
      <c r="P334" s="139"/>
      <c r="Q334" s="139"/>
      <c r="R334" s="139"/>
      <c r="S334" s="139"/>
      <c r="T334" s="139"/>
      <c r="U334" s="139"/>
      <c r="V334" s="139"/>
      <c r="W334" s="139"/>
      <c r="X334" s="139"/>
      <c r="Y334" s="139"/>
      <c r="Z334" s="139"/>
      <c r="AA334" s="139"/>
      <c r="AB334" s="139"/>
      <c r="AC334" s="139"/>
      <c r="AD334" s="139"/>
      <c r="AE334" s="139"/>
      <c r="AF334" s="139"/>
      <c r="AG334" s="139"/>
      <c r="AH334" s="139"/>
      <c r="AI334" s="139"/>
      <c r="AJ334" s="139"/>
      <c r="AK334" s="139"/>
      <c r="AL334" s="139"/>
      <c r="AM334" s="139"/>
      <c r="AN334" s="139"/>
      <c r="AO334" s="139"/>
      <c r="AP334" s="139"/>
      <c r="AQ334" s="139"/>
      <c r="AR334" s="139"/>
      <c r="AS334" s="139"/>
      <c r="AT334" s="139"/>
      <c r="AU334" s="139"/>
      <c r="AV334" s="139"/>
      <c r="AW334" s="139"/>
      <c r="AX334" s="139"/>
      <c r="AY334" s="139"/>
      <c r="AZ334" s="139"/>
      <c r="BA334" s="139"/>
      <c r="BB334" s="139"/>
      <c r="BC334" s="139"/>
      <c r="BD334" s="139"/>
      <c r="BE334" s="139"/>
      <c r="BF334" s="139"/>
      <c r="BG334" s="139"/>
      <c r="BH334" s="139"/>
      <c r="BI334" s="139"/>
      <c r="BJ334" s="139"/>
      <c r="BK334" s="139"/>
      <c r="BL334" s="139"/>
      <c r="BM334" s="139"/>
      <c r="BN334" s="139"/>
      <c r="BO334" s="139"/>
      <c r="BP334" s="139"/>
      <c r="BQ334" s="139"/>
      <c r="BR334" s="139"/>
      <c r="BS334" s="139"/>
      <c r="BT334" s="139"/>
      <c r="BU334" s="139"/>
      <c r="BV334" s="139"/>
      <c r="BW334" s="139"/>
      <c r="BX334" s="139"/>
      <c r="BY334" s="139"/>
      <c r="BZ334" s="139"/>
      <c r="CA334" s="139"/>
      <c r="CB334" s="139"/>
      <c r="CC334" s="139"/>
    </row>
    <row r="335" spans="8:81" s="38" customFormat="1" x14ac:dyDescent="0.45">
      <c r="H335" s="139"/>
      <c r="I335" s="139"/>
      <c r="J335" s="139"/>
      <c r="K335" s="139"/>
      <c r="L335" s="139"/>
      <c r="M335" s="139"/>
      <c r="N335" s="139"/>
      <c r="O335" s="139"/>
      <c r="P335" s="139"/>
      <c r="Q335" s="139"/>
      <c r="R335" s="139"/>
      <c r="S335" s="139"/>
      <c r="T335" s="139"/>
      <c r="U335" s="139"/>
      <c r="V335" s="139"/>
      <c r="W335" s="139"/>
      <c r="X335" s="139"/>
      <c r="Y335" s="139"/>
      <c r="Z335" s="139"/>
      <c r="AA335" s="139"/>
      <c r="AB335" s="139"/>
      <c r="AC335" s="139"/>
      <c r="AD335" s="139"/>
      <c r="AE335" s="139"/>
      <c r="AF335" s="139"/>
      <c r="AG335" s="139"/>
      <c r="AH335" s="139"/>
      <c r="AI335" s="139"/>
      <c r="AJ335" s="139"/>
      <c r="AK335" s="139"/>
      <c r="AL335" s="139"/>
      <c r="AM335" s="139"/>
      <c r="AN335" s="139"/>
      <c r="AO335" s="139"/>
      <c r="AP335" s="139"/>
      <c r="AQ335" s="139"/>
      <c r="AR335" s="139"/>
      <c r="AS335" s="139"/>
      <c r="AT335" s="139"/>
      <c r="AU335" s="139"/>
      <c r="AV335" s="139"/>
      <c r="AW335" s="139"/>
      <c r="AX335" s="139"/>
      <c r="AY335" s="139"/>
      <c r="AZ335" s="139"/>
      <c r="BA335" s="139"/>
      <c r="BB335" s="139"/>
      <c r="BC335" s="139"/>
      <c r="BD335" s="139"/>
      <c r="BE335" s="139"/>
      <c r="BF335" s="139"/>
      <c r="BG335" s="139"/>
      <c r="BH335" s="139"/>
      <c r="BI335" s="139"/>
      <c r="BJ335" s="139"/>
      <c r="BK335" s="139"/>
      <c r="BL335" s="139"/>
      <c r="BM335" s="139"/>
      <c r="BN335" s="139"/>
      <c r="BO335" s="139"/>
      <c r="BP335" s="139"/>
      <c r="BQ335" s="139"/>
      <c r="BR335" s="139"/>
      <c r="BS335" s="139"/>
      <c r="BT335" s="139"/>
      <c r="BU335" s="139"/>
      <c r="BV335" s="139"/>
      <c r="BW335" s="139"/>
      <c r="BX335" s="139"/>
      <c r="BY335" s="139"/>
      <c r="BZ335" s="139"/>
      <c r="CA335" s="139"/>
      <c r="CB335" s="139"/>
      <c r="CC335" s="139"/>
    </row>
    <row r="336" spans="8:81" s="38" customFormat="1" x14ac:dyDescent="0.45">
      <c r="H336" s="139"/>
      <c r="I336" s="139"/>
      <c r="J336" s="139"/>
      <c r="K336" s="139"/>
      <c r="L336" s="139"/>
      <c r="M336" s="139"/>
      <c r="N336" s="139"/>
      <c r="O336" s="139"/>
      <c r="P336" s="139"/>
      <c r="Q336" s="139"/>
      <c r="R336" s="139"/>
      <c r="S336" s="139"/>
      <c r="T336" s="139"/>
      <c r="U336" s="139"/>
      <c r="V336" s="139"/>
      <c r="W336" s="139"/>
      <c r="X336" s="139"/>
      <c r="Y336" s="139"/>
      <c r="Z336" s="139"/>
      <c r="AA336" s="139"/>
      <c r="AB336" s="139"/>
      <c r="AC336" s="139"/>
      <c r="AD336" s="139"/>
      <c r="AE336" s="139"/>
      <c r="AF336" s="139"/>
      <c r="AG336" s="139"/>
      <c r="AH336" s="139"/>
      <c r="AI336" s="139"/>
      <c r="AJ336" s="139"/>
      <c r="AK336" s="139"/>
      <c r="AL336" s="139"/>
      <c r="AM336" s="139"/>
      <c r="AN336" s="139"/>
      <c r="AO336" s="139"/>
      <c r="AP336" s="139"/>
      <c r="AQ336" s="139"/>
      <c r="AR336" s="139"/>
      <c r="AS336" s="139"/>
      <c r="AT336" s="139"/>
      <c r="AU336" s="139"/>
      <c r="AV336" s="139"/>
      <c r="AW336" s="139"/>
      <c r="AX336" s="139"/>
      <c r="AY336" s="139"/>
      <c r="AZ336" s="139"/>
      <c r="BA336" s="139"/>
      <c r="BB336" s="139"/>
      <c r="BC336" s="139"/>
      <c r="BD336" s="139"/>
      <c r="BE336" s="139"/>
      <c r="BF336" s="139"/>
      <c r="BG336" s="139"/>
      <c r="BH336" s="139"/>
      <c r="BI336" s="139"/>
      <c r="BJ336" s="139"/>
      <c r="BK336" s="139"/>
      <c r="BL336" s="139"/>
      <c r="BM336" s="139"/>
      <c r="BN336" s="139"/>
      <c r="BO336" s="139"/>
      <c r="BP336" s="139"/>
      <c r="BQ336" s="139"/>
      <c r="BR336" s="139"/>
      <c r="BS336" s="139"/>
      <c r="BT336" s="139"/>
      <c r="BU336" s="139"/>
      <c r="BV336" s="139"/>
      <c r="BW336" s="139"/>
      <c r="BX336" s="139"/>
      <c r="BY336" s="139"/>
      <c r="BZ336" s="139"/>
      <c r="CA336" s="139"/>
      <c r="CB336" s="139"/>
      <c r="CC336" s="139"/>
    </row>
    <row r="337" spans="8:81" s="38" customFormat="1" x14ac:dyDescent="0.45">
      <c r="H337" s="139"/>
      <c r="I337" s="139"/>
      <c r="J337" s="139"/>
      <c r="K337" s="139"/>
      <c r="L337" s="139"/>
      <c r="M337" s="139"/>
      <c r="N337" s="139"/>
      <c r="O337" s="139"/>
      <c r="P337" s="139"/>
      <c r="Q337" s="139"/>
      <c r="R337" s="139"/>
      <c r="S337" s="139"/>
      <c r="T337" s="139"/>
      <c r="U337" s="139"/>
      <c r="V337" s="139"/>
      <c r="W337" s="139"/>
      <c r="X337" s="139"/>
      <c r="Y337" s="139"/>
      <c r="Z337" s="139"/>
      <c r="AA337" s="139"/>
      <c r="AB337" s="139"/>
      <c r="AC337" s="139"/>
      <c r="AD337" s="139"/>
      <c r="AE337" s="139"/>
      <c r="AF337" s="139"/>
      <c r="AG337" s="139"/>
      <c r="AH337" s="139"/>
      <c r="AI337" s="139"/>
      <c r="AJ337" s="139"/>
      <c r="AK337" s="139"/>
      <c r="AL337" s="139"/>
      <c r="AM337" s="139"/>
      <c r="AN337" s="139"/>
      <c r="AO337" s="139"/>
      <c r="AP337" s="139"/>
      <c r="AQ337" s="139"/>
      <c r="AR337" s="139"/>
      <c r="AS337" s="139"/>
      <c r="AT337" s="139"/>
      <c r="AU337" s="139"/>
      <c r="AV337" s="139"/>
      <c r="AW337" s="139"/>
      <c r="AX337" s="139"/>
      <c r="AY337" s="139"/>
      <c r="AZ337" s="139"/>
      <c r="BA337" s="139"/>
      <c r="BB337" s="139"/>
      <c r="BC337" s="139"/>
      <c r="BD337" s="139"/>
      <c r="BE337" s="139"/>
      <c r="BF337" s="139"/>
      <c r="BG337" s="139"/>
      <c r="BH337" s="139"/>
      <c r="BI337" s="139"/>
      <c r="BJ337" s="139"/>
      <c r="BK337" s="139"/>
      <c r="BL337" s="139"/>
      <c r="BM337" s="139"/>
      <c r="BN337" s="139"/>
      <c r="BO337" s="139"/>
      <c r="BP337" s="139"/>
      <c r="BQ337" s="139"/>
      <c r="BR337" s="139"/>
      <c r="BS337" s="139"/>
      <c r="BT337" s="139"/>
      <c r="BU337" s="139"/>
      <c r="BV337" s="139"/>
      <c r="BW337" s="139"/>
      <c r="BX337" s="139"/>
      <c r="BY337" s="139"/>
      <c r="BZ337" s="139"/>
      <c r="CA337" s="139"/>
      <c r="CB337" s="139"/>
      <c r="CC337" s="139"/>
    </row>
    <row r="338" spans="8:81" s="38" customFormat="1" x14ac:dyDescent="0.45">
      <c r="H338" s="139"/>
      <c r="I338" s="139"/>
      <c r="J338" s="139"/>
      <c r="K338" s="139"/>
      <c r="L338" s="139"/>
      <c r="M338" s="139"/>
      <c r="N338" s="139"/>
      <c r="O338" s="139"/>
      <c r="P338" s="139"/>
      <c r="Q338" s="139"/>
      <c r="R338" s="139"/>
      <c r="S338" s="139"/>
      <c r="T338" s="139"/>
      <c r="U338" s="139"/>
      <c r="V338" s="139"/>
      <c r="W338" s="139"/>
      <c r="X338" s="139"/>
      <c r="Y338" s="139"/>
      <c r="Z338" s="139"/>
      <c r="AA338" s="139"/>
      <c r="AB338" s="139"/>
      <c r="AC338" s="139"/>
      <c r="AD338" s="139"/>
      <c r="AE338" s="139"/>
      <c r="AF338" s="139"/>
      <c r="AG338" s="139"/>
      <c r="AH338" s="139"/>
      <c r="AI338" s="139"/>
      <c r="AJ338" s="139"/>
      <c r="AK338" s="139"/>
      <c r="AL338" s="139"/>
      <c r="AM338" s="139"/>
      <c r="AN338" s="139"/>
      <c r="AO338" s="139"/>
      <c r="AP338" s="139"/>
      <c r="AQ338" s="139"/>
      <c r="AR338" s="139"/>
      <c r="AS338" s="139"/>
      <c r="AT338" s="139"/>
      <c r="AU338" s="139"/>
      <c r="AV338" s="139"/>
      <c r="AW338" s="139"/>
      <c r="AX338" s="139"/>
      <c r="AY338" s="139"/>
      <c r="AZ338" s="139"/>
      <c r="BA338" s="139"/>
      <c r="BB338" s="139"/>
      <c r="BC338" s="139"/>
      <c r="BD338" s="139"/>
      <c r="BE338" s="139"/>
      <c r="BF338" s="139"/>
      <c r="BG338" s="139"/>
      <c r="BH338" s="139"/>
      <c r="BI338" s="139"/>
      <c r="BJ338" s="139"/>
      <c r="BK338" s="139"/>
      <c r="BL338" s="139"/>
      <c r="BM338" s="139"/>
      <c r="BN338" s="139"/>
      <c r="BO338" s="139"/>
      <c r="BP338" s="139"/>
      <c r="BQ338" s="139"/>
      <c r="BR338" s="139"/>
      <c r="BS338" s="139"/>
      <c r="BT338" s="139"/>
      <c r="BU338" s="139"/>
      <c r="BV338" s="139"/>
      <c r="BW338" s="139"/>
      <c r="BX338" s="139"/>
      <c r="BY338" s="139"/>
      <c r="BZ338" s="139"/>
      <c r="CA338" s="139"/>
      <c r="CB338" s="139"/>
      <c r="CC338" s="139"/>
    </row>
    <row r="339" spans="8:81" s="38" customFormat="1" x14ac:dyDescent="0.45">
      <c r="H339" s="139"/>
      <c r="I339" s="139"/>
      <c r="J339" s="139"/>
      <c r="K339" s="139"/>
      <c r="L339" s="139"/>
      <c r="M339" s="139"/>
      <c r="N339" s="139"/>
      <c r="O339" s="139"/>
      <c r="P339" s="139"/>
      <c r="Q339" s="139"/>
      <c r="R339" s="139"/>
      <c r="S339" s="139"/>
      <c r="T339" s="139"/>
      <c r="U339" s="139"/>
      <c r="V339" s="139"/>
      <c r="W339" s="139"/>
      <c r="X339" s="139"/>
      <c r="Y339" s="139"/>
      <c r="Z339" s="139"/>
      <c r="AA339" s="139"/>
      <c r="AB339" s="139"/>
      <c r="AC339" s="139"/>
      <c r="AD339" s="139"/>
      <c r="AE339" s="139"/>
      <c r="AF339" s="139"/>
      <c r="AG339" s="139"/>
      <c r="AH339" s="139"/>
      <c r="AI339" s="139"/>
      <c r="AJ339" s="139"/>
      <c r="AK339" s="139"/>
      <c r="AL339" s="139"/>
      <c r="AM339" s="139"/>
      <c r="AN339" s="139"/>
      <c r="AO339" s="139"/>
      <c r="AP339" s="139"/>
      <c r="AQ339" s="139"/>
      <c r="AR339" s="139"/>
      <c r="AS339" s="139"/>
      <c r="AT339" s="139"/>
      <c r="AU339" s="139"/>
      <c r="AV339" s="139"/>
      <c r="AW339" s="139"/>
      <c r="AX339" s="139"/>
      <c r="AY339" s="139"/>
      <c r="AZ339" s="139"/>
      <c r="BA339" s="139"/>
      <c r="BB339" s="139"/>
      <c r="BC339" s="139"/>
      <c r="BD339" s="139"/>
      <c r="BE339" s="139"/>
      <c r="BF339" s="139"/>
      <c r="BG339" s="139"/>
      <c r="BH339" s="139"/>
      <c r="BI339" s="139"/>
      <c r="BJ339" s="139"/>
      <c r="BK339" s="139"/>
      <c r="BL339" s="139"/>
      <c r="BM339" s="139"/>
      <c r="BN339" s="139"/>
      <c r="BO339" s="139"/>
      <c r="BP339" s="139"/>
      <c r="BQ339" s="139"/>
      <c r="BR339" s="139"/>
      <c r="BS339" s="139"/>
      <c r="BT339" s="139"/>
      <c r="BU339" s="139"/>
      <c r="BV339" s="139"/>
      <c r="BW339" s="139"/>
      <c r="BX339" s="139"/>
      <c r="BY339" s="139"/>
      <c r="BZ339" s="139"/>
      <c r="CA339" s="139"/>
      <c r="CB339" s="139"/>
      <c r="CC339" s="139"/>
    </row>
    <row r="340" spans="8:81" s="38" customFormat="1" x14ac:dyDescent="0.45">
      <c r="H340" s="139"/>
      <c r="I340" s="139"/>
      <c r="J340" s="139"/>
      <c r="K340" s="139"/>
      <c r="L340" s="139"/>
      <c r="M340" s="139"/>
      <c r="N340" s="139"/>
      <c r="O340" s="139"/>
      <c r="P340" s="139"/>
      <c r="Q340" s="139"/>
      <c r="R340" s="139"/>
      <c r="S340" s="139"/>
      <c r="T340" s="139"/>
      <c r="U340" s="139"/>
      <c r="V340" s="139"/>
      <c r="W340" s="139"/>
      <c r="X340" s="139"/>
      <c r="Y340" s="139"/>
      <c r="Z340" s="139"/>
      <c r="AA340" s="139"/>
      <c r="AB340" s="139"/>
      <c r="AC340" s="139"/>
      <c r="AD340" s="139"/>
      <c r="AE340" s="139"/>
      <c r="AF340" s="139"/>
      <c r="AG340" s="139"/>
      <c r="AH340" s="139"/>
      <c r="AI340" s="139"/>
      <c r="AJ340" s="139"/>
      <c r="AK340" s="139"/>
      <c r="AL340" s="139"/>
      <c r="AM340" s="139"/>
      <c r="AN340" s="139"/>
      <c r="AO340" s="139"/>
      <c r="AP340" s="139"/>
      <c r="AQ340" s="139"/>
      <c r="AR340" s="139"/>
      <c r="AS340" s="139"/>
      <c r="AT340" s="139"/>
      <c r="AU340" s="139"/>
      <c r="AV340" s="139"/>
      <c r="AW340" s="139"/>
      <c r="AX340" s="139"/>
      <c r="AY340" s="139"/>
      <c r="AZ340" s="139"/>
      <c r="BA340" s="139"/>
      <c r="BB340" s="139"/>
      <c r="BC340" s="139"/>
      <c r="BD340" s="139"/>
      <c r="BE340" s="139"/>
      <c r="BF340" s="139"/>
      <c r="BG340" s="139"/>
      <c r="BH340" s="139"/>
      <c r="BI340" s="139"/>
      <c r="BJ340" s="139"/>
      <c r="BK340" s="139"/>
      <c r="BL340" s="139"/>
      <c r="BM340" s="139"/>
      <c r="BN340" s="139"/>
      <c r="BO340" s="139"/>
      <c r="BP340" s="139"/>
      <c r="BQ340" s="139"/>
      <c r="BR340" s="139"/>
      <c r="BS340" s="139"/>
      <c r="BT340" s="139"/>
      <c r="BU340" s="139"/>
      <c r="BV340" s="139"/>
      <c r="BW340" s="139"/>
      <c r="BX340" s="139"/>
      <c r="BY340" s="139"/>
      <c r="BZ340" s="139"/>
      <c r="CA340" s="139"/>
      <c r="CB340" s="139"/>
      <c r="CC340" s="139"/>
    </row>
    <row r="341" spans="8:81" s="38" customFormat="1" x14ac:dyDescent="0.45">
      <c r="H341" s="139"/>
      <c r="I341" s="139"/>
      <c r="J341" s="139"/>
      <c r="K341" s="139"/>
      <c r="L341" s="139"/>
      <c r="M341" s="139"/>
      <c r="N341" s="139"/>
      <c r="O341" s="139"/>
      <c r="P341" s="139"/>
      <c r="Q341" s="139"/>
      <c r="R341" s="139"/>
      <c r="S341" s="139"/>
      <c r="T341" s="139"/>
      <c r="U341" s="139"/>
      <c r="V341" s="139"/>
      <c r="W341" s="139"/>
      <c r="X341" s="139"/>
      <c r="Y341" s="139"/>
      <c r="Z341" s="139"/>
      <c r="AA341" s="139"/>
      <c r="AB341" s="139"/>
      <c r="AC341" s="139"/>
      <c r="AD341" s="139"/>
      <c r="AE341" s="139"/>
      <c r="AF341" s="139"/>
      <c r="AG341" s="139"/>
      <c r="AH341" s="139"/>
      <c r="AI341" s="139"/>
      <c r="AJ341" s="139"/>
      <c r="AK341" s="139"/>
      <c r="AL341" s="139"/>
      <c r="AM341" s="139"/>
      <c r="AN341" s="139"/>
      <c r="AO341" s="139"/>
      <c r="AP341" s="139"/>
      <c r="AQ341" s="139"/>
      <c r="AR341" s="139"/>
      <c r="AS341" s="139"/>
      <c r="AT341" s="139"/>
      <c r="AU341" s="139"/>
      <c r="AV341" s="139"/>
      <c r="AW341" s="139"/>
      <c r="AX341" s="139"/>
      <c r="AY341" s="139"/>
      <c r="AZ341" s="139"/>
      <c r="BA341" s="139"/>
      <c r="BB341" s="139"/>
      <c r="BC341" s="139"/>
      <c r="BD341" s="139"/>
      <c r="BE341" s="139"/>
      <c r="BF341" s="139"/>
      <c r="BG341" s="139"/>
      <c r="BH341" s="139"/>
      <c r="BI341" s="139"/>
      <c r="BJ341" s="139"/>
      <c r="BK341" s="139"/>
      <c r="BL341" s="139"/>
      <c r="BM341" s="139"/>
      <c r="BN341" s="139"/>
      <c r="BO341" s="139"/>
      <c r="BP341" s="139"/>
      <c r="BQ341" s="139"/>
      <c r="BR341" s="139"/>
      <c r="BS341" s="139"/>
      <c r="BT341" s="139"/>
      <c r="BU341" s="139"/>
      <c r="BV341" s="139"/>
      <c r="BW341" s="139"/>
      <c r="BX341" s="139"/>
      <c r="BY341" s="139"/>
      <c r="BZ341" s="139"/>
      <c r="CA341" s="139"/>
      <c r="CB341" s="139"/>
      <c r="CC341" s="139"/>
    </row>
    <row r="342" spans="8:81" s="38" customFormat="1" x14ac:dyDescent="0.45">
      <c r="H342" s="139"/>
      <c r="I342" s="139"/>
      <c r="J342" s="139"/>
      <c r="K342" s="139"/>
      <c r="L342" s="139"/>
      <c r="M342" s="139"/>
      <c r="N342" s="139"/>
      <c r="O342" s="139"/>
      <c r="P342" s="139"/>
      <c r="Q342" s="139"/>
      <c r="R342" s="139"/>
      <c r="S342" s="139"/>
      <c r="T342" s="139"/>
      <c r="U342" s="139"/>
      <c r="V342" s="139"/>
      <c r="W342" s="139"/>
      <c r="X342" s="139"/>
      <c r="Y342" s="139"/>
      <c r="Z342" s="139"/>
      <c r="AA342" s="139"/>
      <c r="AB342" s="139"/>
      <c r="AC342" s="139"/>
      <c r="AD342" s="139"/>
      <c r="AE342" s="139"/>
      <c r="AF342" s="139"/>
      <c r="AG342" s="139"/>
      <c r="AH342" s="139"/>
      <c r="AI342" s="139"/>
      <c r="AJ342" s="139"/>
      <c r="AK342" s="139"/>
      <c r="AL342" s="139"/>
      <c r="AM342" s="139"/>
      <c r="AN342" s="139"/>
      <c r="AO342" s="139"/>
      <c r="AP342" s="139"/>
      <c r="AQ342" s="139"/>
      <c r="AR342" s="139"/>
      <c r="AS342" s="139"/>
      <c r="AT342" s="139"/>
      <c r="AU342" s="139"/>
      <c r="AV342" s="139"/>
      <c r="AW342" s="139"/>
      <c r="AX342" s="139"/>
      <c r="AY342" s="139"/>
      <c r="AZ342" s="139"/>
      <c r="BA342" s="139"/>
      <c r="BB342" s="139"/>
      <c r="BC342" s="139"/>
      <c r="BD342" s="139"/>
      <c r="BE342" s="139"/>
      <c r="BF342" s="139"/>
      <c r="BG342" s="139"/>
      <c r="BH342" s="139"/>
      <c r="BI342" s="139"/>
      <c r="BJ342" s="139"/>
      <c r="BK342" s="139"/>
      <c r="BL342" s="139"/>
      <c r="BM342" s="139"/>
      <c r="BN342" s="139"/>
      <c r="BO342" s="139"/>
      <c r="BP342" s="139"/>
      <c r="BQ342" s="139"/>
      <c r="BR342" s="139"/>
      <c r="BS342" s="139"/>
      <c r="BT342" s="139"/>
      <c r="BU342" s="139"/>
      <c r="BV342" s="139"/>
      <c r="BW342" s="139"/>
      <c r="BX342" s="139"/>
      <c r="BY342" s="139"/>
      <c r="BZ342" s="139"/>
      <c r="CA342" s="139"/>
      <c r="CB342" s="139"/>
      <c r="CC342" s="139"/>
    </row>
    <row r="343" spans="8:81" s="38" customFormat="1" x14ac:dyDescent="0.45">
      <c r="H343" s="139"/>
      <c r="I343" s="139"/>
      <c r="J343" s="139"/>
      <c r="K343" s="139"/>
      <c r="L343" s="139"/>
      <c r="M343" s="139"/>
      <c r="N343" s="139"/>
      <c r="O343" s="139"/>
      <c r="P343" s="139"/>
      <c r="Q343" s="139"/>
      <c r="R343" s="139"/>
      <c r="S343" s="139"/>
      <c r="T343" s="139"/>
      <c r="U343" s="139"/>
      <c r="V343" s="139"/>
      <c r="W343" s="139"/>
      <c r="X343" s="139"/>
      <c r="Y343" s="139"/>
      <c r="Z343" s="139"/>
      <c r="AA343" s="139"/>
      <c r="AB343" s="139"/>
      <c r="AC343" s="139"/>
      <c r="AD343" s="139"/>
      <c r="AE343" s="139"/>
      <c r="AF343" s="139"/>
      <c r="AG343" s="139"/>
      <c r="AH343" s="139"/>
      <c r="AI343" s="139"/>
      <c r="AJ343" s="139"/>
      <c r="AK343" s="139"/>
      <c r="AL343" s="139"/>
      <c r="AM343" s="139"/>
      <c r="AN343" s="139"/>
      <c r="AO343" s="139"/>
      <c r="AP343" s="139"/>
      <c r="AQ343" s="139"/>
      <c r="AR343" s="139"/>
      <c r="AS343" s="139"/>
      <c r="AT343" s="139"/>
      <c r="AU343" s="139"/>
      <c r="AV343" s="139"/>
      <c r="AW343" s="139"/>
      <c r="AX343" s="139"/>
      <c r="AY343" s="139"/>
      <c r="AZ343" s="139"/>
      <c r="BA343" s="139"/>
      <c r="BB343" s="139"/>
      <c r="BC343" s="139"/>
      <c r="BD343" s="139"/>
      <c r="BE343" s="139"/>
      <c r="BF343" s="139"/>
      <c r="BG343" s="139"/>
      <c r="BH343" s="139"/>
      <c r="BI343" s="139"/>
      <c r="BJ343" s="139"/>
      <c r="BK343" s="139"/>
      <c r="BL343" s="139"/>
      <c r="BM343" s="139"/>
      <c r="BN343" s="139"/>
      <c r="BO343" s="139"/>
      <c r="BP343" s="139"/>
      <c r="BQ343" s="139"/>
      <c r="BR343" s="139"/>
      <c r="BS343" s="139"/>
      <c r="BT343" s="139"/>
      <c r="BU343" s="139"/>
      <c r="BV343" s="139"/>
      <c r="BW343" s="139"/>
      <c r="BX343" s="139"/>
      <c r="BY343" s="139"/>
      <c r="BZ343" s="139"/>
      <c r="CA343" s="139"/>
      <c r="CB343" s="139"/>
      <c r="CC343" s="139"/>
    </row>
    <row r="344" spans="8:81" s="38" customFormat="1" x14ac:dyDescent="0.45">
      <c r="H344" s="139"/>
      <c r="I344" s="139"/>
      <c r="J344" s="139"/>
      <c r="K344" s="139"/>
      <c r="L344" s="139"/>
      <c r="M344" s="139"/>
      <c r="N344" s="139"/>
      <c r="O344" s="139"/>
      <c r="P344" s="139"/>
      <c r="Q344" s="139"/>
      <c r="R344" s="139"/>
      <c r="S344" s="139"/>
      <c r="T344" s="139"/>
      <c r="U344" s="139"/>
      <c r="V344" s="139"/>
      <c r="W344" s="139"/>
      <c r="X344" s="139"/>
      <c r="Y344" s="139"/>
      <c r="Z344" s="139"/>
      <c r="AA344" s="139"/>
      <c r="AB344" s="139"/>
      <c r="AC344" s="139"/>
      <c r="AD344" s="139"/>
      <c r="AE344" s="139"/>
      <c r="AF344" s="139"/>
      <c r="AG344" s="139"/>
      <c r="AH344" s="139"/>
      <c r="AI344" s="139"/>
      <c r="AJ344" s="139"/>
      <c r="AK344" s="139"/>
      <c r="AL344" s="139"/>
      <c r="AM344" s="139"/>
      <c r="AN344" s="139"/>
      <c r="AO344" s="139"/>
      <c r="AP344" s="139"/>
      <c r="AQ344" s="139"/>
      <c r="AR344" s="139"/>
      <c r="AS344" s="139"/>
      <c r="AT344" s="139"/>
      <c r="AU344" s="139"/>
      <c r="AV344" s="139"/>
      <c r="AW344" s="139"/>
      <c r="AX344" s="139"/>
      <c r="AY344" s="139"/>
      <c r="AZ344" s="139"/>
      <c r="BA344" s="139"/>
      <c r="BB344" s="139"/>
      <c r="BC344" s="139"/>
      <c r="BD344" s="139"/>
      <c r="BE344" s="139"/>
      <c r="BF344" s="139"/>
      <c r="BG344" s="139"/>
      <c r="BH344" s="139"/>
      <c r="BI344" s="139"/>
      <c r="BJ344" s="139"/>
      <c r="BK344" s="139"/>
      <c r="BL344" s="139"/>
      <c r="BM344" s="139"/>
      <c r="BN344" s="139"/>
      <c r="BO344" s="139"/>
      <c r="BP344" s="139"/>
      <c r="BQ344" s="139"/>
      <c r="BR344" s="139"/>
      <c r="BS344" s="139"/>
      <c r="BT344" s="139"/>
      <c r="BU344" s="139"/>
      <c r="BV344" s="139"/>
      <c r="BW344" s="139"/>
      <c r="BX344" s="139"/>
      <c r="BY344" s="139"/>
      <c r="BZ344" s="139"/>
      <c r="CA344" s="139"/>
      <c r="CB344" s="139"/>
      <c r="CC344" s="139"/>
    </row>
    <row r="345" spans="8:81" s="38" customFormat="1" x14ac:dyDescent="0.45">
      <c r="H345" s="139"/>
      <c r="I345" s="139"/>
      <c r="J345" s="139"/>
      <c r="K345" s="139"/>
      <c r="L345" s="139"/>
      <c r="M345" s="139"/>
      <c r="N345" s="139"/>
      <c r="O345" s="139"/>
      <c r="P345" s="139"/>
      <c r="Q345" s="139"/>
      <c r="R345" s="139"/>
      <c r="S345" s="139"/>
      <c r="T345" s="139"/>
      <c r="U345" s="139"/>
      <c r="V345" s="139"/>
      <c r="W345" s="139"/>
      <c r="X345" s="139"/>
      <c r="Y345" s="139"/>
      <c r="Z345" s="139"/>
      <c r="AA345" s="139"/>
      <c r="AB345" s="139"/>
      <c r="AC345" s="139"/>
      <c r="AD345" s="139"/>
      <c r="AE345" s="139"/>
      <c r="AF345" s="139"/>
      <c r="AG345" s="139"/>
      <c r="AH345" s="139"/>
      <c r="AI345" s="139"/>
      <c r="AJ345" s="139"/>
      <c r="AK345" s="139"/>
      <c r="AL345" s="139"/>
      <c r="AM345" s="139"/>
      <c r="AN345" s="139"/>
      <c r="AO345" s="139"/>
      <c r="AP345" s="139"/>
      <c r="AQ345" s="139"/>
      <c r="AR345" s="139"/>
      <c r="AS345" s="139"/>
      <c r="AT345" s="139"/>
      <c r="AU345" s="139"/>
      <c r="AV345" s="139"/>
      <c r="AW345" s="139"/>
      <c r="AX345" s="139"/>
      <c r="AY345" s="139"/>
      <c r="AZ345" s="139"/>
      <c r="BA345" s="139"/>
      <c r="BB345" s="139"/>
      <c r="BC345" s="139"/>
      <c r="BD345" s="139"/>
      <c r="BE345" s="139"/>
      <c r="BF345" s="139"/>
      <c r="BG345" s="139"/>
      <c r="BH345" s="139"/>
      <c r="BI345" s="139"/>
      <c r="BJ345" s="139"/>
      <c r="BK345" s="139"/>
      <c r="BL345" s="139"/>
      <c r="BM345" s="139"/>
      <c r="BN345" s="139"/>
      <c r="BO345" s="139"/>
      <c r="BP345" s="139"/>
      <c r="BQ345" s="139"/>
      <c r="BR345" s="139"/>
      <c r="BS345" s="139"/>
      <c r="BT345" s="139"/>
      <c r="BU345" s="139"/>
      <c r="BV345" s="139"/>
      <c r="BW345" s="139"/>
      <c r="BX345" s="139"/>
      <c r="BY345" s="139"/>
      <c r="BZ345" s="139"/>
      <c r="CA345" s="139"/>
      <c r="CB345" s="139"/>
      <c r="CC345" s="139"/>
    </row>
    <row r="346" spans="8:81" s="38" customFormat="1" x14ac:dyDescent="0.45">
      <c r="H346" s="139"/>
      <c r="I346" s="139"/>
      <c r="J346" s="139"/>
      <c r="K346" s="139"/>
      <c r="L346" s="139"/>
      <c r="M346" s="139"/>
      <c r="N346" s="139"/>
      <c r="O346" s="139"/>
      <c r="P346" s="139"/>
      <c r="Q346" s="139"/>
      <c r="R346" s="139"/>
      <c r="S346" s="139"/>
      <c r="T346" s="139"/>
      <c r="U346" s="139"/>
      <c r="V346" s="139"/>
      <c r="W346" s="139"/>
      <c r="X346" s="139"/>
      <c r="Y346" s="139"/>
      <c r="Z346" s="139"/>
      <c r="AA346" s="139"/>
      <c r="AB346" s="139"/>
      <c r="AC346" s="139"/>
      <c r="AD346" s="139"/>
      <c r="AE346" s="139"/>
      <c r="AF346" s="139"/>
      <c r="AG346" s="139"/>
      <c r="AH346" s="139"/>
      <c r="AI346" s="139"/>
      <c r="AJ346" s="139"/>
      <c r="AK346" s="139"/>
      <c r="AL346" s="139"/>
      <c r="AM346" s="139"/>
      <c r="AN346" s="139"/>
      <c r="AO346" s="139"/>
      <c r="AP346" s="139"/>
      <c r="AQ346" s="139"/>
      <c r="AR346" s="139"/>
      <c r="AS346" s="139"/>
      <c r="AT346" s="139"/>
      <c r="AU346" s="139"/>
      <c r="AV346" s="139"/>
      <c r="AW346" s="139"/>
      <c r="AX346" s="139"/>
      <c r="AY346" s="139"/>
      <c r="AZ346" s="139"/>
      <c r="BA346" s="139"/>
      <c r="BB346" s="139"/>
      <c r="BC346" s="139"/>
      <c r="BD346" s="139"/>
      <c r="BE346" s="139"/>
      <c r="BF346" s="139"/>
      <c r="BG346" s="139"/>
      <c r="BH346" s="139"/>
      <c r="BI346" s="139"/>
      <c r="BJ346" s="139"/>
      <c r="BK346" s="139"/>
      <c r="BL346" s="139"/>
      <c r="BM346" s="139"/>
      <c r="BN346" s="139"/>
      <c r="BO346" s="139"/>
      <c r="BP346" s="139"/>
      <c r="BQ346" s="139"/>
      <c r="BR346" s="139"/>
      <c r="BS346" s="139"/>
      <c r="BT346" s="139"/>
      <c r="BU346" s="139"/>
      <c r="BV346" s="139"/>
      <c r="BW346" s="139"/>
      <c r="BX346" s="139"/>
      <c r="BY346" s="139"/>
      <c r="BZ346" s="139"/>
      <c r="CA346" s="139"/>
      <c r="CB346" s="139"/>
      <c r="CC346" s="139"/>
    </row>
    <row r="347" spans="8:81" s="38" customFormat="1" x14ac:dyDescent="0.45">
      <c r="H347" s="139"/>
      <c r="I347" s="139"/>
      <c r="J347" s="139"/>
      <c r="K347" s="139"/>
      <c r="L347" s="139"/>
      <c r="M347" s="139"/>
      <c r="N347" s="139"/>
      <c r="O347" s="139"/>
      <c r="P347" s="139"/>
      <c r="Q347" s="139"/>
      <c r="R347" s="139"/>
      <c r="S347" s="139"/>
      <c r="T347" s="139"/>
      <c r="U347" s="139"/>
      <c r="V347" s="139"/>
      <c r="W347" s="139"/>
      <c r="X347" s="139"/>
      <c r="Y347" s="139"/>
      <c r="Z347" s="139"/>
      <c r="AA347" s="139"/>
      <c r="AB347" s="139"/>
      <c r="AC347" s="139"/>
      <c r="AD347" s="139"/>
      <c r="AE347" s="139"/>
      <c r="AF347" s="139"/>
      <c r="AG347" s="139"/>
      <c r="AH347" s="139"/>
      <c r="AI347" s="139"/>
      <c r="AJ347" s="139"/>
      <c r="AK347" s="139"/>
      <c r="AL347" s="139"/>
      <c r="AM347" s="139"/>
      <c r="AN347" s="139"/>
      <c r="AO347" s="139"/>
      <c r="AP347" s="139"/>
      <c r="AQ347" s="139"/>
      <c r="AR347" s="139"/>
      <c r="AS347" s="139"/>
      <c r="AT347" s="139"/>
      <c r="AU347" s="139"/>
      <c r="AV347" s="139"/>
      <c r="AW347" s="139"/>
      <c r="AX347" s="139"/>
      <c r="AY347" s="139"/>
      <c r="AZ347" s="139"/>
      <c r="BA347" s="139"/>
      <c r="BB347" s="139"/>
      <c r="BC347" s="139"/>
      <c r="BD347" s="139"/>
      <c r="BE347" s="139"/>
      <c r="BF347" s="139"/>
      <c r="BG347" s="139"/>
      <c r="BH347" s="139"/>
      <c r="BI347" s="139"/>
      <c r="BJ347" s="139"/>
      <c r="BK347" s="139"/>
      <c r="BL347" s="139"/>
      <c r="BM347" s="139"/>
      <c r="BN347" s="139"/>
      <c r="BO347" s="139"/>
      <c r="BP347" s="139"/>
      <c r="BQ347" s="139"/>
      <c r="BR347" s="139"/>
      <c r="BS347" s="139"/>
      <c r="BT347" s="139"/>
      <c r="BU347" s="139"/>
      <c r="BV347" s="139"/>
      <c r="BW347" s="139"/>
      <c r="BX347" s="139"/>
      <c r="BY347" s="139"/>
      <c r="BZ347" s="139"/>
      <c r="CA347" s="139"/>
      <c r="CB347" s="139"/>
      <c r="CC347" s="139"/>
    </row>
    <row r="348" spans="8:81" s="38" customFormat="1" x14ac:dyDescent="0.45">
      <c r="H348" s="139"/>
      <c r="I348" s="139"/>
      <c r="J348" s="139"/>
      <c r="K348" s="139"/>
      <c r="L348" s="139"/>
      <c r="M348" s="139"/>
      <c r="N348" s="139"/>
      <c r="O348" s="139"/>
      <c r="P348" s="139"/>
      <c r="Q348" s="139"/>
      <c r="R348" s="139"/>
      <c r="S348" s="139"/>
      <c r="T348" s="139"/>
      <c r="U348" s="139"/>
      <c r="V348" s="139"/>
      <c r="W348" s="139"/>
      <c r="X348" s="139"/>
      <c r="Y348" s="139"/>
      <c r="Z348" s="139"/>
      <c r="AA348" s="139"/>
      <c r="AB348" s="139"/>
      <c r="AC348" s="139"/>
      <c r="AD348" s="139"/>
      <c r="AE348" s="139"/>
      <c r="AF348" s="139"/>
      <c r="AG348" s="139"/>
      <c r="AH348" s="139"/>
      <c r="AI348" s="139"/>
      <c r="AJ348" s="139"/>
      <c r="AK348" s="139"/>
      <c r="AL348" s="139"/>
      <c r="AM348" s="139"/>
      <c r="AN348" s="139"/>
      <c r="AO348" s="139"/>
      <c r="AP348" s="139"/>
      <c r="AQ348" s="139"/>
      <c r="AR348" s="139"/>
      <c r="AS348" s="139"/>
      <c r="AT348" s="139"/>
      <c r="AU348" s="139"/>
      <c r="AV348" s="139"/>
      <c r="AW348" s="139"/>
      <c r="AX348" s="139"/>
      <c r="AY348" s="139"/>
      <c r="AZ348" s="139"/>
      <c r="BA348" s="139"/>
      <c r="BB348" s="139"/>
      <c r="BC348" s="139"/>
      <c r="BD348" s="139"/>
      <c r="BE348" s="139"/>
      <c r="BF348" s="139"/>
      <c r="BG348" s="139"/>
      <c r="BH348" s="139"/>
      <c r="BI348" s="139"/>
      <c r="BJ348" s="139"/>
      <c r="BK348" s="139"/>
      <c r="BL348" s="139"/>
      <c r="BM348" s="139"/>
      <c r="BN348" s="139"/>
      <c r="BO348" s="139"/>
      <c r="BP348" s="139"/>
      <c r="BQ348" s="139"/>
      <c r="BR348" s="139"/>
      <c r="BS348" s="139"/>
      <c r="BT348" s="139"/>
      <c r="BU348" s="139"/>
      <c r="BV348" s="139"/>
      <c r="BW348" s="139"/>
      <c r="BX348" s="139"/>
      <c r="BY348" s="139"/>
      <c r="BZ348" s="139"/>
      <c r="CA348" s="139"/>
      <c r="CB348" s="139"/>
      <c r="CC348" s="139"/>
    </row>
    <row r="349" spans="8:81" s="38" customFormat="1" x14ac:dyDescent="0.45">
      <c r="H349" s="139"/>
      <c r="I349" s="139"/>
      <c r="J349" s="139"/>
      <c r="K349" s="139"/>
      <c r="L349" s="139"/>
      <c r="M349" s="139"/>
      <c r="N349" s="139"/>
      <c r="O349" s="139"/>
      <c r="P349" s="139"/>
      <c r="Q349" s="139"/>
      <c r="R349" s="139"/>
      <c r="S349" s="139"/>
      <c r="T349" s="139"/>
      <c r="U349" s="139"/>
      <c r="V349" s="139"/>
      <c r="W349" s="139"/>
      <c r="X349" s="139"/>
      <c r="Y349" s="139"/>
      <c r="Z349" s="139"/>
      <c r="AA349" s="139"/>
      <c r="AB349" s="139"/>
      <c r="AC349" s="139"/>
      <c r="AD349" s="139"/>
      <c r="AE349" s="139"/>
      <c r="AF349" s="139"/>
      <c r="AG349" s="139"/>
      <c r="AH349" s="139"/>
      <c r="AI349" s="139"/>
      <c r="AJ349" s="139"/>
      <c r="AK349" s="139"/>
      <c r="AL349" s="139"/>
      <c r="AM349" s="139"/>
      <c r="AN349" s="139"/>
      <c r="AO349" s="139"/>
      <c r="AP349" s="139"/>
      <c r="AQ349" s="139"/>
      <c r="AR349" s="139"/>
      <c r="AS349" s="139"/>
      <c r="AT349" s="139"/>
      <c r="AU349" s="139"/>
      <c r="AV349" s="139"/>
      <c r="AW349" s="139"/>
      <c r="AX349" s="139"/>
      <c r="AY349" s="139"/>
      <c r="AZ349" s="139"/>
      <c r="BA349" s="139"/>
      <c r="BB349" s="139"/>
      <c r="BC349" s="139"/>
      <c r="BD349" s="139"/>
      <c r="BE349" s="139"/>
      <c r="BF349" s="139"/>
      <c r="BG349" s="139"/>
      <c r="BH349" s="139"/>
      <c r="BI349" s="139"/>
      <c r="BJ349" s="139"/>
      <c r="BK349" s="139"/>
      <c r="BL349" s="139"/>
      <c r="BM349" s="139"/>
      <c r="BN349" s="139"/>
      <c r="BO349" s="139"/>
      <c r="BP349" s="139"/>
      <c r="BQ349" s="139"/>
      <c r="BR349" s="139"/>
      <c r="BS349" s="139"/>
      <c r="BT349" s="139"/>
      <c r="BU349" s="139"/>
      <c r="BV349" s="139"/>
      <c r="BW349" s="139"/>
      <c r="BX349" s="139"/>
      <c r="BY349" s="139"/>
      <c r="BZ349" s="139"/>
      <c r="CA349" s="139"/>
      <c r="CB349" s="139"/>
      <c r="CC349" s="139"/>
    </row>
    <row r="350" spans="8:81" s="38" customFormat="1" x14ac:dyDescent="0.45">
      <c r="H350" s="139"/>
      <c r="I350" s="139"/>
      <c r="J350" s="139"/>
      <c r="K350" s="139"/>
      <c r="L350" s="139"/>
      <c r="M350" s="139"/>
      <c r="N350" s="139"/>
      <c r="O350" s="139"/>
      <c r="P350" s="139"/>
      <c r="Q350" s="139"/>
      <c r="R350" s="139"/>
      <c r="S350" s="139"/>
      <c r="T350" s="139"/>
      <c r="U350" s="139"/>
      <c r="V350" s="139"/>
      <c r="W350" s="139"/>
      <c r="X350" s="139"/>
      <c r="Y350" s="139"/>
      <c r="Z350" s="139"/>
      <c r="AA350" s="139"/>
      <c r="AB350" s="139"/>
      <c r="AC350" s="139"/>
      <c r="AD350" s="139"/>
      <c r="AE350" s="139"/>
      <c r="AF350" s="139"/>
      <c r="AG350" s="139"/>
      <c r="AH350" s="139"/>
      <c r="AI350" s="139"/>
      <c r="AJ350" s="139"/>
      <c r="AK350" s="139"/>
      <c r="AL350" s="139"/>
      <c r="AM350" s="139"/>
      <c r="AN350" s="139"/>
      <c r="AO350" s="139"/>
      <c r="AP350" s="139"/>
      <c r="AQ350" s="139"/>
      <c r="AR350" s="139"/>
      <c r="AS350" s="139"/>
      <c r="AT350" s="139"/>
      <c r="AU350" s="139"/>
      <c r="AV350" s="139"/>
      <c r="AW350" s="139"/>
      <c r="AX350" s="139"/>
      <c r="AY350" s="139"/>
      <c r="AZ350" s="139"/>
      <c r="BA350" s="139"/>
      <c r="BB350" s="139"/>
      <c r="BC350" s="139"/>
      <c r="BD350" s="139"/>
      <c r="BE350" s="139"/>
      <c r="BF350" s="139"/>
      <c r="BG350" s="139"/>
      <c r="BH350" s="139"/>
      <c r="BI350" s="139"/>
      <c r="BJ350" s="139"/>
      <c r="BK350" s="139"/>
      <c r="BL350" s="139"/>
      <c r="BM350" s="139"/>
      <c r="BN350" s="139"/>
      <c r="BO350" s="139"/>
      <c r="BP350" s="139"/>
      <c r="BQ350" s="139"/>
      <c r="BR350" s="139"/>
      <c r="BS350" s="139"/>
      <c r="BT350" s="139"/>
      <c r="BU350" s="139"/>
      <c r="BV350" s="139"/>
      <c r="BW350" s="139"/>
      <c r="BX350" s="139"/>
      <c r="BY350" s="139"/>
      <c r="BZ350" s="139"/>
      <c r="CA350" s="139"/>
      <c r="CB350" s="139"/>
      <c r="CC350" s="139"/>
    </row>
    <row r="351" spans="8:81" s="38" customFormat="1" x14ac:dyDescent="0.45">
      <c r="H351" s="139"/>
      <c r="I351" s="139"/>
      <c r="J351" s="139"/>
      <c r="K351" s="139"/>
      <c r="L351" s="139"/>
      <c r="M351" s="139"/>
      <c r="N351" s="139"/>
      <c r="O351" s="139"/>
      <c r="P351" s="139"/>
      <c r="Q351" s="139"/>
      <c r="R351" s="139"/>
      <c r="S351" s="139"/>
      <c r="T351" s="139"/>
      <c r="U351" s="139"/>
      <c r="V351" s="139"/>
      <c r="W351" s="139"/>
      <c r="X351" s="139"/>
      <c r="Y351" s="139"/>
      <c r="Z351" s="139"/>
      <c r="AA351" s="139"/>
      <c r="AB351" s="139"/>
      <c r="AC351" s="139"/>
      <c r="AD351" s="139"/>
      <c r="AE351" s="139"/>
      <c r="AF351" s="139"/>
      <c r="AG351" s="139"/>
      <c r="AH351" s="139"/>
      <c r="AI351" s="139"/>
      <c r="AJ351" s="139"/>
      <c r="AK351" s="139"/>
      <c r="AL351" s="139"/>
      <c r="AM351" s="139"/>
      <c r="AN351" s="139"/>
      <c r="AO351" s="139"/>
      <c r="AP351" s="139"/>
      <c r="AQ351" s="139"/>
      <c r="AR351" s="139"/>
      <c r="AS351" s="139"/>
      <c r="AT351" s="139"/>
      <c r="AU351" s="139"/>
      <c r="AV351" s="139"/>
      <c r="AW351" s="139"/>
      <c r="AX351" s="139"/>
      <c r="AY351" s="139"/>
      <c r="AZ351" s="139"/>
      <c r="BA351" s="139"/>
      <c r="BB351" s="139"/>
      <c r="BC351" s="139"/>
      <c r="BD351" s="139"/>
      <c r="BE351" s="139"/>
      <c r="BF351" s="139"/>
      <c r="BG351" s="139"/>
      <c r="BH351" s="139"/>
      <c r="BI351" s="139"/>
      <c r="BJ351" s="139"/>
      <c r="BK351" s="139"/>
      <c r="BL351" s="139"/>
      <c r="BM351" s="139"/>
      <c r="BN351" s="139"/>
      <c r="BO351" s="139"/>
      <c r="BP351" s="139"/>
      <c r="BQ351" s="139"/>
      <c r="BR351" s="139"/>
      <c r="BS351" s="139"/>
      <c r="BT351" s="139"/>
      <c r="BU351" s="139"/>
      <c r="BV351" s="139"/>
      <c r="BW351" s="139"/>
      <c r="BX351" s="139"/>
      <c r="BY351" s="139"/>
      <c r="BZ351" s="139"/>
      <c r="CA351" s="139"/>
      <c r="CB351" s="139"/>
      <c r="CC351" s="139"/>
    </row>
    <row r="352" spans="8:81" s="38" customFormat="1" x14ac:dyDescent="0.45">
      <c r="H352" s="139"/>
      <c r="I352" s="139"/>
      <c r="J352" s="139"/>
      <c r="K352" s="139"/>
      <c r="L352" s="139"/>
      <c r="M352" s="139"/>
      <c r="N352" s="139"/>
      <c r="O352" s="139"/>
      <c r="P352" s="139"/>
      <c r="Q352" s="139"/>
      <c r="R352" s="139"/>
      <c r="S352" s="139"/>
      <c r="T352" s="139"/>
      <c r="U352" s="139"/>
      <c r="V352" s="139"/>
      <c r="W352" s="139"/>
      <c r="X352" s="139"/>
      <c r="Y352" s="139"/>
      <c r="Z352" s="139"/>
      <c r="AA352" s="139"/>
      <c r="AB352" s="139"/>
      <c r="AC352" s="139"/>
      <c r="AD352" s="139"/>
      <c r="AE352" s="139"/>
      <c r="AF352" s="139"/>
      <c r="AG352" s="139"/>
      <c r="AH352" s="139"/>
      <c r="AI352" s="139"/>
      <c r="AJ352" s="139"/>
      <c r="AK352" s="139"/>
      <c r="AL352" s="139"/>
      <c r="AM352" s="139"/>
      <c r="AN352" s="139"/>
      <c r="AO352" s="139"/>
      <c r="AP352" s="139"/>
      <c r="AQ352" s="139"/>
      <c r="AR352" s="139"/>
      <c r="AS352" s="139"/>
      <c r="AT352" s="139"/>
      <c r="AU352" s="139"/>
      <c r="AV352" s="139"/>
      <c r="AW352" s="139"/>
      <c r="AX352" s="139"/>
      <c r="AY352" s="139"/>
      <c r="AZ352" s="139"/>
      <c r="BA352" s="139"/>
      <c r="BB352" s="139"/>
      <c r="BC352" s="139"/>
      <c r="BD352" s="139"/>
      <c r="BE352" s="139"/>
      <c r="BF352" s="139"/>
      <c r="BG352" s="139"/>
      <c r="BH352" s="139"/>
      <c r="BI352" s="139"/>
      <c r="BJ352" s="139"/>
      <c r="BK352" s="139"/>
      <c r="BL352" s="139"/>
      <c r="BM352" s="139"/>
      <c r="BN352" s="139"/>
      <c r="BO352" s="139"/>
      <c r="BP352" s="139"/>
      <c r="BQ352" s="139"/>
      <c r="BR352" s="139"/>
      <c r="BS352" s="139"/>
      <c r="BT352" s="139"/>
      <c r="BU352" s="139"/>
      <c r="BV352" s="139"/>
      <c r="BW352" s="139"/>
      <c r="BX352" s="139"/>
      <c r="BY352" s="139"/>
      <c r="BZ352" s="139"/>
      <c r="CA352" s="139"/>
      <c r="CB352" s="139"/>
      <c r="CC352" s="139"/>
    </row>
    <row r="353" spans="8:81" s="38" customFormat="1" x14ac:dyDescent="0.45">
      <c r="H353" s="139"/>
      <c r="I353" s="139"/>
      <c r="J353" s="139"/>
      <c r="K353" s="139"/>
      <c r="L353" s="139"/>
      <c r="M353" s="139"/>
      <c r="N353" s="139"/>
      <c r="O353" s="139"/>
      <c r="P353" s="139"/>
      <c r="Q353" s="139"/>
      <c r="R353" s="139"/>
      <c r="S353" s="139"/>
      <c r="T353" s="139"/>
      <c r="U353" s="139"/>
      <c r="V353" s="139"/>
      <c r="W353" s="139"/>
      <c r="X353" s="139"/>
      <c r="Y353" s="139"/>
      <c r="Z353" s="139"/>
      <c r="AA353" s="139"/>
      <c r="AB353" s="139"/>
      <c r="AC353" s="139"/>
      <c r="AD353" s="139"/>
      <c r="AE353" s="139"/>
      <c r="AF353" s="139"/>
      <c r="AG353" s="139"/>
      <c r="AH353" s="139"/>
      <c r="AI353" s="139"/>
      <c r="AJ353" s="139"/>
      <c r="AK353" s="139"/>
      <c r="AL353" s="139"/>
      <c r="AM353" s="139"/>
      <c r="AN353" s="139"/>
      <c r="AO353" s="139"/>
      <c r="AP353" s="139"/>
      <c r="AQ353" s="139"/>
      <c r="AR353" s="139"/>
      <c r="AS353" s="139"/>
      <c r="AT353" s="139"/>
      <c r="AU353" s="139"/>
      <c r="AV353" s="139"/>
      <c r="AW353" s="139"/>
      <c r="AX353" s="139"/>
      <c r="AY353" s="139"/>
      <c r="AZ353" s="139"/>
      <c r="BA353" s="139"/>
      <c r="BB353" s="139"/>
      <c r="BC353" s="139"/>
      <c r="BD353" s="139"/>
      <c r="BE353" s="139"/>
      <c r="BF353" s="139"/>
      <c r="BG353" s="139"/>
      <c r="BH353" s="139"/>
      <c r="BI353" s="139"/>
      <c r="BJ353" s="139"/>
      <c r="BK353" s="139"/>
      <c r="BL353" s="139"/>
      <c r="BM353" s="139"/>
      <c r="BN353" s="139"/>
      <c r="BO353" s="139"/>
      <c r="BP353" s="139"/>
      <c r="BQ353" s="139"/>
      <c r="BR353" s="139"/>
      <c r="BS353" s="139"/>
      <c r="BT353" s="139"/>
      <c r="BU353" s="139"/>
      <c r="BV353" s="139"/>
      <c r="BW353" s="139"/>
      <c r="BX353" s="139"/>
      <c r="BY353" s="139"/>
      <c r="BZ353" s="139"/>
      <c r="CA353" s="139"/>
      <c r="CB353" s="139"/>
      <c r="CC353" s="139"/>
    </row>
    <row r="354" spans="8:81" s="38" customFormat="1" x14ac:dyDescent="0.45">
      <c r="H354" s="139"/>
      <c r="I354" s="139"/>
      <c r="J354" s="139"/>
      <c r="K354" s="139"/>
      <c r="L354" s="139"/>
      <c r="M354" s="139"/>
      <c r="N354" s="139"/>
      <c r="O354" s="139"/>
      <c r="P354" s="139"/>
      <c r="Q354" s="139"/>
      <c r="R354" s="139"/>
      <c r="S354" s="139"/>
      <c r="T354" s="139"/>
      <c r="U354" s="139"/>
      <c r="V354" s="139"/>
      <c r="W354" s="139"/>
      <c r="X354" s="139"/>
      <c r="Y354" s="139"/>
      <c r="Z354" s="139"/>
      <c r="AA354" s="139"/>
      <c r="AB354" s="139"/>
      <c r="AC354" s="139"/>
      <c r="AD354" s="139"/>
      <c r="AE354" s="139"/>
      <c r="AF354" s="139"/>
      <c r="AG354" s="139"/>
      <c r="AH354" s="139"/>
      <c r="AI354" s="139"/>
      <c r="AJ354" s="139"/>
      <c r="AK354" s="139"/>
      <c r="AL354" s="139"/>
      <c r="AM354" s="139"/>
      <c r="AN354" s="139"/>
      <c r="AO354" s="139"/>
      <c r="AP354" s="139"/>
      <c r="AQ354" s="139"/>
      <c r="AR354" s="139"/>
      <c r="AS354" s="139"/>
      <c r="AT354" s="139"/>
      <c r="AU354" s="139"/>
      <c r="AV354" s="139"/>
      <c r="AW354" s="139"/>
      <c r="AX354" s="139"/>
      <c r="AY354" s="139"/>
      <c r="AZ354" s="139"/>
      <c r="BA354" s="139"/>
      <c r="BB354" s="139"/>
      <c r="BC354" s="139"/>
      <c r="BD354" s="139"/>
      <c r="BE354" s="139"/>
      <c r="BF354" s="139"/>
      <c r="BG354" s="139"/>
      <c r="BH354" s="139"/>
      <c r="BI354" s="139"/>
      <c r="BJ354" s="139"/>
      <c r="BK354" s="139"/>
      <c r="BL354" s="139"/>
      <c r="BM354" s="139"/>
      <c r="BN354" s="139"/>
      <c r="BO354" s="139"/>
      <c r="BP354" s="139"/>
      <c r="BQ354" s="139"/>
      <c r="BR354" s="139"/>
      <c r="BS354" s="139"/>
      <c r="BT354" s="139"/>
      <c r="BU354" s="139"/>
      <c r="BV354" s="139"/>
      <c r="BW354" s="139"/>
      <c r="BX354" s="139"/>
      <c r="BY354" s="139"/>
      <c r="BZ354" s="139"/>
      <c r="CA354" s="139"/>
      <c r="CB354" s="139"/>
      <c r="CC354" s="139"/>
    </row>
    <row r="355" spans="8:81" s="38" customFormat="1" x14ac:dyDescent="0.45">
      <c r="H355" s="139"/>
      <c r="I355" s="139"/>
      <c r="J355" s="139"/>
      <c r="K355" s="139"/>
      <c r="L355" s="139"/>
      <c r="M355" s="139"/>
      <c r="N355" s="139"/>
      <c r="O355" s="139"/>
      <c r="P355" s="139"/>
      <c r="Q355" s="139"/>
      <c r="R355" s="139"/>
      <c r="S355" s="139"/>
      <c r="T355" s="139"/>
      <c r="U355" s="139"/>
      <c r="V355" s="139"/>
      <c r="W355" s="139"/>
      <c r="X355" s="139"/>
      <c r="Y355" s="139"/>
      <c r="Z355" s="139"/>
      <c r="AA355" s="139"/>
      <c r="AB355" s="139"/>
      <c r="AC355" s="139"/>
      <c r="AD355" s="139"/>
      <c r="AE355" s="139"/>
      <c r="AF355" s="139"/>
      <c r="AG355" s="139"/>
      <c r="AH355" s="139"/>
      <c r="AI355" s="139"/>
      <c r="AJ355" s="139"/>
      <c r="AK355" s="139"/>
      <c r="AL355" s="139"/>
      <c r="AM355" s="139"/>
      <c r="AN355" s="139"/>
      <c r="AO355" s="139"/>
      <c r="AP355" s="139"/>
      <c r="AQ355" s="139"/>
      <c r="AR355" s="139"/>
      <c r="AS355" s="139"/>
      <c r="AT355" s="139"/>
      <c r="AU355" s="139"/>
      <c r="AV355" s="139"/>
      <c r="AW355" s="139"/>
      <c r="AX355" s="139"/>
      <c r="AY355" s="139"/>
      <c r="AZ355" s="139"/>
      <c r="BA355" s="139"/>
      <c r="BB355" s="139"/>
      <c r="BC355" s="139"/>
      <c r="BD355" s="139"/>
      <c r="BE355" s="139"/>
      <c r="BF355" s="139"/>
      <c r="BG355" s="139"/>
      <c r="BH355" s="139"/>
      <c r="BI355" s="139"/>
      <c r="BJ355" s="139"/>
      <c r="BK355" s="139"/>
      <c r="BL355" s="139"/>
      <c r="BM355" s="139"/>
      <c r="BN355" s="139"/>
      <c r="BO355" s="139"/>
      <c r="BP355" s="139"/>
      <c r="BQ355" s="139"/>
      <c r="BR355" s="139"/>
      <c r="BS355" s="139"/>
      <c r="BT355" s="139"/>
      <c r="BU355" s="139"/>
      <c r="BV355" s="139"/>
      <c r="BW355" s="139"/>
      <c r="BX355" s="139"/>
      <c r="BY355" s="139"/>
      <c r="BZ355" s="139"/>
      <c r="CA355" s="139"/>
      <c r="CB355" s="139"/>
      <c r="CC355" s="139"/>
    </row>
    <row r="356" spans="8:81" s="38" customFormat="1" x14ac:dyDescent="0.45">
      <c r="H356" s="139"/>
      <c r="I356" s="139"/>
      <c r="J356" s="139"/>
      <c r="K356" s="139"/>
      <c r="L356" s="139"/>
      <c r="M356" s="139"/>
      <c r="N356" s="139"/>
      <c r="O356" s="139"/>
      <c r="P356" s="139"/>
      <c r="Q356" s="139"/>
      <c r="R356" s="139"/>
      <c r="S356" s="139"/>
      <c r="T356" s="139"/>
      <c r="U356" s="139"/>
      <c r="V356" s="139"/>
      <c r="W356" s="139"/>
      <c r="X356" s="139"/>
      <c r="Y356" s="139"/>
      <c r="Z356" s="139"/>
      <c r="AA356" s="139"/>
      <c r="AB356" s="139"/>
      <c r="AC356" s="139"/>
      <c r="AD356" s="139"/>
      <c r="AE356" s="139"/>
      <c r="AF356" s="139"/>
      <c r="AG356" s="139"/>
      <c r="AH356" s="139"/>
      <c r="AI356" s="139"/>
      <c r="AJ356" s="139"/>
      <c r="AK356" s="139"/>
      <c r="AL356" s="139"/>
      <c r="AM356" s="139"/>
      <c r="AN356" s="139"/>
      <c r="AO356" s="139"/>
      <c r="AP356" s="139"/>
      <c r="AQ356" s="139"/>
      <c r="AR356" s="139"/>
      <c r="AS356" s="139"/>
      <c r="AT356" s="139"/>
      <c r="AU356" s="139"/>
      <c r="AV356" s="139"/>
      <c r="AW356" s="139"/>
      <c r="AX356" s="139"/>
      <c r="AY356" s="139"/>
      <c r="AZ356" s="139"/>
      <c r="BA356" s="139"/>
      <c r="BB356" s="139"/>
      <c r="BC356" s="139"/>
      <c r="BD356" s="139"/>
      <c r="BE356" s="139"/>
      <c r="BF356" s="139"/>
      <c r="BG356" s="139"/>
      <c r="BH356" s="139"/>
      <c r="BI356" s="139"/>
      <c r="BJ356" s="139"/>
      <c r="BK356" s="139"/>
      <c r="BL356" s="139"/>
      <c r="BM356" s="139"/>
      <c r="BN356" s="139"/>
      <c r="BO356" s="139"/>
      <c r="BP356" s="139"/>
      <c r="BQ356" s="139"/>
      <c r="BR356" s="139"/>
      <c r="BS356" s="139"/>
      <c r="BT356" s="139"/>
      <c r="BU356" s="139"/>
      <c r="BV356" s="139"/>
      <c r="BW356" s="139"/>
      <c r="BX356" s="139"/>
      <c r="BY356" s="139"/>
      <c r="BZ356" s="139"/>
      <c r="CA356" s="139"/>
      <c r="CB356" s="139"/>
      <c r="CC356" s="139"/>
    </row>
    <row r="357" spans="8:81" s="38" customFormat="1" x14ac:dyDescent="0.45">
      <c r="H357" s="139"/>
      <c r="I357" s="139"/>
      <c r="J357" s="139"/>
      <c r="K357" s="139"/>
      <c r="L357" s="139"/>
      <c r="M357" s="139"/>
      <c r="N357" s="139"/>
      <c r="O357" s="139"/>
      <c r="P357" s="139"/>
      <c r="Q357" s="139"/>
      <c r="R357" s="139"/>
      <c r="S357" s="139"/>
      <c r="T357" s="139"/>
      <c r="U357" s="139"/>
      <c r="V357" s="139"/>
      <c r="W357" s="139"/>
      <c r="X357" s="139"/>
      <c r="Y357" s="139"/>
      <c r="Z357" s="139"/>
      <c r="AA357" s="139"/>
      <c r="AB357" s="139"/>
      <c r="AC357" s="139"/>
      <c r="AD357" s="139"/>
      <c r="AE357" s="139"/>
      <c r="AF357" s="139"/>
      <c r="AG357" s="139"/>
      <c r="AH357" s="139"/>
      <c r="AI357" s="139"/>
      <c r="AJ357" s="139"/>
      <c r="AK357" s="139"/>
      <c r="AL357" s="139"/>
      <c r="AM357" s="139"/>
      <c r="AN357" s="139"/>
      <c r="AO357" s="139"/>
      <c r="AP357" s="139"/>
      <c r="AQ357" s="139"/>
      <c r="AR357" s="139"/>
      <c r="AS357" s="139"/>
      <c r="AT357" s="139"/>
      <c r="AU357" s="139"/>
      <c r="AV357" s="139"/>
      <c r="AW357" s="139"/>
      <c r="AX357" s="139"/>
      <c r="AY357" s="139"/>
      <c r="AZ357" s="139"/>
      <c r="BA357" s="139"/>
      <c r="BB357" s="139"/>
      <c r="BC357" s="139"/>
      <c r="BD357" s="139"/>
      <c r="BE357" s="139"/>
      <c r="BF357" s="139"/>
      <c r="BG357" s="139"/>
      <c r="BH357" s="139"/>
      <c r="BI357" s="139"/>
      <c r="BJ357" s="139"/>
      <c r="BK357" s="139"/>
      <c r="BL357" s="139"/>
      <c r="BM357" s="139"/>
      <c r="BN357" s="139"/>
      <c r="BO357" s="139"/>
      <c r="BP357" s="139"/>
      <c r="BQ357" s="139"/>
      <c r="BR357" s="139"/>
      <c r="BS357" s="139"/>
      <c r="BT357" s="139"/>
      <c r="BU357" s="139"/>
      <c r="BV357" s="139"/>
      <c r="BW357" s="139"/>
      <c r="BX357" s="139"/>
      <c r="BY357" s="139"/>
      <c r="BZ357" s="139"/>
      <c r="CA357" s="139"/>
      <c r="CB357" s="139"/>
      <c r="CC357" s="139"/>
    </row>
    <row r="358" spans="8:81" s="38" customFormat="1" x14ac:dyDescent="0.45">
      <c r="H358" s="139"/>
      <c r="I358" s="139"/>
      <c r="J358" s="139"/>
      <c r="K358" s="139"/>
      <c r="L358" s="139"/>
      <c r="M358" s="139"/>
      <c r="N358" s="139"/>
      <c r="O358" s="139"/>
      <c r="P358" s="139"/>
      <c r="Q358" s="139"/>
      <c r="R358" s="139"/>
      <c r="S358" s="139"/>
      <c r="T358" s="139"/>
      <c r="U358" s="139"/>
      <c r="V358" s="139"/>
      <c r="W358" s="139"/>
      <c r="X358" s="139"/>
      <c r="Y358" s="139"/>
      <c r="Z358" s="139"/>
      <c r="AA358" s="139"/>
      <c r="AB358" s="139"/>
      <c r="AC358" s="139"/>
      <c r="AD358" s="139"/>
      <c r="AE358" s="139"/>
      <c r="AF358" s="139"/>
      <c r="AG358" s="139"/>
      <c r="AH358" s="139"/>
      <c r="AI358" s="139"/>
      <c r="AJ358" s="139"/>
      <c r="AK358" s="139"/>
      <c r="AL358" s="139"/>
      <c r="AM358" s="139"/>
      <c r="AN358" s="139"/>
      <c r="AO358" s="139"/>
      <c r="AP358" s="139"/>
      <c r="AQ358" s="139"/>
      <c r="AR358" s="139"/>
      <c r="AS358" s="139"/>
      <c r="AT358" s="139"/>
      <c r="AU358" s="139"/>
      <c r="AV358" s="139"/>
      <c r="AW358" s="139"/>
      <c r="AX358" s="139"/>
      <c r="AY358" s="139"/>
      <c r="AZ358" s="139"/>
      <c r="BA358" s="139"/>
      <c r="BB358" s="139"/>
      <c r="BC358" s="139"/>
      <c r="BD358" s="139"/>
      <c r="BE358" s="139"/>
      <c r="BF358" s="139"/>
      <c r="BG358" s="139"/>
      <c r="BH358" s="139"/>
      <c r="BI358" s="139"/>
      <c r="BJ358" s="139"/>
      <c r="BK358" s="139"/>
      <c r="BL358" s="139"/>
      <c r="BM358" s="139"/>
      <c r="BN358" s="139"/>
      <c r="BO358" s="139"/>
      <c r="BP358" s="139"/>
      <c r="BQ358" s="139"/>
      <c r="BR358" s="139"/>
      <c r="BS358" s="139"/>
      <c r="BT358" s="139"/>
      <c r="BU358" s="139"/>
      <c r="BV358" s="139"/>
      <c r="BW358" s="139"/>
      <c r="BX358" s="139"/>
      <c r="BY358" s="139"/>
      <c r="BZ358" s="139"/>
      <c r="CA358" s="139"/>
      <c r="CB358" s="139"/>
      <c r="CC358" s="139"/>
    </row>
    <row r="359" spans="8:81" s="38" customFormat="1" x14ac:dyDescent="0.45">
      <c r="H359" s="139"/>
      <c r="I359" s="139"/>
      <c r="J359" s="139"/>
      <c r="K359" s="139"/>
      <c r="L359" s="139"/>
      <c r="M359" s="139"/>
      <c r="N359" s="139"/>
      <c r="O359" s="139"/>
      <c r="P359" s="139"/>
      <c r="Q359" s="139"/>
      <c r="R359" s="139"/>
      <c r="S359" s="139"/>
      <c r="T359" s="139"/>
      <c r="U359" s="139"/>
      <c r="V359" s="139"/>
      <c r="W359" s="139"/>
      <c r="X359" s="139"/>
      <c r="Y359" s="139"/>
      <c r="Z359" s="139"/>
      <c r="AA359" s="139"/>
      <c r="AB359" s="139"/>
      <c r="AC359" s="139"/>
      <c r="AD359" s="139"/>
      <c r="AE359" s="139"/>
      <c r="AF359" s="139"/>
      <c r="AG359" s="139"/>
      <c r="AH359" s="139"/>
      <c r="AI359" s="139"/>
      <c r="AJ359" s="139"/>
      <c r="AK359" s="139"/>
      <c r="AL359" s="139"/>
      <c r="AM359" s="139"/>
      <c r="AN359" s="139"/>
      <c r="AO359" s="139"/>
      <c r="AP359" s="139"/>
      <c r="AQ359" s="139"/>
      <c r="AR359" s="139"/>
      <c r="AS359" s="139"/>
      <c r="AT359" s="139"/>
      <c r="AU359" s="139"/>
      <c r="AV359" s="139"/>
      <c r="AW359" s="139"/>
      <c r="AX359" s="139"/>
      <c r="AY359" s="139"/>
      <c r="AZ359" s="139"/>
      <c r="BA359" s="139"/>
      <c r="BB359" s="139"/>
      <c r="BC359" s="139"/>
      <c r="BD359" s="139"/>
      <c r="BE359" s="139"/>
      <c r="BF359" s="139"/>
      <c r="BG359" s="139"/>
      <c r="BH359" s="139"/>
      <c r="BI359" s="139"/>
      <c r="BJ359" s="139"/>
      <c r="BK359" s="139"/>
      <c r="BL359" s="139"/>
      <c r="BM359" s="139"/>
      <c r="BN359" s="139"/>
      <c r="BO359" s="139"/>
      <c r="BP359" s="139"/>
      <c r="BQ359" s="139"/>
      <c r="BR359" s="139"/>
      <c r="BS359" s="139"/>
      <c r="BT359" s="139"/>
      <c r="BU359" s="139"/>
      <c r="BV359" s="139"/>
      <c r="BW359" s="139"/>
      <c r="BX359" s="139"/>
      <c r="BY359" s="139"/>
      <c r="BZ359" s="139"/>
      <c r="CA359" s="139"/>
      <c r="CB359" s="139"/>
      <c r="CC359" s="139"/>
    </row>
    <row r="360" spans="8:81" s="38" customFormat="1" x14ac:dyDescent="0.45">
      <c r="H360" s="139"/>
      <c r="I360" s="139"/>
      <c r="J360" s="139"/>
      <c r="K360" s="139"/>
      <c r="L360" s="139"/>
      <c r="M360" s="139"/>
      <c r="N360" s="139"/>
      <c r="O360" s="139"/>
      <c r="P360" s="139"/>
      <c r="Q360" s="139"/>
      <c r="R360" s="139"/>
      <c r="S360" s="139"/>
      <c r="T360" s="139"/>
      <c r="U360" s="139"/>
      <c r="V360" s="139"/>
      <c r="W360" s="139"/>
      <c r="X360" s="139"/>
      <c r="Y360" s="139"/>
      <c r="Z360" s="139"/>
      <c r="AA360" s="139"/>
      <c r="AB360" s="139"/>
      <c r="AC360" s="139"/>
      <c r="AD360" s="139"/>
      <c r="AE360" s="139"/>
      <c r="AF360" s="139"/>
      <c r="AG360" s="139"/>
      <c r="AH360" s="139"/>
      <c r="AI360" s="139"/>
      <c r="AJ360" s="139"/>
      <c r="AK360" s="139"/>
      <c r="AL360" s="139"/>
      <c r="AM360" s="139"/>
      <c r="AN360" s="139"/>
      <c r="AO360" s="139"/>
      <c r="AP360" s="139"/>
      <c r="AQ360" s="139"/>
      <c r="AR360" s="139"/>
      <c r="AS360" s="139"/>
      <c r="AT360" s="139"/>
      <c r="AU360" s="139"/>
      <c r="AV360" s="139"/>
      <c r="AW360" s="139"/>
      <c r="AX360" s="139"/>
      <c r="AY360" s="139"/>
      <c r="AZ360" s="139"/>
      <c r="BA360" s="139"/>
      <c r="BB360" s="139"/>
      <c r="BC360" s="139"/>
      <c r="BD360" s="139"/>
      <c r="BE360" s="139"/>
      <c r="BF360" s="139"/>
      <c r="BG360" s="139"/>
      <c r="BH360" s="139"/>
      <c r="BI360" s="139"/>
      <c r="BJ360" s="139"/>
      <c r="BK360" s="139"/>
      <c r="BL360" s="139"/>
      <c r="BM360" s="139"/>
      <c r="BN360" s="139"/>
      <c r="BO360" s="139"/>
      <c r="BP360" s="139"/>
      <c r="BQ360" s="139"/>
      <c r="BR360" s="139"/>
      <c r="BS360" s="139"/>
      <c r="BT360" s="139"/>
      <c r="BU360" s="139"/>
      <c r="BV360" s="139"/>
      <c r="BW360" s="139"/>
      <c r="BX360" s="139"/>
      <c r="BY360" s="139"/>
      <c r="BZ360" s="139"/>
      <c r="CA360" s="139"/>
      <c r="CB360" s="139"/>
      <c r="CC360" s="139"/>
    </row>
    <row r="361" spans="8:81" s="38" customFormat="1" x14ac:dyDescent="0.45">
      <c r="H361" s="139"/>
      <c r="I361" s="139"/>
      <c r="J361" s="139"/>
      <c r="K361" s="139"/>
      <c r="L361" s="139"/>
      <c r="M361" s="139"/>
      <c r="N361" s="139"/>
      <c r="O361" s="139"/>
      <c r="P361" s="139"/>
      <c r="Q361" s="139"/>
      <c r="R361" s="139"/>
      <c r="S361" s="139"/>
      <c r="T361" s="139"/>
      <c r="U361" s="139"/>
      <c r="V361" s="139"/>
      <c r="W361" s="139"/>
      <c r="X361" s="139"/>
      <c r="Y361" s="139"/>
      <c r="Z361" s="139"/>
      <c r="AA361" s="139"/>
      <c r="AB361" s="139"/>
      <c r="AC361" s="139"/>
      <c r="AD361" s="139"/>
      <c r="AE361" s="139"/>
      <c r="AF361" s="139"/>
      <c r="AG361" s="139"/>
      <c r="AH361" s="139"/>
      <c r="AI361" s="139"/>
      <c r="AJ361" s="139"/>
      <c r="AK361" s="139"/>
      <c r="AL361" s="139"/>
      <c r="AM361" s="139"/>
      <c r="AN361" s="139"/>
      <c r="AO361" s="139"/>
      <c r="AP361" s="139"/>
      <c r="AQ361" s="139"/>
      <c r="AR361" s="139"/>
      <c r="AS361" s="139"/>
      <c r="AT361" s="139"/>
      <c r="AU361" s="139"/>
      <c r="AV361" s="139"/>
      <c r="AW361" s="139"/>
      <c r="AX361" s="139"/>
      <c r="AY361" s="139"/>
      <c r="AZ361" s="139"/>
      <c r="BA361" s="139"/>
      <c r="BB361" s="139"/>
      <c r="BC361" s="139"/>
      <c r="BD361" s="139"/>
      <c r="BE361" s="139"/>
      <c r="BF361" s="139"/>
      <c r="BG361" s="139"/>
      <c r="BH361" s="139"/>
      <c r="BI361" s="139"/>
      <c r="BJ361" s="139"/>
      <c r="BK361" s="139"/>
      <c r="BL361" s="139"/>
      <c r="BM361" s="139"/>
      <c r="BN361" s="139"/>
      <c r="BO361" s="139"/>
      <c r="BP361" s="139"/>
      <c r="BQ361" s="139"/>
      <c r="BR361" s="139"/>
      <c r="BS361" s="139"/>
      <c r="BT361" s="139"/>
      <c r="BU361" s="139"/>
      <c r="BV361" s="139"/>
      <c r="BW361" s="139"/>
      <c r="BX361" s="139"/>
      <c r="BY361" s="139"/>
      <c r="BZ361" s="139"/>
      <c r="CA361" s="139"/>
      <c r="CB361" s="139"/>
      <c r="CC361" s="139"/>
    </row>
    <row r="362" spans="8:81" s="38" customFormat="1" x14ac:dyDescent="0.45">
      <c r="H362" s="139"/>
      <c r="I362" s="139"/>
      <c r="J362" s="139"/>
      <c r="K362" s="139"/>
      <c r="L362" s="139"/>
      <c r="M362" s="139"/>
      <c r="N362" s="139"/>
      <c r="O362" s="139"/>
      <c r="P362" s="139"/>
      <c r="Q362" s="139"/>
      <c r="R362" s="139"/>
      <c r="S362" s="139"/>
      <c r="T362" s="139"/>
      <c r="U362" s="139"/>
      <c r="V362" s="139"/>
      <c r="W362" s="139"/>
      <c r="X362" s="139"/>
      <c r="Y362" s="139"/>
      <c r="Z362" s="139"/>
      <c r="AA362" s="139"/>
      <c r="AB362" s="139"/>
      <c r="AC362" s="139"/>
      <c r="AD362" s="139"/>
      <c r="AE362" s="139"/>
      <c r="AF362" s="139"/>
      <c r="AG362" s="139"/>
      <c r="AH362" s="139"/>
      <c r="AI362" s="139"/>
      <c r="AJ362" s="139"/>
      <c r="AK362" s="139"/>
      <c r="AL362" s="139"/>
      <c r="AM362" s="139"/>
      <c r="AN362" s="139"/>
      <c r="AO362" s="139"/>
      <c r="AP362" s="139"/>
      <c r="AQ362" s="139"/>
      <c r="AR362" s="139"/>
      <c r="AS362" s="139"/>
      <c r="AT362" s="139"/>
      <c r="AU362" s="139"/>
      <c r="AV362" s="139"/>
      <c r="AW362" s="139"/>
      <c r="AX362" s="139"/>
      <c r="AY362" s="139"/>
      <c r="AZ362" s="139"/>
      <c r="BA362" s="139"/>
      <c r="BB362" s="139"/>
      <c r="BC362" s="139"/>
      <c r="BD362" s="139"/>
      <c r="BE362" s="139"/>
      <c r="BF362" s="139"/>
      <c r="BG362" s="139"/>
      <c r="BH362" s="139"/>
      <c r="BI362" s="139"/>
      <c r="BJ362" s="139"/>
      <c r="BK362" s="139"/>
      <c r="BL362" s="139"/>
      <c r="BM362" s="139"/>
      <c r="BN362" s="139"/>
      <c r="BO362" s="139"/>
      <c r="BP362" s="139"/>
      <c r="BQ362" s="139"/>
      <c r="BR362" s="139"/>
      <c r="BS362" s="139"/>
      <c r="BT362" s="139"/>
      <c r="BU362" s="139"/>
      <c r="BV362" s="139"/>
      <c r="BW362" s="139"/>
      <c r="BX362" s="139"/>
      <c r="BY362" s="139"/>
      <c r="BZ362" s="139"/>
      <c r="CA362" s="139"/>
      <c r="CB362" s="139"/>
      <c r="CC362" s="139"/>
    </row>
    <row r="363" spans="8:81" s="38" customFormat="1" x14ac:dyDescent="0.45">
      <c r="H363" s="139"/>
      <c r="I363" s="139"/>
      <c r="J363" s="139"/>
      <c r="K363" s="139"/>
      <c r="L363" s="139"/>
      <c r="M363" s="139"/>
      <c r="N363" s="139"/>
      <c r="O363" s="139"/>
      <c r="P363" s="139"/>
      <c r="Q363" s="139"/>
      <c r="R363" s="139"/>
      <c r="S363" s="139"/>
      <c r="T363" s="139"/>
      <c r="U363" s="139"/>
      <c r="V363" s="139"/>
      <c r="W363" s="139"/>
      <c r="X363" s="139"/>
      <c r="Y363" s="139"/>
      <c r="Z363" s="139"/>
      <c r="AA363" s="139"/>
      <c r="AB363" s="139"/>
      <c r="AC363" s="139"/>
      <c r="AD363" s="139"/>
      <c r="AE363" s="139"/>
      <c r="AF363" s="139"/>
      <c r="AG363" s="139"/>
      <c r="AH363" s="139"/>
      <c r="AI363" s="139"/>
      <c r="AJ363" s="139"/>
      <c r="AK363" s="139"/>
      <c r="AL363" s="139"/>
      <c r="AM363" s="139"/>
      <c r="AN363" s="139"/>
      <c r="AO363" s="139"/>
      <c r="AP363" s="139"/>
      <c r="AQ363" s="139"/>
      <c r="AR363" s="139"/>
      <c r="AS363" s="139"/>
      <c r="AT363" s="139"/>
      <c r="AU363" s="139"/>
      <c r="AV363" s="139"/>
      <c r="AW363" s="139"/>
      <c r="AX363" s="139"/>
      <c r="AY363" s="139"/>
      <c r="AZ363" s="139"/>
      <c r="BA363" s="139"/>
      <c r="BB363" s="139"/>
      <c r="BC363" s="139"/>
      <c r="BD363" s="139"/>
      <c r="BE363" s="139"/>
      <c r="BF363" s="139"/>
      <c r="BG363" s="139"/>
      <c r="BH363" s="139"/>
      <c r="BI363" s="139"/>
      <c r="BJ363" s="139"/>
      <c r="BK363" s="139"/>
      <c r="BL363" s="139"/>
      <c r="BM363" s="139"/>
      <c r="BN363" s="139"/>
      <c r="BO363" s="139"/>
      <c r="BP363" s="139"/>
      <c r="BQ363" s="139"/>
      <c r="BR363" s="139"/>
      <c r="BS363" s="139"/>
      <c r="BT363" s="139"/>
      <c r="BU363" s="139"/>
      <c r="BV363" s="139"/>
      <c r="BW363" s="139"/>
      <c r="BX363" s="139"/>
      <c r="BY363" s="139"/>
      <c r="BZ363" s="139"/>
      <c r="CA363" s="139"/>
      <c r="CB363" s="139"/>
      <c r="CC363" s="139"/>
    </row>
    <row r="364" spans="8:81" s="38" customFormat="1" x14ac:dyDescent="0.45">
      <c r="H364" s="139"/>
      <c r="I364" s="139"/>
      <c r="J364" s="139"/>
      <c r="K364" s="139"/>
      <c r="L364" s="139"/>
      <c r="M364" s="139"/>
      <c r="N364" s="139"/>
      <c r="O364" s="139"/>
      <c r="P364" s="139"/>
      <c r="Q364" s="139"/>
      <c r="R364" s="139"/>
      <c r="S364" s="139"/>
      <c r="T364" s="139"/>
      <c r="U364" s="139"/>
      <c r="V364" s="139"/>
      <c r="W364" s="139"/>
      <c r="X364" s="139"/>
      <c r="Y364" s="139"/>
      <c r="Z364" s="139"/>
      <c r="AA364" s="139"/>
      <c r="AB364" s="139"/>
      <c r="AC364" s="139"/>
      <c r="AD364" s="139"/>
      <c r="AE364" s="139"/>
      <c r="AF364" s="139"/>
      <c r="AG364" s="139"/>
      <c r="AH364" s="139"/>
      <c r="AI364" s="139"/>
      <c r="AJ364" s="139"/>
      <c r="AK364" s="139"/>
      <c r="AL364" s="139"/>
      <c r="AM364" s="139"/>
      <c r="AN364" s="139"/>
      <c r="AO364" s="139"/>
      <c r="AP364" s="139"/>
      <c r="AQ364" s="139"/>
      <c r="AR364" s="139"/>
      <c r="AS364" s="139"/>
      <c r="AT364" s="139"/>
      <c r="AU364" s="139"/>
      <c r="AV364" s="139"/>
      <c r="AW364" s="139"/>
      <c r="AX364" s="139"/>
      <c r="AY364" s="139"/>
      <c r="AZ364" s="139"/>
      <c r="BA364" s="139"/>
      <c r="BB364" s="139"/>
      <c r="BC364" s="139"/>
      <c r="BD364" s="139"/>
      <c r="BE364" s="139"/>
      <c r="BF364" s="139"/>
      <c r="BG364" s="139"/>
      <c r="BH364" s="139"/>
      <c r="BI364" s="139"/>
      <c r="BJ364" s="139"/>
      <c r="BK364" s="139"/>
      <c r="BL364" s="139"/>
      <c r="BM364" s="139"/>
      <c r="BN364" s="139"/>
      <c r="BO364" s="139"/>
      <c r="BP364" s="139"/>
      <c r="BQ364" s="139"/>
      <c r="BR364" s="139"/>
      <c r="BS364" s="139"/>
      <c r="BT364" s="139"/>
      <c r="BU364" s="139"/>
      <c r="BV364" s="139"/>
      <c r="BW364" s="139"/>
      <c r="BX364" s="139"/>
      <c r="BY364" s="139"/>
      <c r="BZ364" s="139"/>
      <c r="CA364" s="139"/>
      <c r="CB364" s="139"/>
      <c r="CC364" s="139"/>
    </row>
    <row r="365" spans="8:81" s="38" customFormat="1" x14ac:dyDescent="0.45">
      <c r="H365" s="139"/>
      <c r="I365" s="139"/>
      <c r="J365" s="139"/>
      <c r="K365" s="139"/>
      <c r="L365" s="139"/>
      <c r="M365" s="139"/>
      <c r="N365" s="139"/>
      <c r="O365" s="139"/>
      <c r="P365" s="139"/>
      <c r="Q365" s="139"/>
      <c r="R365" s="139"/>
      <c r="S365" s="139"/>
      <c r="T365" s="139"/>
      <c r="U365" s="139"/>
      <c r="V365" s="139"/>
      <c r="W365" s="139"/>
      <c r="X365" s="139"/>
      <c r="Y365" s="139"/>
      <c r="Z365" s="139"/>
      <c r="AA365" s="139"/>
      <c r="AB365" s="139"/>
      <c r="AC365" s="139"/>
      <c r="AD365" s="139"/>
      <c r="AE365" s="139"/>
      <c r="AF365" s="139"/>
      <c r="AG365" s="139"/>
      <c r="AH365" s="139"/>
      <c r="AI365" s="139"/>
      <c r="AJ365" s="139"/>
      <c r="AK365" s="139"/>
      <c r="AL365" s="139"/>
      <c r="AM365" s="139"/>
      <c r="AN365" s="139"/>
      <c r="AO365" s="139"/>
      <c r="AP365" s="139"/>
      <c r="AQ365" s="139"/>
      <c r="AR365" s="139"/>
      <c r="AS365" s="139"/>
      <c r="AT365" s="139"/>
      <c r="AU365" s="139"/>
      <c r="AV365" s="139"/>
      <c r="AW365" s="139"/>
      <c r="AX365" s="139"/>
      <c r="AY365" s="139"/>
      <c r="AZ365" s="139"/>
      <c r="BA365" s="139"/>
      <c r="BB365" s="139"/>
      <c r="BC365" s="139"/>
      <c r="BD365" s="139"/>
      <c r="BE365" s="139"/>
      <c r="BF365" s="139"/>
      <c r="BG365" s="139"/>
      <c r="BH365" s="139"/>
      <c r="BI365" s="139"/>
      <c r="BJ365" s="139"/>
      <c r="BK365" s="139"/>
      <c r="BL365" s="139"/>
      <c r="BM365" s="139"/>
      <c r="BN365" s="139"/>
      <c r="BO365" s="139"/>
      <c r="BP365" s="139"/>
      <c r="BQ365" s="139"/>
      <c r="BR365" s="139"/>
      <c r="BS365" s="139"/>
      <c r="BT365" s="139"/>
      <c r="BU365" s="139"/>
      <c r="BV365" s="139"/>
      <c r="BW365" s="139"/>
      <c r="BX365" s="139"/>
      <c r="BY365" s="139"/>
      <c r="BZ365" s="139"/>
      <c r="CA365" s="139"/>
      <c r="CB365" s="139"/>
      <c r="CC365" s="139"/>
    </row>
    <row r="366" spans="8:81" s="38" customFormat="1" x14ac:dyDescent="0.45">
      <c r="H366" s="139"/>
      <c r="I366" s="139"/>
      <c r="J366" s="139"/>
      <c r="K366" s="139"/>
      <c r="L366" s="139"/>
      <c r="M366" s="139"/>
      <c r="N366" s="139"/>
      <c r="O366" s="139"/>
      <c r="P366" s="139"/>
      <c r="Q366" s="139"/>
      <c r="R366" s="139"/>
      <c r="S366" s="139"/>
      <c r="T366" s="139"/>
      <c r="U366" s="139"/>
      <c r="V366" s="139"/>
      <c r="W366" s="139"/>
      <c r="X366" s="139"/>
      <c r="Y366" s="139"/>
      <c r="Z366" s="139"/>
      <c r="AA366" s="139"/>
      <c r="AB366" s="139"/>
      <c r="AC366" s="139"/>
      <c r="AD366" s="139"/>
      <c r="AE366" s="139"/>
      <c r="AF366" s="139"/>
      <c r="AG366" s="139"/>
      <c r="AH366" s="139"/>
      <c r="AI366" s="139"/>
      <c r="AJ366" s="139"/>
      <c r="AK366" s="139"/>
      <c r="AL366" s="139"/>
      <c r="AM366" s="139"/>
      <c r="AN366" s="139"/>
      <c r="AO366" s="139"/>
      <c r="AP366" s="139"/>
      <c r="AQ366" s="139"/>
      <c r="AR366" s="139"/>
      <c r="AS366" s="139"/>
      <c r="AT366" s="139"/>
      <c r="AU366" s="139"/>
      <c r="AV366" s="139"/>
      <c r="AW366" s="139"/>
      <c r="AX366" s="139"/>
      <c r="AY366" s="139"/>
      <c r="AZ366" s="139"/>
      <c r="BA366" s="139"/>
      <c r="BB366" s="139"/>
      <c r="BC366" s="139"/>
      <c r="BD366" s="139"/>
      <c r="BE366" s="139"/>
      <c r="BF366" s="139"/>
      <c r="BG366" s="139"/>
      <c r="BH366" s="139"/>
      <c r="BI366" s="139"/>
      <c r="BJ366" s="139"/>
      <c r="BK366" s="139"/>
      <c r="BL366" s="139"/>
      <c r="BM366" s="139"/>
      <c r="BN366" s="139"/>
      <c r="BO366" s="139"/>
      <c r="BP366" s="139"/>
      <c r="BQ366" s="139"/>
      <c r="BR366" s="139"/>
      <c r="BS366" s="139"/>
      <c r="BT366" s="139"/>
      <c r="BU366" s="139"/>
      <c r="BV366" s="139"/>
      <c r="BW366" s="139"/>
      <c r="BX366" s="139"/>
      <c r="BY366" s="139"/>
      <c r="BZ366" s="139"/>
      <c r="CA366" s="139"/>
      <c r="CB366" s="139"/>
      <c r="CC366" s="139"/>
    </row>
    <row r="367" spans="8:81" s="38" customFormat="1" x14ac:dyDescent="0.45">
      <c r="H367" s="139"/>
      <c r="I367" s="139"/>
      <c r="J367" s="139"/>
      <c r="K367" s="139"/>
      <c r="L367" s="139"/>
      <c r="M367" s="139"/>
      <c r="N367" s="139"/>
      <c r="O367" s="139"/>
      <c r="P367" s="139"/>
      <c r="Q367" s="139"/>
      <c r="R367" s="139"/>
      <c r="S367" s="139"/>
      <c r="T367" s="139"/>
      <c r="U367" s="139"/>
      <c r="V367" s="139"/>
      <c r="W367" s="139"/>
      <c r="X367" s="139"/>
      <c r="Y367" s="139"/>
      <c r="Z367" s="139"/>
      <c r="AA367" s="139"/>
      <c r="AB367" s="139"/>
      <c r="AC367" s="139"/>
      <c r="AD367" s="139"/>
      <c r="AE367" s="139"/>
      <c r="AF367" s="139"/>
      <c r="AG367" s="139"/>
      <c r="AH367" s="139"/>
      <c r="AI367" s="139"/>
      <c r="AJ367" s="139"/>
      <c r="AK367" s="139"/>
      <c r="AL367" s="139"/>
      <c r="AM367" s="139"/>
      <c r="AN367" s="139"/>
      <c r="AO367" s="139"/>
      <c r="AP367" s="139"/>
      <c r="AQ367" s="139"/>
      <c r="AR367" s="139"/>
      <c r="AS367" s="139"/>
      <c r="AT367" s="139"/>
      <c r="AU367" s="139"/>
      <c r="AV367" s="139"/>
      <c r="AW367" s="139"/>
      <c r="AX367" s="139"/>
      <c r="AY367" s="139"/>
      <c r="AZ367" s="139"/>
      <c r="BA367" s="139"/>
      <c r="BB367" s="139"/>
      <c r="BC367" s="139"/>
      <c r="BD367" s="139"/>
      <c r="BE367" s="139"/>
      <c r="BF367" s="139"/>
      <c r="BG367" s="139"/>
      <c r="BH367" s="139"/>
      <c r="BI367" s="139"/>
      <c r="BJ367" s="139"/>
      <c r="BK367" s="139"/>
      <c r="BL367" s="139"/>
      <c r="BM367" s="139"/>
      <c r="BN367" s="139"/>
      <c r="BO367" s="139"/>
      <c r="BP367" s="139"/>
      <c r="BQ367" s="139"/>
      <c r="BR367" s="139"/>
      <c r="BS367" s="139"/>
      <c r="BT367" s="139"/>
      <c r="BU367" s="139"/>
      <c r="BV367" s="139"/>
      <c r="BW367" s="139"/>
      <c r="BX367" s="139"/>
      <c r="BY367" s="139"/>
      <c r="BZ367" s="139"/>
      <c r="CA367" s="139"/>
      <c r="CB367" s="139"/>
      <c r="CC367" s="139"/>
    </row>
    <row r="368" spans="8:81" s="38" customFormat="1" x14ac:dyDescent="0.45">
      <c r="H368" s="139"/>
      <c r="I368" s="139"/>
      <c r="J368" s="139"/>
      <c r="K368" s="139"/>
      <c r="L368" s="139"/>
      <c r="M368" s="139"/>
      <c r="N368" s="139"/>
      <c r="O368" s="139"/>
      <c r="P368" s="139"/>
      <c r="Q368" s="139"/>
      <c r="R368" s="139"/>
      <c r="S368" s="139"/>
      <c r="T368" s="139"/>
      <c r="U368" s="139"/>
      <c r="V368" s="139"/>
      <c r="W368" s="139"/>
      <c r="X368" s="139"/>
      <c r="Y368" s="139"/>
      <c r="Z368" s="139"/>
      <c r="AA368" s="139"/>
      <c r="AB368" s="139"/>
      <c r="AC368" s="139"/>
      <c r="AD368" s="139"/>
      <c r="AE368" s="139"/>
      <c r="AF368" s="139"/>
      <c r="AG368" s="139"/>
      <c r="AH368" s="139"/>
      <c r="AI368" s="139"/>
      <c r="AJ368" s="139"/>
      <c r="AK368" s="139"/>
      <c r="AL368" s="139"/>
      <c r="AM368" s="139"/>
      <c r="AN368" s="139"/>
      <c r="AO368" s="139"/>
      <c r="AP368" s="139"/>
      <c r="AQ368" s="139"/>
      <c r="AR368" s="139"/>
      <c r="AS368" s="139"/>
      <c r="AT368" s="139"/>
      <c r="AU368" s="139"/>
      <c r="AV368" s="139"/>
      <c r="AW368" s="139"/>
      <c r="AX368" s="139"/>
      <c r="AY368" s="139"/>
      <c r="AZ368" s="139"/>
      <c r="BA368" s="139"/>
      <c r="BB368" s="139"/>
      <c r="BC368" s="139"/>
      <c r="BD368" s="139"/>
      <c r="BE368" s="139"/>
      <c r="BF368" s="139"/>
      <c r="BG368" s="139"/>
      <c r="BH368" s="139"/>
      <c r="BI368" s="139"/>
      <c r="BJ368" s="139"/>
      <c r="BK368" s="139"/>
      <c r="BL368" s="139"/>
      <c r="BM368" s="139"/>
      <c r="BN368" s="139"/>
      <c r="BO368" s="139"/>
      <c r="BP368" s="139"/>
      <c r="BQ368" s="139"/>
      <c r="BR368" s="139"/>
      <c r="BS368" s="139"/>
      <c r="BT368" s="139"/>
      <c r="BU368" s="139"/>
      <c r="BV368" s="139"/>
      <c r="BW368" s="139"/>
      <c r="BX368" s="139"/>
      <c r="BY368" s="139"/>
      <c r="BZ368" s="139"/>
      <c r="CA368" s="139"/>
      <c r="CB368" s="139"/>
      <c r="CC368" s="139"/>
    </row>
    <row r="369" spans="8:81" s="38" customFormat="1" x14ac:dyDescent="0.45">
      <c r="H369" s="139"/>
      <c r="I369" s="139"/>
      <c r="J369" s="139"/>
      <c r="K369" s="139"/>
      <c r="L369" s="139"/>
      <c r="M369" s="139"/>
      <c r="N369" s="139"/>
      <c r="O369" s="139"/>
      <c r="P369" s="139"/>
      <c r="Q369" s="139"/>
      <c r="R369" s="139"/>
      <c r="S369" s="139"/>
      <c r="T369" s="139"/>
      <c r="U369" s="139"/>
      <c r="V369" s="139"/>
      <c r="W369" s="139"/>
      <c r="X369" s="139"/>
      <c r="Y369" s="139"/>
      <c r="Z369" s="139"/>
      <c r="AA369" s="139"/>
      <c r="AB369" s="139"/>
      <c r="AC369" s="139"/>
      <c r="AD369" s="139"/>
      <c r="AE369" s="139"/>
      <c r="AF369" s="139"/>
      <c r="AG369" s="139"/>
      <c r="AH369" s="139"/>
      <c r="AI369" s="139"/>
      <c r="AJ369" s="139"/>
      <c r="AK369" s="139"/>
      <c r="AL369" s="139"/>
      <c r="AM369" s="139"/>
      <c r="AN369" s="139"/>
      <c r="AO369" s="139"/>
      <c r="AP369" s="139"/>
      <c r="AQ369" s="139"/>
      <c r="AR369" s="139"/>
      <c r="AS369" s="139"/>
      <c r="AT369" s="139"/>
      <c r="AU369" s="139"/>
      <c r="AV369" s="139"/>
      <c r="AW369" s="139"/>
      <c r="AX369" s="139"/>
      <c r="AY369" s="139"/>
      <c r="AZ369" s="139"/>
      <c r="BA369" s="139"/>
      <c r="BB369" s="139"/>
      <c r="BC369" s="139"/>
      <c r="BD369" s="139"/>
      <c r="BE369" s="139"/>
      <c r="BF369" s="139"/>
      <c r="BG369" s="139"/>
      <c r="BH369" s="139"/>
      <c r="BI369" s="139"/>
      <c r="BJ369" s="139"/>
      <c r="BK369" s="139"/>
      <c r="BL369" s="139"/>
      <c r="BM369" s="139"/>
      <c r="BN369" s="139"/>
      <c r="BO369" s="139"/>
      <c r="BP369" s="139"/>
      <c r="BQ369" s="139"/>
      <c r="BR369" s="139"/>
      <c r="BS369" s="139"/>
      <c r="BT369" s="139"/>
      <c r="BU369" s="139"/>
      <c r="BV369" s="139"/>
      <c r="BW369" s="139"/>
      <c r="BX369" s="139"/>
      <c r="BY369" s="139"/>
      <c r="BZ369" s="139"/>
      <c r="CA369" s="139"/>
      <c r="CB369" s="139"/>
      <c r="CC369" s="139"/>
    </row>
    <row r="370" spans="8:81" s="38" customFormat="1" x14ac:dyDescent="0.45">
      <c r="H370" s="139"/>
      <c r="I370" s="139"/>
      <c r="J370" s="139"/>
      <c r="K370" s="139"/>
      <c r="L370" s="139"/>
      <c r="M370" s="139"/>
      <c r="N370" s="139"/>
      <c r="O370" s="139"/>
      <c r="P370" s="139"/>
      <c r="Q370" s="139"/>
      <c r="R370" s="139"/>
      <c r="S370" s="139"/>
      <c r="T370" s="139"/>
      <c r="U370" s="139"/>
      <c r="V370" s="139"/>
      <c r="W370" s="139"/>
      <c r="X370" s="139"/>
      <c r="Y370" s="139"/>
      <c r="Z370" s="139"/>
      <c r="AA370" s="139"/>
      <c r="AB370" s="139"/>
      <c r="AC370" s="139"/>
      <c r="AD370" s="139"/>
      <c r="AE370" s="139"/>
      <c r="AF370" s="139"/>
      <c r="AG370" s="139"/>
      <c r="AH370" s="139"/>
      <c r="AI370" s="139"/>
      <c r="AJ370" s="139"/>
      <c r="AK370" s="139"/>
      <c r="AL370" s="139"/>
      <c r="AM370" s="139"/>
      <c r="AN370" s="139"/>
      <c r="AO370" s="139"/>
      <c r="AP370" s="139"/>
      <c r="AQ370" s="139"/>
      <c r="AR370" s="139"/>
      <c r="AS370" s="139"/>
      <c r="AT370" s="139"/>
      <c r="AU370" s="139"/>
      <c r="AV370" s="139"/>
      <c r="AW370" s="139"/>
      <c r="AX370" s="139"/>
      <c r="AY370" s="139"/>
      <c r="AZ370" s="139"/>
      <c r="BA370" s="139"/>
      <c r="BB370" s="139"/>
      <c r="BC370" s="139"/>
      <c r="BD370" s="139"/>
      <c r="BE370" s="139"/>
      <c r="BF370" s="139"/>
      <c r="BG370" s="139"/>
      <c r="BH370" s="139"/>
      <c r="BI370" s="139"/>
      <c r="BJ370" s="139"/>
      <c r="BK370" s="139"/>
      <c r="BL370" s="139"/>
      <c r="BM370" s="139"/>
      <c r="BN370" s="139"/>
      <c r="BO370" s="139"/>
      <c r="BP370" s="139"/>
      <c r="BQ370" s="139"/>
      <c r="BR370" s="139"/>
      <c r="BS370" s="139"/>
      <c r="BT370" s="139"/>
      <c r="BU370" s="139"/>
      <c r="BV370" s="139"/>
      <c r="BW370" s="139"/>
      <c r="BX370" s="139"/>
      <c r="BY370" s="139"/>
      <c r="BZ370" s="139"/>
      <c r="CA370" s="139"/>
      <c r="CB370" s="139"/>
      <c r="CC370" s="139"/>
    </row>
    <row r="371" spans="8:81" s="38" customFormat="1" x14ac:dyDescent="0.45">
      <c r="H371" s="139"/>
      <c r="I371" s="139"/>
      <c r="J371" s="139"/>
      <c r="K371" s="139"/>
      <c r="L371" s="139"/>
      <c r="M371" s="139"/>
      <c r="N371" s="139"/>
      <c r="O371" s="139"/>
      <c r="P371" s="139"/>
      <c r="Q371" s="139"/>
      <c r="R371" s="139"/>
      <c r="S371" s="139"/>
      <c r="T371" s="139"/>
      <c r="U371" s="139"/>
      <c r="V371" s="139"/>
      <c r="W371" s="139"/>
      <c r="X371" s="139"/>
      <c r="Y371" s="139"/>
      <c r="Z371" s="139"/>
      <c r="AA371" s="139"/>
      <c r="AB371" s="139"/>
      <c r="AC371" s="139"/>
      <c r="AD371" s="139"/>
      <c r="AE371" s="139"/>
      <c r="AF371" s="139"/>
      <c r="AG371" s="139"/>
      <c r="AH371" s="139"/>
      <c r="AI371" s="139"/>
      <c r="AJ371" s="139"/>
      <c r="AK371" s="139"/>
      <c r="AL371" s="139"/>
      <c r="AM371" s="139"/>
      <c r="AN371" s="139"/>
      <c r="AO371" s="139"/>
      <c r="AP371" s="139"/>
      <c r="AQ371" s="139"/>
      <c r="AR371" s="139"/>
      <c r="AS371" s="139"/>
      <c r="AT371" s="139"/>
      <c r="AU371" s="139"/>
      <c r="AV371" s="139"/>
      <c r="AW371" s="139"/>
      <c r="AX371" s="139"/>
      <c r="AY371" s="139"/>
      <c r="AZ371" s="139"/>
      <c r="BA371" s="139"/>
      <c r="BB371" s="139"/>
      <c r="BC371" s="139"/>
      <c r="BD371" s="139"/>
      <c r="BE371" s="139"/>
      <c r="BF371" s="139"/>
      <c r="BG371" s="139"/>
      <c r="BH371" s="139"/>
      <c r="BI371" s="139"/>
      <c r="BJ371" s="139"/>
      <c r="BK371" s="139"/>
      <c r="BL371" s="139"/>
      <c r="BM371" s="139"/>
      <c r="BN371" s="139"/>
      <c r="BO371" s="139"/>
      <c r="BP371" s="139"/>
      <c r="BQ371" s="139"/>
      <c r="BR371" s="139"/>
      <c r="BS371" s="139"/>
      <c r="BT371" s="139"/>
      <c r="BU371" s="139"/>
      <c r="BV371" s="139"/>
      <c r="BW371" s="139"/>
      <c r="BX371" s="139"/>
      <c r="BY371" s="139"/>
      <c r="BZ371" s="139"/>
      <c r="CA371" s="139"/>
      <c r="CB371" s="139"/>
      <c r="CC371" s="139"/>
    </row>
    <row r="372" spans="8:81" s="38" customFormat="1" x14ac:dyDescent="0.45">
      <c r="H372" s="139"/>
      <c r="I372" s="139"/>
      <c r="J372" s="139"/>
      <c r="K372" s="139"/>
      <c r="L372" s="139"/>
      <c r="M372" s="139"/>
      <c r="N372" s="139"/>
      <c r="O372" s="139"/>
      <c r="P372" s="139"/>
      <c r="Q372" s="139"/>
      <c r="R372" s="139"/>
      <c r="S372" s="139"/>
      <c r="T372" s="139"/>
      <c r="U372" s="139"/>
      <c r="V372" s="139"/>
      <c r="W372" s="139"/>
      <c r="X372" s="139"/>
      <c r="Y372" s="139"/>
      <c r="Z372" s="139"/>
      <c r="AA372" s="139"/>
      <c r="AB372" s="139"/>
      <c r="AC372" s="139"/>
      <c r="AD372" s="139"/>
      <c r="AE372" s="139"/>
      <c r="AF372" s="139"/>
      <c r="AG372" s="139"/>
      <c r="AH372" s="139"/>
      <c r="AI372" s="139"/>
      <c r="AJ372" s="139"/>
      <c r="AK372" s="139"/>
      <c r="AL372" s="139"/>
      <c r="AM372" s="139"/>
      <c r="AN372" s="139"/>
      <c r="AO372" s="139"/>
      <c r="AP372" s="139"/>
      <c r="AQ372" s="139"/>
      <c r="AR372" s="139"/>
      <c r="AS372" s="139"/>
      <c r="AT372" s="139"/>
      <c r="AU372" s="139"/>
      <c r="AV372" s="139"/>
      <c r="AW372" s="139"/>
      <c r="AX372" s="139"/>
      <c r="AY372" s="139"/>
      <c r="AZ372" s="139"/>
      <c r="BA372" s="139"/>
      <c r="BB372" s="139"/>
      <c r="BC372" s="139"/>
      <c r="BD372" s="139"/>
      <c r="BE372" s="139"/>
      <c r="BF372" s="139"/>
      <c r="BG372" s="139"/>
      <c r="BH372" s="139"/>
      <c r="BI372" s="139"/>
      <c r="BJ372" s="139"/>
      <c r="BK372" s="139"/>
      <c r="BL372" s="139"/>
      <c r="BM372" s="139"/>
      <c r="BN372" s="139"/>
      <c r="BO372" s="139"/>
      <c r="BP372" s="139"/>
      <c r="BQ372" s="139"/>
      <c r="BR372" s="139"/>
      <c r="BS372" s="139"/>
      <c r="BT372" s="139"/>
      <c r="BU372" s="139"/>
      <c r="BV372" s="139"/>
      <c r="BW372" s="139"/>
      <c r="BX372" s="139"/>
      <c r="BY372" s="139"/>
      <c r="BZ372" s="139"/>
      <c r="CA372" s="139"/>
      <c r="CB372" s="139"/>
      <c r="CC372" s="139"/>
    </row>
    <row r="373" spans="8:81" s="38" customFormat="1" x14ac:dyDescent="0.45">
      <c r="H373" s="139"/>
      <c r="I373" s="139"/>
      <c r="J373" s="139"/>
      <c r="K373" s="139"/>
      <c r="L373" s="139"/>
      <c r="M373" s="139"/>
      <c r="N373" s="139"/>
      <c r="O373" s="139"/>
      <c r="P373" s="139"/>
      <c r="Q373" s="139"/>
      <c r="R373" s="139"/>
      <c r="S373" s="139"/>
      <c r="T373" s="139"/>
      <c r="U373" s="139"/>
      <c r="V373" s="139"/>
      <c r="W373" s="139"/>
      <c r="X373" s="139"/>
      <c r="Y373" s="139"/>
      <c r="Z373" s="139"/>
      <c r="AA373" s="139"/>
      <c r="AB373" s="139"/>
      <c r="AC373" s="139"/>
      <c r="AD373" s="139"/>
      <c r="AE373" s="139"/>
      <c r="AF373" s="139"/>
      <c r="AG373" s="139"/>
      <c r="AH373" s="139"/>
      <c r="AI373" s="139"/>
      <c r="AJ373" s="139"/>
      <c r="AK373" s="139"/>
      <c r="AL373" s="139"/>
      <c r="AM373" s="139"/>
      <c r="AN373" s="139"/>
      <c r="AO373" s="139"/>
      <c r="AP373" s="139"/>
      <c r="AQ373" s="139"/>
      <c r="AR373" s="139"/>
      <c r="AS373" s="139"/>
      <c r="AT373" s="139"/>
      <c r="AU373" s="139"/>
      <c r="AV373" s="139"/>
      <c r="AW373" s="139"/>
      <c r="AX373" s="139"/>
      <c r="AY373" s="139"/>
      <c r="AZ373" s="139"/>
      <c r="BA373" s="139"/>
      <c r="BB373" s="139"/>
      <c r="BC373" s="139"/>
      <c r="BD373" s="139"/>
      <c r="BE373" s="139"/>
      <c r="BF373" s="139"/>
      <c r="BG373" s="139"/>
      <c r="BH373" s="139"/>
      <c r="BI373" s="139"/>
      <c r="BJ373" s="139"/>
      <c r="BK373" s="139"/>
      <c r="BL373" s="139"/>
      <c r="BM373" s="139"/>
      <c r="BN373" s="139"/>
      <c r="BO373" s="139"/>
      <c r="BP373" s="139"/>
      <c r="BQ373" s="139"/>
      <c r="BR373" s="139"/>
      <c r="BS373" s="139"/>
      <c r="BT373" s="139"/>
      <c r="BU373" s="139"/>
      <c r="BV373" s="139"/>
      <c r="BW373" s="139"/>
      <c r="BX373" s="139"/>
      <c r="BY373" s="139"/>
      <c r="BZ373" s="139"/>
      <c r="CA373" s="139"/>
      <c r="CB373" s="139"/>
      <c r="CC373" s="139"/>
    </row>
    <row r="374" spans="8:81" s="38" customFormat="1" x14ac:dyDescent="0.45">
      <c r="H374" s="139"/>
      <c r="I374" s="139"/>
      <c r="J374" s="139"/>
      <c r="K374" s="139"/>
      <c r="L374" s="139"/>
      <c r="M374" s="139"/>
      <c r="N374" s="139"/>
      <c r="O374" s="139"/>
      <c r="P374" s="139"/>
      <c r="Q374" s="139"/>
      <c r="R374" s="139"/>
      <c r="S374" s="139"/>
      <c r="T374" s="139"/>
      <c r="U374" s="139"/>
      <c r="V374" s="139"/>
      <c r="W374" s="139"/>
      <c r="X374" s="139"/>
      <c r="Y374" s="139"/>
      <c r="Z374" s="139"/>
      <c r="AA374" s="139"/>
      <c r="AB374" s="139"/>
      <c r="AC374" s="139"/>
      <c r="AD374" s="139"/>
      <c r="AE374" s="139"/>
      <c r="AF374" s="139"/>
      <c r="AG374" s="139"/>
      <c r="AH374" s="139"/>
      <c r="AI374" s="139"/>
      <c r="AJ374" s="139"/>
      <c r="AK374" s="139"/>
      <c r="AL374" s="139"/>
      <c r="AM374" s="139"/>
      <c r="AN374" s="139"/>
      <c r="AO374" s="139"/>
      <c r="AP374" s="139"/>
      <c r="AQ374" s="139"/>
      <c r="AR374" s="139"/>
      <c r="AS374" s="139"/>
      <c r="AT374" s="139"/>
      <c r="AU374" s="139"/>
      <c r="AV374" s="139"/>
      <c r="AW374" s="139"/>
      <c r="AX374" s="139"/>
      <c r="AY374" s="139"/>
      <c r="AZ374" s="139"/>
      <c r="BA374" s="139"/>
      <c r="BB374" s="139"/>
      <c r="BC374" s="139"/>
      <c r="BD374" s="139"/>
      <c r="BE374" s="139"/>
      <c r="BF374" s="139"/>
      <c r="BG374" s="139"/>
      <c r="BH374" s="139"/>
      <c r="BI374" s="139"/>
      <c r="BJ374" s="139"/>
      <c r="BK374" s="139"/>
      <c r="BL374" s="139"/>
      <c r="BM374" s="139"/>
      <c r="BN374" s="139"/>
      <c r="BO374" s="139"/>
      <c r="BP374" s="139"/>
      <c r="BQ374" s="139"/>
      <c r="BR374" s="139"/>
      <c r="BS374" s="139"/>
      <c r="BT374" s="139"/>
      <c r="BU374" s="139"/>
      <c r="BV374" s="139"/>
      <c r="BW374" s="139"/>
      <c r="BX374" s="139"/>
      <c r="BY374" s="139"/>
      <c r="BZ374" s="139"/>
      <c r="CA374" s="139"/>
      <c r="CB374" s="139"/>
      <c r="CC374" s="139"/>
    </row>
    <row r="375" spans="8:81" s="38" customFormat="1" x14ac:dyDescent="0.45">
      <c r="H375" s="139"/>
      <c r="I375" s="139"/>
      <c r="J375" s="139"/>
      <c r="K375" s="139"/>
      <c r="L375" s="139"/>
      <c r="M375" s="139"/>
      <c r="N375" s="139"/>
      <c r="O375" s="139"/>
      <c r="P375" s="139"/>
      <c r="Q375" s="139"/>
      <c r="R375" s="139"/>
      <c r="S375" s="139"/>
      <c r="T375" s="139"/>
      <c r="U375" s="139"/>
      <c r="V375" s="139"/>
      <c r="W375" s="139"/>
      <c r="X375" s="139"/>
      <c r="Y375" s="139"/>
      <c r="Z375" s="139"/>
      <c r="AA375" s="139"/>
      <c r="AB375" s="139"/>
      <c r="AC375" s="139"/>
      <c r="AD375" s="139"/>
      <c r="AE375" s="139"/>
      <c r="AF375" s="139"/>
      <c r="AG375" s="139"/>
      <c r="AH375" s="139"/>
      <c r="AI375" s="139"/>
      <c r="AJ375" s="139"/>
      <c r="AK375" s="139"/>
      <c r="AL375" s="139"/>
      <c r="AM375" s="139"/>
      <c r="AN375" s="139"/>
      <c r="AO375" s="139"/>
      <c r="AP375" s="139"/>
      <c r="AQ375" s="139"/>
      <c r="AR375" s="139"/>
      <c r="AS375" s="139"/>
      <c r="AT375" s="139"/>
      <c r="AU375" s="139"/>
      <c r="AV375" s="139"/>
      <c r="AW375" s="139"/>
      <c r="AX375" s="139"/>
      <c r="AY375" s="139"/>
      <c r="AZ375" s="139"/>
      <c r="BA375" s="139"/>
      <c r="BB375" s="139"/>
      <c r="BC375" s="139"/>
      <c r="BD375" s="139"/>
      <c r="BE375" s="139"/>
      <c r="BF375" s="139"/>
      <c r="BG375" s="139"/>
      <c r="BH375" s="139"/>
      <c r="BI375" s="139"/>
      <c r="BJ375" s="139"/>
      <c r="BK375" s="139"/>
      <c r="BL375" s="139"/>
      <c r="BM375" s="139"/>
      <c r="BN375" s="139"/>
      <c r="BO375" s="139"/>
      <c r="BP375" s="139"/>
      <c r="BQ375" s="139"/>
      <c r="BR375" s="139"/>
      <c r="BS375" s="139"/>
      <c r="BT375" s="139"/>
      <c r="BU375" s="139"/>
      <c r="BV375" s="139"/>
      <c r="BW375" s="139"/>
      <c r="BX375" s="139"/>
      <c r="BY375" s="139"/>
      <c r="BZ375" s="139"/>
      <c r="CA375" s="139"/>
      <c r="CB375" s="139"/>
      <c r="CC375" s="139"/>
    </row>
    <row r="376" spans="8:81" s="38" customFormat="1" x14ac:dyDescent="0.45">
      <c r="H376" s="139"/>
      <c r="I376" s="139"/>
      <c r="J376" s="139"/>
      <c r="K376" s="139"/>
      <c r="L376" s="139"/>
      <c r="M376" s="139"/>
      <c r="N376" s="139"/>
      <c r="O376" s="139"/>
      <c r="P376" s="139"/>
      <c r="Q376" s="139"/>
      <c r="R376" s="139"/>
      <c r="S376" s="139"/>
      <c r="T376" s="139"/>
      <c r="U376" s="139"/>
      <c r="V376" s="139"/>
      <c r="W376" s="139"/>
      <c r="X376" s="139"/>
      <c r="Y376" s="139"/>
      <c r="Z376" s="139"/>
      <c r="AA376" s="139"/>
      <c r="AB376" s="139"/>
      <c r="AC376" s="139"/>
      <c r="AD376" s="139"/>
      <c r="AE376" s="139"/>
      <c r="AF376" s="139"/>
      <c r="AG376" s="139"/>
      <c r="AH376" s="139"/>
      <c r="AI376" s="139"/>
      <c r="AJ376" s="139"/>
      <c r="AK376" s="139"/>
      <c r="AL376" s="139"/>
      <c r="AM376" s="139"/>
      <c r="AN376" s="139"/>
      <c r="AO376" s="139"/>
      <c r="AP376" s="139"/>
      <c r="AQ376" s="139"/>
      <c r="AR376" s="139"/>
      <c r="AS376" s="139"/>
      <c r="AT376" s="139"/>
      <c r="AU376" s="139"/>
      <c r="AV376" s="139"/>
      <c r="AW376" s="139"/>
      <c r="AX376" s="139"/>
      <c r="AY376" s="139"/>
      <c r="AZ376" s="139"/>
      <c r="BA376" s="139"/>
      <c r="BB376" s="139"/>
      <c r="BC376" s="139"/>
      <c r="BD376" s="139"/>
      <c r="BE376" s="139"/>
      <c r="BF376" s="139"/>
      <c r="BG376" s="139"/>
      <c r="BH376" s="139"/>
      <c r="BI376" s="139"/>
      <c r="BJ376" s="139"/>
      <c r="BK376" s="139"/>
      <c r="BL376" s="139"/>
      <c r="BM376" s="139"/>
      <c r="BN376" s="139"/>
      <c r="BO376" s="139"/>
      <c r="BP376" s="139"/>
      <c r="BQ376" s="139"/>
      <c r="BR376" s="139"/>
      <c r="BS376" s="139"/>
      <c r="BT376" s="139"/>
      <c r="BU376" s="139"/>
      <c r="BV376" s="139"/>
      <c r="BW376" s="139"/>
      <c r="BX376" s="139"/>
      <c r="BY376" s="139"/>
      <c r="BZ376" s="139"/>
      <c r="CA376" s="139"/>
      <c r="CB376" s="139"/>
      <c r="CC376" s="139"/>
    </row>
    <row r="377" spans="8:81" s="38" customFormat="1" x14ac:dyDescent="0.45">
      <c r="H377" s="139"/>
      <c r="I377" s="139"/>
      <c r="J377" s="139"/>
      <c r="K377" s="139"/>
      <c r="L377" s="139"/>
      <c r="M377" s="139"/>
      <c r="N377" s="139"/>
      <c r="O377" s="139"/>
      <c r="P377" s="139"/>
      <c r="Q377" s="139"/>
      <c r="R377" s="139"/>
      <c r="S377" s="139"/>
      <c r="T377" s="139"/>
      <c r="U377" s="139"/>
      <c r="V377" s="139"/>
      <c r="W377" s="139"/>
      <c r="X377" s="139"/>
      <c r="Y377" s="139"/>
      <c r="Z377" s="139"/>
      <c r="AA377" s="139"/>
      <c r="AB377" s="139"/>
      <c r="AC377" s="139"/>
      <c r="AD377" s="139"/>
      <c r="AE377" s="139"/>
      <c r="AF377" s="139"/>
      <c r="AG377" s="139"/>
      <c r="AH377" s="139"/>
      <c r="AI377" s="139"/>
      <c r="AJ377" s="139"/>
      <c r="AK377" s="139"/>
      <c r="AL377" s="139"/>
      <c r="AM377" s="139"/>
      <c r="AN377" s="139"/>
      <c r="AO377" s="139"/>
      <c r="AP377" s="139"/>
      <c r="AQ377" s="139"/>
      <c r="AR377" s="139"/>
      <c r="AS377" s="139"/>
      <c r="AT377" s="139"/>
      <c r="AU377" s="139"/>
      <c r="AV377" s="139"/>
      <c r="AW377" s="139"/>
      <c r="AX377" s="139"/>
      <c r="AY377" s="139"/>
      <c r="AZ377" s="139"/>
      <c r="BA377" s="139"/>
      <c r="BB377" s="139"/>
      <c r="BC377" s="139"/>
      <c r="BD377" s="139"/>
      <c r="BE377" s="139"/>
      <c r="BF377" s="139"/>
      <c r="BG377" s="139"/>
      <c r="BH377" s="139"/>
      <c r="BI377" s="139"/>
      <c r="BJ377" s="139"/>
      <c r="BK377" s="139"/>
      <c r="BL377" s="139"/>
      <c r="BM377" s="139"/>
      <c r="BN377" s="139"/>
      <c r="BO377" s="139"/>
      <c r="BP377" s="139"/>
      <c r="BQ377" s="139"/>
      <c r="BR377" s="139"/>
      <c r="BS377" s="139"/>
      <c r="BT377" s="139"/>
      <c r="BU377" s="139"/>
      <c r="BV377" s="139"/>
      <c r="BW377" s="139"/>
      <c r="BX377" s="139"/>
      <c r="BY377" s="139"/>
      <c r="BZ377" s="139"/>
      <c r="CA377" s="139"/>
      <c r="CB377" s="139"/>
      <c r="CC377" s="139"/>
    </row>
    <row r="378" spans="8:81" s="38" customFormat="1" x14ac:dyDescent="0.45">
      <c r="H378" s="139"/>
      <c r="I378" s="139"/>
      <c r="J378" s="139"/>
      <c r="K378" s="139"/>
      <c r="L378" s="139"/>
      <c r="M378" s="139"/>
      <c r="N378" s="139"/>
      <c r="O378" s="139"/>
      <c r="P378" s="139"/>
      <c r="Q378" s="139"/>
      <c r="R378" s="139"/>
      <c r="S378" s="139"/>
      <c r="T378" s="139"/>
      <c r="U378" s="139"/>
      <c r="V378" s="139"/>
      <c r="W378" s="139"/>
      <c r="X378" s="139"/>
      <c r="Y378" s="139"/>
      <c r="Z378" s="139"/>
      <c r="AA378" s="139"/>
      <c r="AB378" s="139"/>
      <c r="AC378" s="139"/>
      <c r="AD378" s="139"/>
      <c r="AE378" s="139"/>
      <c r="AF378" s="139"/>
      <c r="AG378" s="139"/>
      <c r="AH378" s="139"/>
      <c r="AI378" s="139"/>
      <c r="AJ378" s="139"/>
      <c r="AK378" s="139"/>
      <c r="AL378" s="139"/>
      <c r="AM378" s="139"/>
      <c r="AN378" s="139"/>
      <c r="AO378" s="139"/>
      <c r="AP378" s="139"/>
      <c r="AQ378" s="139"/>
      <c r="AR378" s="139"/>
      <c r="AS378" s="139"/>
      <c r="AT378" s="139"/>
      <c r="AU378" s="139"/>
      <c r="AV378" s="139"/>
      <c r="AW378" s="139"/>
      <c r="AX378" s="139"/>
      <c r="AY378" s="139"/>
      <c r="AZ378" s="139"/>
      <c r="BA378" s="139"/>
      <c r="BB378" s="139"/>
      <c r="BC378" s="139"/>
      <c r="BD378" s="139"/>
      <c r="BE378" s="139"/>
      <c r="BF378" s="139"/>
      <c r="BG378" s="139"/>
      <c r="BH378" s="139"/>
      <c r="BI378" s="139"/>
      <c r="BJ378" s="139"/>
      <c r="BK378" s="139"/>
      <c r="BL378" s="139"/>
      <c r="BM378" s="139"/>
      <c r="BN378" s="139"/>
      <c r="BO378" s="139"/>
      <c r="BP378" s="139"/>
      <c r="BQ378" s="139"/>
      <c r="BR378" s="139"/>
      <c r="BS378" s="139"/>
      <c r="BT378" s="139"/>
      <c r="BU378" s="139"/>
      <c r="BV378" s="139"/>
      <c r="BW378" s="139"/>
      <c r="BX378" s="139"/>
      <c r="BY378" s="139"/>
      <c r="BZ378" s="139"/>
      <c r="CA378" s="139"/>
      <c r="CB378" s="139"/>
      <c r="CC378" s="139"/>
    </row>
    <row r="379" spans="8:81" s="38" customFormat="1" x14ac:dyDescent="0.45">
      <c r="H379" s="139"/>
      <c r="I379" s="139"/>
      <c r="J379" s="139"/>
      <c r="K379" s="139"/>
      <c r="L379" s="139"/>
      <c r="M379" s="139"/>
      <c r="N379" s="139"/>
      <c r="O379" s="139"/>
      <c r="P379" s="139"/>
      <c r="Q379" s="139"/>
      <c r="R379" s="139"/>
      <c r="S379" s="139"/>
      <c r="T379" s="139"/>
      <c r="U379" s="139"/>
      <c r="V379" s="139"/>
      <c r="W379" s="139"/>
      <c r="X379" s="139"/>
      <c r="Y379" s="139"/>
      <c r="Z379" s="139"/>
      <c r="AA379" s="139"/>
      <c r="AB379" s="139"/>
      <c r="AC379" s="139"/>
      <c r="AD379" s="139"/>
      <c r="AE379" s="139"/>
      <c r="AF379" s="139"/>
      <c r="AG379" s="139"/>
      <c r="AH379" s="139"/>
      <c r="AI379" s="139"/>
      <c r="AJ379" s="139"/>
      <c r="AK379" s="139"/>
      <c r="AL379" s="139"/>
      <c r="AM379" s="139"/>
      <c r="AN379" s="139"/>
      <c r="AO379" s="139"/>
      <c r="AP379" s="139"/>
      <c r="AQ379" s="139"/>
      <c r="AR379" s="139"/>
      <c r="AS379" s="139"/>
      <c r="AT379" s="139"/>
      <c r="AU379" s="139"/>
      <c r="AV379" s="139"/>
      <c r="AW379" s="139"/>
      <c r="AX379" s="139"/>
      <c r="AY379" s="139"/>
      <c r="AZ379" s="139"/>
      <c r="BA379" s="139"/>
      <c r="BB379" s="139"/>
      <c r="BC379" s="139"/>
      <c r="BD379" s="139"/>
      <c r="BE379" s="139"/>
      <c r="BF379" s="139"/>
      <c r="BG379" s="139"/>
      <c r="BH379" s="139"/>
      <c r="BI379" s="139"/>
      <c r="BJ379" s="139"/>
      <c r="BK379" s="139"/>
      <c r="BL379" s="139"/>
      <c r="BM379" s="139"/>
      <c r="BN379" s="139"/>
      <c r="BO379" s="139"/>
      <c r="BP379" s="139"/>
      <c r="BQ379" s="139"/>
      <c r="BR379" s="139"/>
      <c r="BS379" s="139"/>
      <c r="BT379" s="139"/>
      <c r="BU379" s="139"/>
      <c r="BV379" s="139"/>
      <c r="BW379" s="139"/>
      <c r="BX379" s="139"/>
      <c r="BY379" s="139"/>
      <c r="BZ379" s="139"/>
      <c r="CA379" s="139"/>
      <c r="CB379" s="139"/>
      <c r="CC379" s="139"/>
    </row>
    <row r="380" spans="8:81" s="38" customFormat="1" x14ac:dyDescent="0.45">
      <c r="H380" s="139"/>
      <c r="I380" s="139"/>
      <c r="J380" s="139"/>
      <c r="K380" s="139"/>
      <c r="L380" s="139"/>
      <c r="M380" s="139"/>
      <c r="N380" s="139"/>
      <c r="O380" s="139"/>
      <c r="P380" s="139"/>
      <c r="Q380" s="139"/>
      <c r="R380" s="139"/>
      <c r="S380" s="139"/>
      <c r="T380" s="139"/>
      <c r="U380" s="139"/>
      <c r="V380" s="139"/>
      <c r="W380" s="139"/>
      <c r="X380" s="139"/>
      <c r="Y380" s="139"/>
      <c r="Z380" s="139"/>
      <c r="AA380" s="139"/>
      <c r="AB380" s="139"/>
      <c r="AC380" s="139"/>
      <c r="AD380" s="139"/>
      <c r="AE380" s="139"/>
      <c r="AF380" s="139"/>
      <c r="AG380" s="139"/>
      <c r="AH380" s="139"/>
      <c r="AI380" s="139"/>
      <c r="AJ380" s="139"/>
      <c r="AK380" s="139"/>
      <c r="AL380" s="139"/>
      <c r="AM380" s="139"/>
      <c r="AN380" s="139"/>
      <c r="AO380" s="139"/>
      <c r="AP380" s="139"/>
      <c r="AQ380" s="139"/>
      <c r="AR380" s="139"/>
      <c r="AS380" s="139"/>
      <c r="AT380" s="139"/>
      <c r="AU380" s="139"/>
      <c r="AV380" s="139"/>
      <c r="AW380" s="139"/>
      <c r="AX380" s="139"/>
      <c r="AY380" s="139"/>
      <c r="AZ380" s="139"/>
      <c r="BA380" s="139"/>
      <c r="BB380" s="139"/>
      <c r="BC380" s="139"/>
      <c r="BD380" s="139"/>
      <c r="BE380" s="139"/>
      <c r="BF380" s="139"/>
      <c r="BG380" s="139"/>
      <c r="BH380" s="139"/>
      <c r="BI380" s="139"/>
      <c r="BJ380" s="139"/>
      <c r="BK380" s="139"/>
      <c r="BL380" s="139"/>
      <c r="BM380" s="139"/>
      <c r="BN380" s="139"/>
      <c r="BO380" s="139"/>
      <c r="BP380" s="139"/>
      <c r="BQ380" s="139"/>
      <c r="BR380" s="139"/>
      <c r="BS380" s="139"/>
      <c r="BT380" s="139"/>
      <c r="BU380" s="139"/>
      <c r="BV380" s="139"/>
      <c r="BW380" s="139"/>
      <c r="BX380" s="139"/>
      <c r="BY380" s="139"/>
      <c r="BZ380" s="139"/>
      <c r="CA380" s="139"/>
      <c r="CB380" s="139"/>
      <c r="CC380" s="139"/>
    </row>
    <row r="381" spans="8:81" s="38" customFormat="1" x14ac:dyDescent="0.45">
      <c r="H381" s="139"/>
      <c r="I381" s="139"/>
      <c r="J381" s="139"/>
      <c r="K381" s="139"/>
      <c r="L381" s="139"/>
      <c r="M381" s="139"/>
      <c r="N381" s="139"/>
      <c r="O381" s="139"/>
      <c r="P381" s="139"/>
      <c r="Q381" s="139"/>
      <c r="R381" s="139"/>
      <c r="S381" s="139"/>
      <c r="T381" s="139"/>
      <c r="U381" s="139"/>
      <c r="V381" s="139"/>
      <c r="W381" s="139"/>
      <c r="X381" s="139"/>
      <c r="Y381" s="139"/>
      <c r="Z381" s="139"/>
      <c r="AA381" s="139"/>
      <c r="AB381" s="139"/>
      <c r="AC381" s="139"/>
      <c r="AD381" s="139"/>
      <c r="AE381" s="139"/>
      <c r="AF381" s="139"/>
      <c r="AG381" s="139"/>
      <c r="AH381" s="139"/>
      <c r="AI381" s="139"/>
      <c r="AJ381" s="139"/>
      <c r="AK381" s="139"/>
      <c r="AL381" s="139"/>
      <c r="AM381" s="139"/>
      <c r="AN381" s="139"/>
      <c r="AO381" s="139"/>
      <c r="AP381" s="139"/>
      <c r="AQ381" s="139"/>
      <c r="AR381" s="139"/>
      <c r="AS381" s="139"/>
      <c r="AT381" s="139"/>
      <c r="AU381" s="139"/>
      <c r="AV381" s="139"/>
      <c r="AW381" s="139"/>
      <c r="AX381" s="139"/>
      <c r="AY381" s="139"/>
      <c r="AZ381" s="139"/>
      <c r="BA381" s="139"/>
      <c r="BB381" s="139"/>
      <c r="BC381" s="139"/>
      <c r="BD381" s="139"/>
      <c r="BE381" s="139"/>
      <c r="BF381" s="139"/>
      <c r="BG381" s="139"/>
      <c r="BH381" s="139"/>
      <c r="BI381" s="139"/>
      <c r="BJ381" s="139"/>
      <c r="BK381" s="139"/>
      <c r="BL381" s="139"/>
      <c r="BM381" s="139"/>
      <c r="BN381" s="139"/>
      <c r="BO381" s="139"/>
      <c r="BP381" s="139"/>
      <c r="BQ381" s="139"/>
      <c r="BR381" s="139"/>
      <c r="BS381" s="139"/>
      <c r="BT381" s="139"/>
      <c r="BU381" s="139"/>
      <c r="BV381" s="139"/>
      <c r="BW381" s="139"/>
      <c r="BX381" s="139"/>
      <c r="BY381" s="139"/>
      <c r="BZ381" s="139"/>
      <c r="CA381" s="139"/>
      <c r="CB381" s="139"/>
      <c r="CC381" s="139"/>
    </row>
    <row r="382" spans="8:81" s="38" customFormat="1" x14ac:dyDescent="0.45">
      <c r="H382" s="139"/>
      <c r="I382" s="139"/>
      <c r="J382" s="139"/>
      <c r="K382" s="139"/>
      <c r="L382" s="139"/>
      <c r="M382" s="139"/>
      <c r="N382" s="139"/>
      <c r="O382" s="139"/>
      <c r="P382" s="139"/>
      <c r="Q382" s="139"/>
      <c r="R382" s="139"/>
      <c r="S382" s="139"/>
      <c r="T382" s="139"/>
      <c r="U382" s="139"/>
      <c r="V382" s="139"/>
      <c r="W382" s="139"/>
      <c r="X382" s="139"/>
      <c r="Y382" s="139"/>
      <c r="Z382" s="139"/>
      <c r="AA382" s="139"/>
      <c r="AB382" s="139"/>
      <c r="AC382" s="139"/>
      <c r="AD382" s="139"/>
      <c r="AE382" s="139"/>
      <c r="AF382" s="139"/>
      <c r="AG382" s="139"/>
      <c r="AH382" s="139"/>
      <c r="AI382" s="139"/>
      <c r="AJ382" s="139"/>
      <c r="AK382" s="139"/>
      <c r="AL382" s="139"/>
      <c r="AM382" s="139"/>
      <c r="AN382" s="139"/>
      <c r="AO382" s="139"/>
      <c r="AP382" s="139"/>
      <c r="AQ382" s="139"/>
      <c r="AR382" s="139"/>
      <c r="AS382" s="139"/>
      <c r="AT382" s="139"/>
      <c r="AU382" s="139"/>
      <c r="AV382" s="139"/>
      <c r="AW382" s="139"/>
      <c r="AX382" s="139"/>
      <c r="AY382" s="139"/>
      <c r="AZ382" s="139"/>
      <c r="BA382" s="139"/>
      <c r="BB382" s="139"/>
      <c r="BC382" s="139"/>
      <c r="BD382" s="139"/>
      <c r="BE382" s="139"/>
      <c r="BF382" s="139"/>
      <c r="BG382" s="139"/>
      <c r="BH382" s="139"/>
      <c r="BI382" s="139"/>
      <c r="BJ382" s="139"/>
      <c r="BK382" s="139"/>
      <c r="BL382" s="139"/>
      <c r="BM382" s="139"/>
      <c r="BN382" s="139"/>
      <c r="BO382" s="139"/>
      <c r="BP382" s="139"/>
      <c r="BQ382" s="139"/>
      <c r="BR382" s="139"/>
      <c r="BS382" s="139"/>
      <c r="BT382" s="139"/>
      <c r="BU382" s="139"/>
      <c r="BV382" s="139"/>
      <c r="BW382" s="139"/>
      <c r="BX382" s="139"/>
      <c r="BY382" s="139"/>
      <c r="BZ382" s="139"/>
      <c r="CA382" s="139"/>
      <c r="CB382" s="139"/>
      <c r="CC382" s="139"/>
    </row>
    <row r="383" spans="8:81" s="38" customFormat="1" x14ac:dyDescent="0.45">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39"/>
      <c r="BR383" s="139"/>
      <c r="BS383" s="139"/>
      <c r="BT383" s="139"/>
      <c r="BU383" s="139"/>
      <c r="BV383" s="139"/>
      <c r="BW383" s="139"/>
      <c r="BX383" s="139"/>
      <c r="BY383" s="139"/>
      <c r="BZ383" s="139"/>
      <c r="CA383" s="139"/>
      <c r="CB383" s="139"/>
      <c r="CC383" s="139"/>
    </row>
    <row r="384" spans="8:81" s="38" customFormat="1" x14ac:dyDescent="0.45">
      <c r="H384" s="139"/>
      <c r="I384" s="139"/>
      <c r="J384" s="139"/>
      <c r="K384" s="139"/>
      <c r="L384" s="139"/>
      <c r="M384" s="139"/>
      <c r="N384" s="139"/>
      <c r="O384" s="139"/>
      <c r="P384" s="139"/>
      <c r="Q384" s="139"/>
      <c r="R384" s="139"/>
      <c r="S384" s="139"/>
      <c r="T384" s="139"/>
      <c r="U384" s="139"/>
      <c r="V384" s="139"/>
      <c r="W384" s="139"/>
      <c r="X384" s="139"/>
      <c r="Y384" s="139"/>
      <c r="Z384" s="139"/>
      <c r="AA384" s="139"/>
      <c r="AB384" s="139"/>
      <c r="AC384" s="139"/>
      <c r="AD384" s="139"/>
      <c r="AE384" s="139"/>
      <c r="AF384" s="139"/>
      <c r="AG384" s="139"/>
      <c r="AH384" s="139"/>
      <c r="AI384" s="139"/>
      <c r="AJ384" s="139"/>
      <c r="AK384" s="139"/>
      <c r="AL384" s="139"/>
      <c r="AM384" s="139"/>
      <c r="AN384" s="139"/>
      <c r="AO384" s="139"/>
      <c r="AP384" s="139"/>
      <c r="AQ384" s="139"/>
      <c r="AR384" s="139"/>
      <c r="AS384" s="139"/>
      <c r="AT384" s="139"/>
      <c r="AU384" s="139"/>
      <c r="AV384" s="139"/>
      <c r="AW384" s="139"/>
      <c r="AX384" s="139"/>
      <c r="AY384" s="139"/>
      <c r="AZ384" s="139"/>
      <c r="BA384" s="139"/>
      <c r="BB384" s="139"/>
      <c r="BC384" s="139"/>
      <c r="BD384" s="139"/>
      <c r="BE384" s="139"/>
      <c r="BF384" s="139"/>
      <c r="BG384" s="139"/>
      <c r="BH384" s="139"/>
      <c r="BI384" s="139"/>
      <c r="BJ384" s="139"/>
      <c r="BK384" s="139"/>
      <c r="BL384" s="139"/>
      <c r="BM384" s="139"/>
      <c r="BN384" s="139"/>
      <c r="BO384" s="139"/>
      <c r="BP384" s="139"/>
      <c r="BQ384" s="139"/>
      <c r="BR384" s="139"/>
      <c r="BS384" s="139"/>
      <c r="BT384" s="139"/>
      <c r="BU384" s="139"/>
      <c r="BV384" s="139"/>
      <c r="BW384" s="139"/>
      <c r="BX384" s="139"/>
      <c r="BY384" s="139"/>
      <c r="BZ384" s="139"/>
      <c r="CA384" s="139"/>
      <c r="CB384" s="139"/>
      <c r="CC384" s="139"/>
    </row>
    <row r="385" spans="8:81" s="38" customFormat="1" x14ac:dyDescent="0.45">
      <c r="H385" s="139"/>
      <c r="I385" s="139"/>
      <c r="J385" s="139"/>
      <c r="K385" s="139"/>
      <c r="L385" s="139"/>
      <c r="M385" s="139"/>
      <c r="N385" s="139"/>
      <c r="O385" s="139"/>
      <c r="P385" s="139"/>
      <c r="Q385" s="139"/>
      <c r="R385" s="139"/>
      <c r="S385" s="139"/>
      <c r="T385" s="139"/>
      <c r="U385" s="139"/>
      <c r="V385" s="139"/>
      <c r="W385" s="139"/>
      <c r="X385" s="139"/>
      <c r="Y385" s="139"/>
      <c r="Z385" s="139"/>
      <c r="AA385" s="139"/>
      <c r="AB385" s="139"/>
      <c r="AC385" s="139"/>
      <c r="AD385" s="139"/>
      <c r="AE385" s="139"/>
      <c r="AF385" s="139"/>
      <c r="AG385" s="139"/>
      <c r="AH385" s="139"/>
      <c r="AI385" s="139"/>
      <c r="AJ385" s="139"/>
      <c r="AK385" s="139"/>
      <c r="AL385" s="139"/>
      <c r="AM385" s="139"/>
      <c r="AN385" s="139"/>
      <c r="AO385" s="139"/>
      <c r="AP385" s="139"/>
      <c r="AQ385" s="139"/>
      <c r="AR385" s="139"/>
      <c r="AS385" s="139"/>
      <c r="AT385" s="139"/>
      <c r="AU385" s="139"/>
      <c r="AV385" s="139"/>
      <c r="AW385" s="139"/>
      <c r="AX385" s="139"/>
      <c r="AY385" s="139"/>
      <c r="AZ385" s="139"/>
      <c r="BA385" s="139"/>
      <c r="BB385" s="139"/>
      <c r="BC385" s="139"/>
      <c r="BD385" s="139"/>
      <c r="BE385" s="139"/>
      <c r="BF385" s="139"/>
      <c r="BG385" s="139"/>
      <c r="BH385" s="139"/>
      <c r="BI385" s="139"/>
      <c r="BJ385" s="139"/>
      <c r="BK385" s="139"/>
      <c r="BL385" s="139"/>
      <c r="BM385" s="139"/>
      <c r="BN385" s="139"/>
      <c r="BO385" s="139"/>
      <c r="BP385" s="139"/>
      <c r="BQ385" s="139"/>
      <c r="BR385" s="139"/>
      <c r="BS385" s="139"/>
      <c r="BT385" s="139"/>
      <c r="BU385" s="139"/>
      <c r="BV385" s="139"/>
      <c r="BW385" s="139"/>
      <c r="BX385" s="139"/>
      <c r="BY385" s="139"/>
      <c r="BZ385" s="139"/>
      <c r="CA385" s="139"/>
      <c r="CB385" s="139"/>
      <c r="CC385" s="139"/>
    </row>
    <row r="386" spans="8:81" s="38" customFormat="1" x14ac:dyDescent="0.45">
      <c r="H386" s="139"/>
      <c r="I386" s="139"/>
      <c r="J386" s="139"/>
      <c r="K386" s="139"/>
      <c r="L386" s="139"/>
      <c r="M386" s="139"/>
      <c r="N386" s="139"/>
      <c r="O386" s="139"/>
      <c r="P386" s="139"/>
      <c r="Q386" s="139"/>
      <c r="R386" s="139"/>
      <c r="S386" s="139"/>
      <c r="T386" s="139"/>
      <c r="U386" s="139"/>
      <c r="V386" s="139"/>
      <c r="W386" s="139"/>
      <c r="X386" s="139"/>
      <c r="Y386" s="139"/>
      <c r="Z386" s="139"/>
      <c r="AA386" s="139"/>
      <c r="AB386" s="139"/>
      <c r="AC386" s="139"/>
      <c r="AD386" s="139"/>
      <c r="AE386" s="139"/>
      <c r="AF386" s="139"/>
      <c r="AG386" s="139"/>
      <c r="AH386" s="139"/>
      <c r="AI386" s="139"/>
      <c r="AJ386" s="139"/>
      <c r="AK386" s="139"/>
      <c r="AL386" s="139"/>
      <c r="AM386" s="139"/>
      <c r="AN386" s="139"/>
      <c r="AO386" s="139"/>
      <c r="AP386" s="139"/>
      <c r="AQ386" s="139"/>
      <c r="AR386" s="139"/>
      <c r="AS386" s="139"/>
      <c r="AT386" s="139"/>
      <c r="AU386" s="139"/>
      <c r="AV386" s="139"/>
      <c r="AW386" s="139"/>
      <c r="AX386" s="139"/>
      <c r="AY386" s="139"/>
      <c r="AZ386" s="139"/>
      <c r="BA386" s="139"/>
      <c r="BB386" s="139"/>
      <c r="BC386" s="139"/>
      <c r="BD386" s="139"/>
      <c r="BE386" s="139"/>
      <c r="BF386" s="139"/>
      <c r="BG386" s="139"/>
      <c r="BH386" s="139"/>
      <c r="BI386" s="139"/>
      <c r="BJ386" s="139"/>
      <c r="BK386" s="139"/>
      <c r="BL386" s="139"/>
      <c r="BM386" s="139"/>
      <c r="BN386" s="139"/>
      <c r="BO386" s="139"/>
      <c r="BP386" s="139"/>
      <c r="BQ386" s="139"/>
      <c r="BR386" s="139"/>
      <c r="BS386" s="139"/>
      <c r="BT386" s="139"/>
      <c r="BU386" s="139"/>
      <c r="BV386" s="139"/>
      <c r="BW386" s="139"/>
      <c r="BX386" s="139"/>
      <c r="BY386" s="139"/>
      <c r="BZ386" s="139"/>
      <c r="CA386" s="139"/>
      <c r="CB386" s="139"/>
      <c r="CC386" s="139"/>
    </row>
    <row r="387" spans="8:81" s="38" customFormat="1" x14ac:dyDescent="0.45">
      <c r="H387" s="139"/>
      <c r="I387" s="139"/>
      <c r="J387" s="139"/>
      <c r="K387" s="139"/>
      <c r="L387" s="139"/>
      <c r="M387" s="139"/>
      <c r="N387" s="139"/>
      <c r="O387" s="139"/>
      <c r="P387" s="139"/>
      <c r="Q387" s="139"/>
      <c r="R387" s="139"/>
      <c r="S387" s="139"/>
      <c r="T387" s="139"/>
      <c r="U387" s="139"/>
      <c r="V387" s="139"/>
      <c r="W387" s="139"/>
      <c r="X387" s="139"/>
      <c r="Y387" s="139"/>
      <c r="Z387" s="139"/>
      <c r="AA387" s="139"/>
      <c r="AB387" s="139"/>
      <c r="AC387" s="139"/>
      <c r="AD387" s="139"/>
      <c r="AE387" s="139"/>
      <c r="AF387" s="139"/>
      <c r="AG387" s="139"/>
      <c r="AH387" s="139"/>
      <c r="AI387" s="139"/>
      <c r="AJ387" s="139"/>
      <c r="AK387" s="139"/>
      <c r="AL387" s="139"/>
      <c r="AM387" s="139"/>
      <c r="AN387" s="139"/>
      <c r="AO387" s="139"/>
      <c r="AP387" s="139"/>
      <c r="AQ387" s="139"/>
      <c r="AR387" s="139"/>
      <c r="AS387" s="139"/>
      <c r="AT387" s="139"/>
      <c r="AU387" s="139"/>
      <c r="AV387" s="139"/>
      <c r="AW387" s="139"/>
      <c r="AX387" s="139"/>
      <c r="AY387" s="139"/>
      <c r="AZ387" s="139"/>
      <c r="BA387" s="139"/>
      <c r="BB387" s="139"/>
      <c r="BC387" s="139"/>
      <c r="BD387" s="139"/>
      <c r="BE387" s="139"/>
      <c r="BF387" s="139"/>
      <c r="BG387" s="139"/>
      <c r="BH387" s="139"/>
      <c r="BI387" s="139"/>
      <c r="BJ387" s="139"/>
      <c r="BK387" s="139"/>
      <c r="BL387" s="139"/>
      <c r="BM387" s="139"/>
      <c r="BN387" s="139"/>
      <c r="BO387" s="139"/>
      <c r="BP387" s="139"/>
      <c r="BQ387" s="139"/>
      <c r="BR387" s="139"/>
      <c r="BS387" s="139"/>
      <c r="BT387" s="139"/>
      <c r="BU387" s="139"/>
      <c r="BV387" s="139"/>
      <c r="BW387" s="139"/>
      <c r="BX387" s="139"/>
      <c r="BY387" s="139"/>
      <c r="BZ387" s="139"/>
      <c r="CA387" s="139"/>
      <c r="CB387" s="139"/>
      <c r="CC387" s="139"/>
    </row>
    <row r="388" spans="8:81" s="38" customFormat="1" x14ac:dyDescent="0.45">
      <c r="H388" s="139"/>
      <c r="I388" s="139"/>
      <c r="J388" s="139"/>
      <c r="K388" s="139"/>
      <c r="L388" s="139"/>
      <c r="M388" s="139"/>
      <c r="N388" s="139"/>
      <c r="O388" s="139"/>
      <c r="P388" s="139"/>
      <c r="Q388" s="139"/>
      <c r="R388" s="139"/>
      <c r="S388" s="139"/>
      <c r="T388" s="139"/>
      <c r="U388" s="139"/>
      <c r="V388" s="139"/>
      <c r="W388" s="139"/>
      <c r="X388" s="139"/>
      <c r="Y388" s="139"/>
      <c r="Z388" s="139"/>
      <c r="AA388" s="139"/>
      <c r="AB388" s="139"/>
      <c r="AC388" s="139"/>
      <c r="AD388" s="139"/>
      <c r="AE388" s="139"/>
      <c r="AF388" s="139"/>
      <c r="AG388" s="139"/>
      <c r="AH388" s="139"/>
      <c r="AI388" s="139"/>
      <c r="AJ388" s="139"/>
      <c r="AK388" s="139"/>
      <c r="AL388" s="139"/>
      <c r="AM388" s="139"/>
      <c r="AN388" s="139"/>
      <c r="AO388" s="139"/>
      <c r="AP388" s="139"/>
      <c r="AQ388" s="139"/>
      <c r="AR388" s="139"/>
      <c r="AS388" s="139"/>
      <c r="AT388" s="139"/>
      <c r="AU388" s="139"/>
      <c r="AV388" s="139"/>
      <c r="AW388" s="139"/>
      <c r="AX388" s="139"/>
      <c r="AY388" s="139"/>
      <c r="AZ388" s="139"/>
      <c r="BA388" s="139"/>
      <c r="BB388" s="139"/>
      <c r="BC388" s="139"/>
      <c r="BD388" s="139"/>
      <c r="BE388" s="139"/>
      <c r="BF388" s="139"/>
      <c r="BG388" s="139"/>
      <c r="BH388" s="139"/>
      <c r="BI388" s="139"/>
      <c r="BJ388" s="139"/>
      <c r="BK388" s="139"/>
      <c r="BL388" s="139"/>
      <c r="BM388" s="139"/>
      <c r="BN388" s="139"/>
      <c r="BO388" s="139"/>
      <c r="BP388" s="139"/>
      <c r="BQ388" s="139"/>
      <c r="BR388" s="139"/>
      <c r="BS388" s="139"/>
      <c r="BT388" s="139"/>
      <c r="BU388" s="139"/>
      <c r="BV388" s="139"/>
      <c r="BW388" s="139"/>
      <c r="BX388" s="139"/>
      <c r="BY388" s="139"/>
      <c r="BZ388" s="139"/>
      <c r="CA388" s="139"/>
      <c r="CB388" s="139"/>
      <c r="CC388" s="139"/>
    </row>
    <row r="389" spans="8:81" s="38" customFormat="1" x14ac:dyDescent="0.45">
      <c r="H389" s="139"/>
      <c r="I389" s="139"/>
      <c r="J389" s="139"/>
      <c r="K389" s="139"/>
      <c r="L389" s="139"/>
      <c r="M389" s="139"/>
      <c r="N389" s="139"/>
      <c r="O389" s="139"/>
      <c r="P389" s="139"/>
      <c r="Q389" s="139"/>
      <c r="R389" s="139"/>
      <c r="S389" s="139"/>
      <c r="T389" s="139"/>
      <c r="U389" s="139"/>
      <c r="V389" s="139"/>
      <c r="W389" s="139"/>
      <c r="X389" s="139"/>
      <c r="Y389" s="139"/>
      <c r="Z389" s="139"/>
      <c r="AA389" s="139"/>
      <c r="AB389" s="139"/>
      <c r="AC389" s="139"/>
      <c r="AD389" s="139"/>
      <c r="AE389" s="139"/>
      <c r="AF389" s="139"/>
      <c r="AG389" s="139"/>
      <c r="AH389" s="139"/>
      <c r="AI389" s="139"/>
      <c r="AJ389" s="139"/>
      <c r="AK389" s="139"/>
      <c r="AL389" s="139"/>
      <c r="AM389" s="139"/>
      <c r="AN389" s="139"/>
      <c r="AO389" s="139"/>
      <c r="AP389" s="139"/>
      <c r="AQ389" s="139"/>
      <c r="AR389" s="139"/>
      <c r="AS389" s="139"/>
      <c r="AT389" s="139"/>
      <c r="AU389" s="139"/>
      <c r="AV389" s="139"/>
      <c r="AW389" s="139"/>
      <c r="AX389" s="139"/>
      <c r="AY389" s="139"/>
      <c r="AZ389" s="139"/>
      <c r="BA389" s="139"/>
      <c r="BB389" s="139"/>
      <c r="BC389" s="139"/>
      <c r="BD389" s="139"/>
      <c r="BE389" s="139"/>
      <c r="BF389" s="139"/>
      <c r="BG389" s="139"/>
      <c r="BH389" s="139"/>
      <c r="BI389" s="139"/>
      <c r="BJ389" s="139"/>
      <c r="BK389" s="139"/>
      <c r="BL389" s="139"/>
      <c r="BM389" s="139"/>
      <c r="BN389" s="139"/>
      <c r="BO389" s="139"/>
      <c r="BP389" s="139"/>
      <c r="BQ389" s="139"/>
      <c r="BR389" s="139"/>
      <c r="BS389" s="139"/>
      <c r="BT389" s="139"/>
      <c r="BU389" s="139"/>
      <c r="BV389" s="139"/>
      <c r="BW389" s="139"/>
      <c r="BX389" s="139"/>
      <c r="BY389" s="139"/>
      <c r="BZ389" s="139"/>
      <c r="CA389" s="139"/>
      <c r="CB389" s="139"/>
      <c r="CC389" s="139"/>
    </row>
    <row r="390" spans="8:81" s="38" customFormat="1" x14ac:dyDescent="0.45">
      <c r="H390" s="139"/>
      <c r="I390" s="139"/>
      <c r="J390" s="139"/>
      <c r="K390" s="139"/>
      <c r="L390" s="139"/>
      <c r="M390" s="139"/>
      <c r="N390" s="139"/>
      <c r="O390" s="139"/>
      <c r="P390" s="139"/>
      <c r="Q390" s="139"/>
      <c r="R390" s="139"/>
      <c r="S390" s="139"/>
      <c r="T390" s="139"/>
      <c r="U390" s="139"/>
      <c r="V390" s="139"/>
      <c r="W390" s="139"/>
      <c r="X390" s="139"/>
      <c r="Y390" s="139"/>
      <c r="Z390" s="139"/>
      <c r="AA390" s="139"/>
      <c r="AB390" s="139"/>
      <c r="AC390" s="139"/>
      <c r="AD390" s="139"/>
      <c r="AE390" s="139"/>
      <c r="AF390" s="139"/>
      <c r="AG390" s="139"/>
      <c r="AH390" s="139"/>
      <c r="AI390" s="139"/>
      <c r="AJ390" s="139"/>
      <c r="AK390" s="139"/>
      <c r="AL390" s="139"/>
      <c r="AM390" s="139"/>
      <c r="AN390" s="139"/>
      <c r="AO390" s="139"/>
      <c r="AP390" s="139"/>
      <c r="AQ390" s="139"/>
      <c r="AR390" s="139"/>
      <c r="AS390" s="139"/>
      <c r="AT390" s="139"/>
      <c r="AU390" s="139"/>
      <c r="AV390" s="139"/>
      <c r="AW390" s="139"/>
      <c r="AX390" s="139"/>
      <c r="AY390" s="139"/>
      <c r="AZ390" s="139"/>
      <c r="BA390" s="139"/>
      <c r="BB390" s="139"/>
      <c r="BC390" s="139"/>
      <c r="BD390" s="139"/>
      <c r="BE390" s="139"/>
      <c r="BF390" s="139"/>
      <c r="BG390" s="139"/>
      <c r="BH390" s="139"/>
      <c r="BI390" s="139"/>
      <c r="BJ390" s="139"/>
      <c r="BK390" s="139"/>
      <c r="BL390" s="139"/>
      <c r="BM390" s="139"/>
      <c r="BN390" s="139"/>
      <c r="BO390" s="139"/>
      <c r="BP390" s="139"/>
      <c r="BQ390" s="139"/>
      <c r="BR390" s="139"/>
      <c r="BS390" s="139"/>
      <c r="BT390" s="139"/>
      <c r="BU390" s="139"/>
      <c r="BV390" s="139"/>
      <c r="BW390" s="139"/>
      <c r="BX390" s="139"/>
      <c r="BY390" s="139"/>
      <c r="BZ390" s="139"/>
      <c r="CA390" s="139"/>
      <c r="CB390" s="139"/>
      <c r="CC390" s="139"/>
    </row>
    <row r="391" spans="8:81" s="38" customFormat="1" x14ac:dyDescent="0.45">
      <c r="H391" s="139"/>
      <c r="I391" s="139"/>
      <c r="J391" s="139"/>
      <c r="K391" s="139"/>
      <c r="L391" s="139"/>
      <c r="M391" s="139"/>
      <c r="N391" s="139"/>
      <c r="O391" s="139"/>
      <c r="P391" s="139"/>
      <c r="Q391" s="139"/>
      <c r="R391" s="139"/>
      <c r="S391" s="139"/>
      <c r="T391" s="139"/>
      <c r="U391" s="139"/>
      <c r="V391" s="139"/>
      <c r="W391" s="139"/>
      <c r="X391" s="139"/>
      <c r="Y391" s="139"/>
      <c r="Z391" s="139"/>
      <c r="AA391" s="139"/>
      <c r="AB391" s="139"/>
      <c r="AC391" s="139"/>
      <c r="AD391" s="139"/>
      <c r="AE391" s="139"/>
      <c r="AF391" s="139"/>
      <c r="AG391" s="139"/>
      <c r="AH391" s="139"/>
      <c r="AI391" s="139"/>
      <c r="AJ391" s="139"/>
      <c r="AK391" s="139"/>
      <c r="AL391" s="139"/>
      <c r="AM391" s="139"/>
      <c r="AN391" s="139"/>
      <c r="AO391" s="139"/>
      <c r="AP391" s="139"/>
      <c r="AQ391" s="139"/>
      <c r="AR391" s="139"/>
      <c r="AS391" s="139"/>
      <c r="AT391" s="139"/>
      <c r="AU391" s="139"/>
      <c r="AV391" s="139"/>
      <c r="AW391" s="139"/>
      <c r="AX391" s="139"/>
      <c r="AY391" s="139"/>
      <c r="AZ391" s="139"/>
      <c r="BA391" s="139"/>
      <c r="BB391" s="139"/>
      <c r="BC391" s="139"/>
      <c r="BD391" s="139"/>
      <c r="BE391" s="139"/>
      <c r="BF391" s="139"/>
      <c r="BG391" s="139"/>
      <c r="BH391" s="139"/>
      <c r="BI391" s="139"/>
      <c r="BJ391" s="139"/>
      <c r="BK391" s="139"/>
      <c r="BL391" s="139"/>
      <c r="BM391" s="139"/>
      <c r="BN391" s="139"/>
      <c r="BO391" s="139"/>
      <c r="BP391" s="139"/>
      <c r="BQ391" s="139"/>
      <c r="BR391" s="139"/>
      <c r="BS391" s="139"/>
      <c r="BT391" s="139"/>
      <c r="BU391" s="139"/>
      <c r="BV391" s="139"/>
      <c r="BW391" s="139"/>
      <c r="BX391" s="139"/>
      <c r="BY391" s="139"/>
      <c r="BZ391" s="139"/>
      <c r="CA391" s="139"/>
      <c r="CB391" s="139"/>
      <c r="CC391" s="139"/>
    </row>
    <row r="392" spans="8:81" s="38" customFormat="1" x14ac:dyDescent="0.45">
      <c r="H392" s="139"/>
      <c r="I392" s="139"/>
      <c r="J392" s="139"/>
      <c r="K392" s="139"/>
      <c r="L392" s="139"/>
      <c r="M392" s="139"/>
      <c r="N392" s="139"/>
      <c r="O392" s="139"/>
      <c r="P392" s="139"/>
      <c r="Q392" s="139"/>
      <c r="R392" s="139"/>
      <c r="S392" s="139"/>
      <c r="T392" s="139"/>
      <c r="U392" s="139"/>
      <c r="V392" s="139"/>
      <c r="W392" s="139"/>
      <c r="X392" s="139"/>
      <c r="Y392" s="139"/>
      <c r="Z392" s="139"/>
      <c r="AA392" s="139"/>
      <c r="AB392" s="139"/>
      <c r="AC392" s="139"/>
      <c r="AD392" s="139"/>
      <c r="AE392" s="139"/>
      <c r="AF392" s="139"/>
      <c r="AG392" s="139"/>
      <c r="AH392" s="139"/>
      <c r="AI392" s="139"/>
      <c r="AJ392" s="139"/>
      <c r="AK392" s="139"/>
      <c r="AL392" s="139"/>
      <c r="AM392" s="139"/>
      <c r="AN392" s="139"/>
      <c r="AO392" s="139"/>
      <c r="AP392" s="139"/>
      <c r="AQ392" s="139"/>
      <c r="AR392" s="139"/>
      <c r="AS392" s="139"/>
      <c r="AT392" s="139"/>
      <c r="AU392" s="139"/>
      <c r="AV392" s="139"/>
      <c r="AW392" s="139"/>
      <c r="AX392" s="139"/>
      <c r="AY392" s="139"/>
      <c r="AZ392" s="139"/>
      <c r="BA392" s="139"/>
      <c r="BB392" s="139"/>
      <c r="BC392" s="139"/>
      <c r="BD392" s="139"/>
      <c r="BE392" s="139"/>
      <c r="BF392" s="139"/>
      <c r="BG392" s="139"/>
      <c r="BH392" s="139"/>
      <c r="BI392" s="139"/>
      <c r="BJ392" s="139"/>
      <c r="BK392" s="139"/>
      <c r="BL392" s="139"/>
      <c r="BM392" s="139"/>
      <c r="BN392" s="139"/>
      <c r="BO392" s="139"/>
      <c r="BP392" s="139"/>
      <c r="BQ392" s="139"/>
      <c r="BR392" s="139"/>
      <c r="BS392" s="139"/>
      <c r="BT392" s="139"/>
      <c r="BU392" s="139"/>
      <c r="BV392" s="139"/>
      <c r="BW392" s="139"/>
      <c r="BX392" s="139"/>
      <c r="BY392" s="139"/>
      <c r="BZ392" s="139"/>
      <c r="CA392" s="139"/>
      <c r="CB392" s="139"/>
      <c r="CC392" s="139"/>
    </row>
    <row r="393" spans="8:81" s="38" customFormat="1" x14ac:dyDescent="0.45">
      <c r="H393" s="139"/>
      <c r="I393" s="139"/>
      <c r="J393" s="139"/>
      <c r="K393" s="139"/>
      <c r="L393" s="139"/>
      <c r="M393" s="139"/>
      <c r="N393" s="139"/>
      <c r="O393" s="139"/>
      <c r="P393" s="139"/>
      <c r="Q393" s="139"/>
      <c r="R393" s="139"/>
      <c r="S393" s="139"/>
      <c r="T393" s="139"/>
      <c r="U393" s="139"/>
      <c r="V393" s="139"/>
      <c r="W393" s="139"/>
      <c r="X393" s="139"/>
      <c r="Y393" s="139"/>
      <c r="Z393" s="139"/>
      <c r="AA393" s="139"/>
      <c r="AB393" s="139"/>
      <c r="AC393" s="139"/>
      <c r="AD393" s="139"/>
      <c r="AE393" s="139"/>
      <c r="AF393" s="139"/>
      <c r="AG393" s="139"/>
      <c r="AH393" s="139"/>
      <c r="AI393" s="139"/>
      <c r="AJ393" s="139"/>
      <c r="AK393" s="139"/>
      <c r="AL393" s="139"/>
      <c r="AM393" s="139"/>
      <c r="AN393" s="139"/>
      <c r="AO393" s="139"/>
      <c r="AP393" s="139"/>
      <c r="AQ393" s="139"/>
      <c r="AR393" s="139"/>
      <c r="AS393" s="139"/>
      <c r="AT393" s="139"/>
      <c r="AU393" s="139"/>
      <c r="AV393" s="139"/>
      <c r="AW393" s="139"/>
      <c r="AX393" s="139"/>
      <c r="AY393" s="139"/>
      <c r="AZ393" s="139"/>
      <c r="BA393" s="139"/>
      <c r="BB393" s="139"/>
      <c r="BC393" s="139"/>
      <c r="BD393" s="139"/>
      <c r="BE393" s="139"/>
      <c r="BF393" s="139"/>
      <c r="BG393" s="139"/>
      <c r="BH393" s="139"/>
      <c r="BI393" s="139"/>
      <c r="BJ393" s="139"/>
      <c r="BK393" s="139"/>
      <c r="BL393" s="139"/>
      <c r="BM393" s="139"/>
      <c r="BN393" s="139"/>
      <c r="BO393" s="139"/>
      <c r="BP393" s="139"/>
      <c r="BQ393" s="139"/>
      <c r="BR393" s="139"/>
      <c r="BS393" s="139"/>
      <c r="BT393" s="139"/>
      <c r="BU393" s="139"/>
      <c r="BV393" s="139"/>
      <c r="BW393" s="139"/>
      <c r="BX393" s="139"/>
      <c r="BY393" s="139"/>
      <c r="BZ393" s="139"/>
      <c r="CA393" s="139"/>
      <c r="CB393" s="139"/>
      <c r="CC393" s="139"/>
    </row>
    <row r="394" spans="8:81" s="38" customFormat="1" x14ac:dyDescent="0.45">
      <c r="H394" s="139"/>
      <c r="I394" s="139"/>
      <c r="J394" s="139"/>
      <c r="K394" s="139"/>
      <c r="L394" s="139"/>
      <c r="M394" s="139"/>
      <c r="N394" s="139"/>
      <c r="O394" s="139"/>
      <c r="P394" s="139"/>
      <c r="Q394" s="139"/>
      <c r="R394" s="139"/>
      <c r="S394" s="139"/>
      <c r="T394" s="139"/>
      <c r="U394" s="139"/>
      <c r="V394" s="139"/>
      <c r="W394" s="139"/>
      <c r="X394" s="139"/>
      <c r="Y394" s="139"/>
      <c r="Z394" s="139"/>
      <c r="AA394" s="139"/>
      <c r="AB394" s="139"/>
      <c r="AC394" s="139"/>
      <c r="AD394" s="139"/>
      <c r="AE394" s="139"/>
      <c r="AF394" s="139"/>
      <c r="AG394" s="139"/>
      <c r="AH394" s="139"/>
      <c r="AI394" s="139"/>
      <c r="AJ394" s="139"/>
      <c r="AK394" s="139"/>
      <c r="AL394" s="139"/>
      <c r="AM394" s="139"/>
      <c r="AN394" s="139"/>
      <c r="AO394" s="139"/>
      <c r="AP394" s="139"/>
      <c r="AQ394" s="139"/>
      <c r="AR394" s="139"/>
      <c r="AS394" s="139"/>
      <c r="AT394" s="139"/>
      <c r="AU394" s="139"/>
      <c r="AV394" s="139"/>
      <c r="AW394" s="139"/>
      <c r="AX394" s="139"/>
      <c r="AY394" s="139"/>
      <c r="AZ394" s="139"/>
      <c r="BA394" s="139"/>
      <c r="BB394" s="139"/>
      <c r="BC394" s="139"/>
      <c r="BD394" s="139"/>
      <c r="BE394" s="139"/>
      <c r="BF394" s="139"/>
      <c r="BG394" s="139"/>
      <c r="BH394" s="139"/>
      <c r="BI394" s="139"/>
      <c r="BJ394" s="139"/>
      <c r="BK394" s="139"/>
      <c r="BL394" s="139"/>
      <c r="BM394" s="139"/>
      <c r="BN394" s="139"/>
      <c r="BO394" s="139"/>
      <c r="BP394" s="139"/>
      <c r="BQ394" s="139"/>
      <c r="BR394" s="139"/>
      <c r="BS394" s="139"/>
      <c r="BT394" s="139"/>
      <c r="BU394" s="139"/>
      <c r="BV394" s="139"/>
      <c r="BW394" s="139"/>
      <c r="BX394" s="139"/>
      <c r="BY394" s="139"/>
      <c r="BZ394" s="139"/>
      <c r="CA394" s="139"/>
      <c r="CB394" s="139"/>
      <c r="CC394" s="139"/>
    </row>
    <row r="395" spans="8:81" s="38" customFormat="1" x14ac:dyDescent="0.45">
      <c r="H395" s="139"/>
      <c r="I395" s="139"/>
      <c r="J395" s="139"/>
      <c r="K395" s="139"/>
      <c r="L395" s="139"/>
      <c r="M395" s="139"/>
      <c r="N395" s="139"/>
      <c r="O395" s="139"/>
      <c r="P395" s="139"/>
      <c r="Q395" s="139"/>
      <c r="R395" s="139"/>
      <c r="S395" s="139"/>
      <c r="T395" s="139"/>
      <c r="U395" s="139"/>
      <c r="V395" s="139"/>
      <c r="W395" s="139"/>
      <c r="X395" s="139"/>
      <c r="Y395" s="139"/>
      <c r="Z395" s="139"/>
      <c r="AA395" s="139"/>
      <c r="AB395" s="139"/>
      <c r="AC395" s="139"/>
      <c r="AD395" s="139"/>
      <c r="AE395" s="139"/>
      <c r="AF395" s="139"/>
      <c r="AG395" s="139"/>
      <c r="AH395" s="139"/>
      <c r="AI395" s="139"/>
      <c r="AJ395" s="139"/>
      <c r="AK395" s="139"/>
      <c r="AL395" s="139"/>
      <c r="AM395" s="139"/>
      <c r="AN395" s="139"/>
      <c r="AO395" s="139"/>
      <c r="AP395" s="139"/>
      <c r="AQ395" s="139"/>
      <c r="AR395" s="139"/>
      <c r="AS395" s="139"/>
      <c r="AT395" s="139"/>
      <c r="AU395" s="139"/>
      <c r="AV395" s="139"/>
      <c r="AW395" s="139"/>
      <c r="AX395" s="139"/>
      <c r="AY395" s="139"/>
      <c r="AZ395" s="139"/>
      <c r="BA395" s="139"/>
      <c r="BB395" s="139"/>
      <c r="BC395" s="139"/>
      <c r="BD395" s="139"/>
      <c r="BE395" s="139"/>
      <c r="BF395" s="139"/>
      <c r="BG395" s="139"/>
      <c r="BH395" s="139"/>
      <c r="BI395" s="139"/>
      <c r="BJ395" s="139"/>
      <c r="BK395" s="139"/>
      <c r="BL395" s="139"/>
      <c r="BM395" s="139"/>
      <c r="BN395" s="139"/>
      <c r="BO395" s="139"/>
      <c r="BP395" s="139"/>
      <c r="BQ395" s="139"/>
      <c r="BR395" s="139"/>
      <c r="BS395" s="139"/>
      <c r="BT395" s="139"/>
      <c r="BU395" s="139"/>
      <c r="BV395" s="139"/>
      <c r="BW395" s="139"/>
      <c r="BX395" s="139"/>
      <c r="BY395" s="139"/>
      <c r="BZ395" s="139"/>
      <c r="CA395" s="139"/>
      <c r="CB395" s="139"/>
      <c r="CC395" s="139"/>
    </row>
    <row r="396" spans="8:81" s="38" customFormat="1" x14ac:dyDescent="0.45">
      <c r="H396" s="139"/>
      <c r="I396" s="139"/>
      <c r="J396" s="139"/>
      <c r="K396" s="139"/>
      <c r="L396" s="139"/>
      <c r="M396" s="139"/>
      <c r="N396" s="139"/>
      <c r="O396" s="139"/>
      <c r="P396" s="139"/>
      <c r="Q396" s="139"/>
      <c r="R396" s="139"/>
      <c r="S396" s="139"/>
      <c r="T396" s="139"/>
      <c r="U396" s="139"/>
      <c r="V396" s="139"/>
      <c r="W396" s="139"/>
      <c r="X396" s="139"/>
      <c r="Y396" s="139"/>
      <c r="Z396" s="139"/>
      <c r="AA396" s="139"/>
      <c r="AB396" s="139"/>
      <c r="AC396" s="139"/>
      <c r="AD396" s="139"/>
      <c r="AE396" s="139"/>
      <c r="AF396" s="139"/>
      <c r="AG396" s="139"/>
      <c r="AH396" s="139"/>
      <c r="AI396" s="139"/>
      <c r="AJ396" s="139"/>
      <c r="AK396" s="139"/>
      <c r="AL396" s="139"/>
      <c r="AM396" s="139"/>
      <c r="AN396" s="139"/>
      <c r="AO396" s="139"/>
      <c r="AP396" s="139"/>
      <c r="AQ396" s="139"/>
      <c r="AR396" s="139"/>
      <c r="AS396" s="139"/>
      <c r="AT396" s="139"/>
      <c r="AU396" s="139"/>
      <c r="AV396" s="139"/>
      <c r="AW396" s="139"/>
      <c r="AX396" s="139"/>
      <c r="AY396" s="139"/>
      <c r="AZ396" s="139"/>
      <c r="BA396" s="139"/>
      <c r="BB396" s="139"/>
      <c r="BC396" s="139"/>
      <c r="BD396" s="139"/>
      <c r="BE396" s="139"/>
      <c r="BF396" s="139"/>
      <c r="BG396" s="139"/>
      <c r="BH396" s="139"/>
      <c r="BI396" s="139"/>
      <c r="BJ396" s="139"/>
      <c r="BK396" s="139"/>
      <c r="BL396" s="139"/>
      <c r="BM396" s="139"/>
      <c r="BN396" s="139"/>
      <c r="BO396" s="139"/>
      <c r="BP396" s="139"/>
      <c r="BQ396" s="139"/>
      <c r="BR396" s="139"/>
      <c r="BS396" s="139"/>
      <c r="BT396" s="139"/>
      <c r="BU396" s="139"/>
      <c r="BV396" s="139"/>
      <c r="BW396" s="139"/>
      <c r="BX396" s="139"/>
      <c r="BY396" s="139"/>
      <c r="BZ396" s="139"/>
      <c r="CA396" s="139"/>
      <c r="CB396" s="139"/>
      <c r="CC396" s="139"/>
    </row>
    <row r="397" spans="8:81" s="38" customFormat="1" x14ac:dyDescent="0.45">
      <c r="H397" s="139"/>
      <c r="I397" s="139"/>
      <c r="J397" s="139"/>
      <c r="K397" s="139"/>
      <c r="L397" s="139"/>
      <c r="M397" s="139"/>
      <c r="N397" s="139"/>
      <c r="O397" s="139"/>
      <c r="P397" s="139"/>
      <c r="Q397" s="139"/>
      <c r="R397" s="139"/>
      <c r="S397" s="139"/>
      <c r="T397" s="139"/>
      <c r="U397" s="139"/>
      <c r="V397" s="139"/>
      <c r="W397" s="139"/>
      <c r="X397" s="139"/>
      <c r="Y397" s="139"/>
      <c r="Z397" s="139"/>
      <c r="AA397" s="139"/>
      <c r="AB397" s="139"/>
      <c r="AC397" s="139"/>
      <c r="AD397" s="139"/>
      <c r="AE397" s="139"/>
      <c r="AF397" s="139"/>
      <c r="AG397" s="139"/>
      <c r="AH397" s="139"/>
      <c r="AI397" s="139"/>
      <c r="AJ397" s="139"/>
      <c r="AK397" s="139"/>
      <c r="AL397" s="139"/>
      <c r="AM397" s="139"/>
      <c r="AN397" s="139"/>
      <c r="AO397" s="139"/>
      <c r="AP397" s="139"/>
      <c r="AQ397" s="139"/>
      <c r="AR397" s="139"/>
      <c r="AS397" s="139"/>
      <c r="AT397" s="139"/>
      <c r="AU397" s="139"/>
      <c r="AV397" s="139"/>
      <c r="AW397" s="139"/>
      <c r="AX397" s="139"/>
      <c r="AY397" s="139"/>
      <c r="AZ397" s="139"/>
      <c r="BA397" s="139"/>
      <c r="BB397" s="139"/>
      <c r="BC397" s="139"/>
      <c r="BD397" s="139"/>
      <c r="BE397" s="139"/>
      <c r="BF397" s="139"/>
      <c r="BG397" s="139"/>
      <c r="BH397" s="139"/>
      <c r="BI397" s="139"/>
      <c r="BJ397" s="139"/>
      <c r="BK397" s="139"/>
      <c r="BL397" s="139"/>
      <c r="BM397" s="139"/>
      <c r="BN397" s="139"/>
      <c r="BO397" s="139"/>
      <c r="BP397" s="139"/>
      <c r="BQ397" s="139"/>
      <c r="BR397" s="139"/>
      <c r="BS397" s="139"/>
      <c r="BT397" s="139"/>
      <c r="BU397" s="139"/>
      <c r="BV397" s="139"/>
      <c r="BW397" s="139"/>
      <c r="BX397" s="139"/>
      <c r="BY397" s="139"/>
      <c r="BZ397" s="139"/>
      <c r="CA397" s="139"/>
      <c r="CB397" s="139"/>
      <c r="CC397" s="139"/>
    </row>
    <row r="398" spans="8:81" s="38" customFormat="1" x14ac:dyDescent="0.45">
      <c r="H398" s="139"/>
      <c r="I398" s="139"/>
      <c r="J398" s="139"/>
      <c r="K398" s="139"/>
      <c r="L398" s="139"/>
      <c r="M398" s="139"/>
      <c r="N398" s="139"/>
      <c r="O398" s="139"/>
      <c r="P398" s="139"/>
      <c r="Q398" s="139"/>
      <c r="R398" s="139"/>
      <c r="S398" s="139"/>
      <c r="T398" s="139"/>
      <c r="U398" s="139"/>
      <c r="V398" s="139"/>
      <c r="W398" s="139"/>
      <c r="X398" s="139"/>
      <c r="Y398" s="139"/>
      <c r="Z398" s="139"/>
      <c r="AA398" s="139"/>
      <c r="AB398" s="139"/>
      <c r="AC398" s="139"/>
      <c r="AD398" s="139"/>
      <c r="AE398" s="139"/>
      <c r="AF398" s="139"/>
      <c r="AG398" s="139"/>
      <c r="AH398" s="139"/>
      <c r="AI398" s="139"/>
      <c r="AJ398" s="139"/>
      <c r="AK398" s="139"/>
      <c r="AL398" s="139"/>
      <c r="AM398" s="139"/>
      <c r="AN398" s="139"/>
      <c r="AO398" s="139"/>
      <c r="AP398" s="139"/>
      <c r="AQ398" s="139"/>
      <c r="AR398" s="139"/>
      <c r="AS398" s="139"/>
      <c r="AT398" s="139"/>
      <c r="AU398" s="139"/>
      <c r="AV398" s="139"/>
      <c r="AW398" s="139"/>
      <c r="AX398" s="139"/>
      <c r="AY398" s="139"/>
      <c r="AZ398" s="139"/>
      <c r="BA398" s="139"/>
      <c r="BB398" s="139"/>
      <c r="BC398" s="139"/>
      <c r="BD398" s="139"/>
      <c r="BE398" s="139"/>
      <c r="BF398" s="139"/>
      <c r="BG398" s="139"/>
      <c r="BH398" s="139"/>
      <c r="BI398" s="139"/>
      <c r="BJ398" s="139"/>
      <c r="BK398" s="139"/>
      <c r="BL398" s="139"/>
      <c r="BM398" s="139"/>
      <c r="BN398" s="139"/>
      <c r="BO398" s="139"/>
      <c r="BP398" s="139"/>
      <c r="BQ398" s="139"/>
      <c r="BR398" s="139"/>
      <c r="BS398" s="139"/>
      <c r="BT398" s="139"/>
      <c r="BU398" s="139"/>
      <c r="BV398" s="139"/>
      <c r="BW398" s="139"/>
      <c r="BX398" s="139"/>
      <c r="BY398" s="139"/>
      <c r="BZ398" s="139"/>
      <c r="CA398" s="139"/>
      <c r="CB398" s="139"/>
      <c r="CC398" s="139"/>
    </row>
    <row r="399" spans="8:81" s="38" customFormat="1" x14ac:dyDescent="0.45">
      <c r="H399" s="139"/>
      <c r="I399" s="139"/>
      <c r="J399" s="139"/>
      <c r="K399" s="139"/>
      <c r="L399" s="139"/>
      <c r="M399" s="139"/>
      <c r="N399" s="139"/>
      <c r="O399" s="139"/>
      <c r="P399" s="139"/>
      <c r="Q399" s="139"/>
      <c r="R399" s="139"/>
      <c r="S399" s="139"/>
      <c r="T399" s="139"/>
      <c r="U399" s="139"/>
      <c r="V399" s="139"/>
      <c r="W399" s="139"/>
      <c r="X399" s="139"/>
      <c r="Y399" s="139"/>
      <c r="Z399" s="139"/>
      <c r="AA399" s="139"/>
      <c r="AB399" s="139"/>
      <c r="AC399" s="139"/>
      <c r="AD399" s="139"/>
      <c r="AE399" s="139"/>
      <c r="AF399" s="139"/>
      <c r="AG399" s="139"/>
      <c r="AH399" s="139"/>
      <c r="AI399" s="139"/>
      <c r="AJ399" s="139"/>
      <c r="AK399" s="139"/>
      <c r="AL399" s="139"/>
      <c r="AM399" s="139"/>
      <c r="AN399" s="139"/>
      <c r="AO399" s="139"/>
      <c r="AP399" s="139"/>
      <c r="AQ399" s="139"/>
      <c r="AR399" s="139"/>
      <c r="AS399" s="139"/>
      <c r="AT399" s="139"/>
      <c r="AU399" s="139"/>
      <c r="AV399" s="139"/>
      <c r="AW399" s="139"/>
      <c r="AX399" s="139"/>
      <c r="AY399" s="139"/>
      <c r="AZ399" s="139"/>
      <c r="BA399" s="139"/>
      <c r="BB399" s="139"/>
      <c r="BC399" s="139"/>
      <c r="BD399" s="139"/>
      <c r="BE399" s="139"/>
      <c r="BF399" s="139"/>
      <c r="BG399" s="139"/>
      <c r="BH399" s="139"/>
      <c r="BI399" s="139"/>
      <c r="BJ399" s="139"/>
      <c r="BK399" s="139"/>
      <c r="BL399" s="139"/>
      <c r="BM399" s="139"/>
      <c r="BN399" s="139"/>
      <c r="BO399" s="139"/>
      <c r="BP399" s="139"/>
      <c r="BQ399" s="139"/>
      <c r="BR399" s="139"/>
      <c r="BS399" s="139"/>
      <c r="BT399" s="139"/>
      <c r="BU399" s="139"/>
      <c r="BV399" s="139"/>
      <c r="BW399" s="139"/>
      <c r="BX399" s="139"/>
      <c r="BY399" s="139"/>
      <c r="BZ399" s="139"/>
      <c r="CA399" s="139"/>
      <c r="CB399" s="139"/>
      <c r="CC399" s="139"/>
    </row>
    <row r="400" spans="8:81" s="38" customFormat="1" x14ac:dyDescent="0.45">
      <c r="H400" s="139"/>
      <c r="I400" s="139"/>
      <c r="J400" s="139"/>
      <c r="K400" s="139"/>
      <c r="L400" s="139"/>
      <c r="M400" s="139"/>
      <c r="N400" s="139"/>
      <c r="O400" s="139"/>
      <c r="P400" s="139"/>
      <c r="Q400" s="139"/>
      <c r="R400" s="139"/>
      <c r="S400" s="139"/>
      <c r="T400" s="139"/>
      <c r="U400" s="139"/>
      <c r="V400" s="139"/>
      <c r="W400" s="139"/>
      <c r="X400" s="139"/>
      <c r="Y400" s="139"/>
      <c r="Z400" s="139"/>
      <c r="AA400" s="139"/>
      <c r="AB400" s="139"/>
      <c r="AC400" s="139"/>
      <c r="AD400" s="139"/>
      <c r="AE400" s="139"/>
      <c r="AF400" s="139"/>
      <c r="AG400" s="139"/>
      <c r="AH400" s="139"/>
      <c r="AI400" s="139"/>
      <c r="AJ400" s="139"/>
      <c r="AK400" s="139"/>
      <c r="AL400" s="139"/>
      <c r="AM400" s="139"/>
      <c r="AN400" s="139"/>
      <c r="AO400" s="139"/>
      <c r="AP400" s="139"/>
      <c r="AQ400" s="139"/>
      <c r="AR400" s="139"/>
      <c r="AS400" s="139"/>
      <c r="AT400" s="139"/>
      <c r="AU400" s="139"/>
      <c r="AV400" s="139"/>
      <c r="AW400" s="139"/>
      <c r="AX400" s="139"/>
      <c r="AY400" s="139"/>
      <c r="AZ400" s="139"/>
      <c r="BA400" s="139"/>
      <c r="BB400" s="139"/>
      <c r="BC400" s="139"/>
      <c r="BD400" s="139"/>
      <c r="BE400" s="139"/>
      <c r="BF400" s="139"/>
      <c r="BG400" s="139"/>
      <c r="BH400" s="139"/>
      <c r="BI400" s="139"/>
      <c r="BJ400" s="139"/>
      <c r="BK400" s="139"/>
      <c r="BL400" s="139"/>
      <c r="BM400" s="139"/>
      <c r="BN400" s="139"/>
      <c r="BO400" s="139"/>
      <c r="BP400" s="139"/>
      <c r="BQ400" s="139"/>
      <c r="BR400" s="139"/>
      <c r="BS400" s="139"/>
      <c r="BT400" s="139"/>
      <c r="BU400" s="139"/>
      <c r="BV400" s="139"/>
      <c r="BW400" s="139"/>
      <c r="BX400" s="139"/>
      <c r="BY400" s="139"/>
      <c r="BZ400" s="139"/>
      <c r="CA400" s="139"/>
      <c r="CB400" s="139"/>
      <c r="CC400" s="139"/>
    </row>
    <row r="401" spans="8:81" s="38" customFormat="1" x14ac:dyDescent="0.45">
      <c r="H401" s="139"/>
      <c r="I401" s="139"/>
      <c r="J401" s="139"/>
      <c r="K401" s="139"/>
      <c r="L401" s="139"/>
      <c r="M401" s="139"/>
      <c r="N401" s="139"/>
      <c r="O401" s="139"/>
      <c r="P401" s="139"/>
      <c r="Q401" s="139"/>
      <c r="R401" s="139"/>
      <c r="S401" s="139"/>
      <c r="T401" s="139"/>
      <c r="U401" s="139"/>
      <c r="V401" s="139"/>
      <c r="W401" s="139"/>
      <c r="X401" s="139"/>
      <c r="Y401" s="139"/>
      <c r="Z401" s="139"/>
      <c r="AA401" s="139"/>
      <c r="AB401" s="139"/>
      <c r="AC401" s="139"/>
      <c r="AD401" s="139"/>
      <c r="AE401" s="139"/>
      <c r="AF401" s="139"/>
      <c r="AG401" s="139"/>
      <c r="AH401" s="139"/>
      <c r="AI401" s="139"/>
      <c r="AJ401" s="139"/>
      <c r="AK401" s="139"/>
      <c r="AL401" s="139"/>
      <c r="AM401" s="139"/>
      <c r="AN401" s="139"/>
      <c r="AO401" s="139"/>
      <c r="AP401" s="139"/>
      <c r="AQ401" s="139"/>
      <c r="AR401" s="139"/>
      <c r="AS401" s="139"/>
      <c r="AT401" s="139"/>
      <c r="AU401" s="139"/>
      <c r="AV401" s="139"/>
      <c r="AW401" s="139"/>
      <c r="AX401" s="139"/>
      <c r="AY401" s="139"/>
      <c r="AZ401" s="139"/>
      <c r="BA401" s="139"/>
      <c r="BB401" s="139"/>
      <c r="BC401" s="139"/>
      <c r="BD401" s="139"/>
      <c r="BE401" s="139"/>
      <c r="BF401" s="139"/>
      <c r="BG401" s="139"/>
      <c r="BH401" s="139"/>
      <c r="BI401" s="139"/>
      <c r="BJ401" s="139"/>
      <c r="BK401" s="139"/>
      <c r="BL401" s="139"/>
      <c r="BM401" s="139"/>
      <c r="BN401" s="139"/>
      <c r="BO401" s="139"/>
      <c r="BP401" s="139"/>
      <c r="BQ401" s="139"/>
      <c r="BR401" s="139"/>
      <c r="BS401" s="139"/>
      <c r="BT401" s="139"/>
      <c r="BU401" s="139"/>
      <c r="BV401" s="139"/>
      <c r="BW401" s="139"/>
      <c r="BX401" s="139"/>
      <c r="BY401" s="139"/>
      <c r="BZ401" s="139"/>
      <c r="CA401" s="139"/>
      <c r="CB401" s="139"/>
      <c r="CC401" s="139"/>
    </row>
    <row r="402" spans="8:81" s="38" customFormat="1" x14ac:dyDescent="0.45">
      <c r="H402" s="139"/>
      <c r="I402" s="139"/>
      <c r="J402" s="139"/>
      <c r="K402" s="139"/>
      <c r="L402" s="139"/>
      <c r="M402" s="139"/>
      <c r="N402" s="139"/>
      <c r="O402" s="139"/>
      <c r="P402" s="139"/>
      <c r="Q402" s="139"/>
      <c r="R402" s="139"/>
      <c r="S402" s="139"/>
      <c r="T402" s="139"/>
      <c r="U402" s="139"/>
      <c r="V402" s="139"/>
      <c r="W402" s="139"/>
      <c r="X402" s="139"/>
      <c r="Y402" s="139"/>
      <c r="Z402" s="139"/>
      <c r="AA402" s="139"/>
      <c r="AB402" s="139"/>
      <c r="AC402" s="139"/>
      <c r="AD402" s="139"/>
      <c r="AE402" s="139"/>
      <c r="AF402" s="139"/>
      <c r="AG402" s="139"/>
      <c r="AH402" s="139"/>
      <c r="AI402" s="139"/>
      <c r="AJ402" s="139"/>
      <c r="AK402" s="139"/>
      <c r="AL402" s="139"/>
      <c r="AM402" s="139"/>
      <c r="AN402" s="139"/>
      <c r="AO402" s="139"/>
      <c r="AP402" s="139"/>
      <c r="AQ402" s="139"/>
      <c r="AR402" s="139"/>
      <c r="AS402" s="139"/>
      <c r="AT402" s="139"/>
      <c r="AU402" s="139"/>
      <c r="AV402" s="139"/>
      <c r="AW402" s="139"/>
      <c r="AX402" s="139"/>
      <c r="AY402" s="139"/>
      <c r="AZ402" s="139"/>
      <c r="BA402" s="139"/>
      <c r="BB402" s="139"/>
      <c r="BC402" s="139"/>
      <c r="BD402" s="139"/>
      <c r="BE402" s="139"/>
      <c r="BF402" s="139"/>
      <c r="BG402" s="139"/>
      <c r="BH402" s="139"/>
      <c r="BI402" s="139"/>
      <c r="BJ402" s="139"/>
      <c r="BK402" s="139"/>
      <c r="BL402" s="139"/>
      <c r="BM402" s="139"/>
      <c r="BN402" s="139"/>
      <c r="BO402" s="139"/>
      <c r="BP402" s="139"/>
      <c r="BQ402" s="139"/>
      <c r="BR402" s="139"/>
      <c r="BS402" s="139"/>
      <c r="BT402" s="139"/>
      <c r="BU402" s="139"/>
      <c r="BV402" s="139"/>
      <c r="BW402" s="139"/>
      <c r="BX402" s="139"/>
      <c r="BY402" s="139"/>
      <c r="BZ402" s="139"/>
      <c r="CA402" s="139"/>
      <c r="CB402" s="139"/>
      <c r="CC402" s="139"/>
    </row>
    <row r="403" spans="8:81" s="38" customFormat="1" x14ac:dyDescent="0.45">
      <c r="H403" s="139"/>
      <c r="I403" s="139"/>
      <c r="J403" s="139"/>
      <c r="K403" s="139"/>
      <c r="L403" s="139"/>
      <c r="M403" s="139"/>
      <c r="N403" s="139"/>
      <c r="O403" s="139"/>
      <c r="P403" s="139"/>
      <c r="Q403" s="139"/>
      <c r="R403" s="139"/>
      <c r="S403" s="139"/>
      <c r="T403" s="139"/>
      <c r="U403" s="139"/>
      <c r="V403" s="139"/>
      <c r="W403" s="139"/>
      <c r="X403" s="139"/>
      <c r="Y403" s="139"/>
      <c r="Z403" s="139"/>
      <c r="AA403" s="139"/>
      <c r="AB403" s="139"/>
      <c r="AC403" s="139"/>
      <c r="AD403" s="139"/>
      <c r="AE403" s="139"/>
      <c r="AF403" s="139"/>
      <c r="AG403" s="139"/>
      <c r="AH403" s="139"/>
      <c r="AI403" s="139"/>
      <c r="AJ403" s="139"/>
      <c r="AK403" s="139"/>
      <c r="AL403" s="139"/>
      <c r="AM403" s="139"/>
      <c r="AN403" s="139"/>
      <c r="AO403" s="139"/>
      <c r="AP403" s="139"/>
      <c r="AQ403" s="139"/>
      <c r="AR403" s="139"/>
      <c r="AS403" s="139"/>
      <c r="AT403" s="139"/>
      <c r="AU403" s="139"/>
      <c r="AV403" s="139"/>
      <c r="AW403" s="139"/>
      <c r="AX403" s="139"/>
      <c r="AY403" s="139"/>
      <c r="AZ403" s="139"/>
      <c r="BA403" s="139"/>
      <c r="BB403" s="139"/>
      <c r="BC403" s="139"/>
      <c r="BD403" s="139"/>
      <c r="BE403" s="139"/>
      <c r="BF403" s="139"/>
      <c r="BG403" s="139"/>
      <c r="BH403" s="139"/>
      <c r="BI403" s="139"/>
      <c r="BJ403" s="139"/>
      <c r="BK403" s="139"/>
      <c r="BL403" s="139"/>
      <c r="BM403" s="139"/>
      <c r="BN403" s="139"/>
      <c r="BO403" s="139"/>
      <c r="BP403" s="139"/>
      <c r="BQ403" s="139"/>
      <c r="BR403" s="139"/>
      <c r="BS403" s="139"/>
      <c r="BT403" s="139"/>
      <c r="BU403" s="139"/>
      <c r="BV403" s="139"/>
      <c r="BW403" s="139"/>
      <c r="BX403" s="139"/>
      <c r="BY403" s="139"/>
      <c r="BZ403" s="139"/>
      <c r="CA403" s="139"/>
      <c r="CB403" s="139"/>
      <c r="CC403" s="139"/>
    </row>
    <row r="404" spans="8:81" s="38" customFormat="1" x14ac:dyDescent="0.45">
      <c r="H404" s="139"/>
      <c r="I404" s="139"/>
      <c r="J404" s="139"/>
      <c r="K404" s="139"/>
      <c r="L404" s="139"/>
      <c r="M404" s="139"/>
      <c r="N404" s="139"/>
      <c r="O404" s="139"/>
      <c r="P404" s="139"/>
      <c r="Q404" s="139"/>
      <c r="R404" s="139"/>
      <c r="S404" s="139"/>
      <c r="T404" s="139"/>
      <c r="U404" s="139"/>
      <c r="V404" s="139"/>
      <c r="W404" s="139"/>
      <c r="X404" s="139"/>
      <c r="Y404" s="139"/>
      <c r="Z404" s="139"/>
      <c r="AA404" s="139"/>
      <c r="AB404" s="139"/>
      <c r="AC404" s="139"/>
      <c r="AD404" s="139"/>
      <c r="AE404" s="139"/>
      <c r="AF404" s="139"/>
      <c r="AG404" s="139"/>
      <c r="AH404" s="139"/>
      <c r="AI404" s="139"/>
      <c r="AJ404" s="139"/>
      <c r="AK404" s="139"/>
      <c r="AL404" s="139"/>
      <c r="AM404" s="139"/>
      <c r="AN404" s="139"/>
      <c r="AO404" s="139"/>
      <c r="AP404" s="139"/>
      <c r="AQ404" s="139"/>
      <c r="AR404" s="139"/>
      <c r="AS404" s="139"/>
      <c r="AT404" s="139"/>
      <c r="AU404" s="139"/>
      <c r="AV404" s="139"/>
      <c r="AW404" s="139"/>
      <c r="AX404" s="139"/>
      <c r="AY404" s="139"/>
      <c r="AZ404" s="139"/>
      <c r="BA404" s="139"/>
      <c r="BB404" s="139"/>
      <c r="BC404" s="139"/>
      <c r="BD404" s="139"/>
      <c r="BE404" s="139"/>
      <c r="BF404" s="139"/>
      <c r="BG404" s="139"/>
      <c r="BH404" s="139"/>
      <c r="BI404" s="139"/>
      <c r="BJ404" s="139"/>
      <c r="BK404" s="139"/>
      <c r="BL404" s="139"/>
      <c r="BM404" s="139"/>
      <c r="BN404" s="139"/>
      <c r="BO404" s="139"/>
      <c r="BP404" s="139"/>
      <c r="BQ404" s="139"/>
      <c r="BR404" s="139"/>
      <c r="BS404" s="139"/>
      <c r="BT404" s="139"/>
      <c r="BU404" s="139"/>
      <c r="BV404" s="139"/>
      <c r="BW404" s="139"/>
      <c r="BX404" s="139"/>
      <c r="BY404" s="139"/>
      <c r="BZ404" s="139"/>
      <c r="CA404" s="139"/>
      <c r="CB404" s="139"/>
      <c r="CC404" s="139"/>
    </row>
    <row r="405" spans="8:81" s="38" customFormat="1" x14ac:dyDescent="0.45">
      <c r="H405" s="139"/>
      <c r="I405" s="139"/>
      <c r="J405" s="139"/>
      <c r="K405" s="139"/>
      <c r="L405" s="139"/>
      <c r="M405" s="139"/>
      <c r="N405" s="139"/>
      <c r="O405" s="139"/>
      <c r="P405" s="139"/>
      <c r="Q405" s="139"/>
      <c r="R405" s="139"/>
      <c r="S405" s="139"/>
      <c r="T405" s="139"/>
      <c r="U405" s="139"/>
      <c r="V405" s="139"/>
      <c r="W405" s="139"/>
      <c r="X405" s="139"/>
      <c r="Y405" s="139"/>
      <c r="Z405" s="139"/>
      <c r="AA405" s="139"/>
      <c r="AB405" s="139"/>
      <c r="AC405" s="139"/>
      <c r="AD405" s="139"/>
      <c r="AE405" s="139"/>
      <c r="AF405" s="139"/>
      <c r="AG405" s="139"/>
      <c r="AH405" s="139"/>
      <c r="AI405" s="139"/>
      <c r="AJ405" s="139"/>
      <c r="AK405" s="139"/>
      <c r="AL405" s="139"/>
      <c r="AM405" s="139"/>
      <c r="AN405" s="139"/>
      <c r="AO405" s="139"/>
      <c r="AP405" s="139"/>
      <c r="AQ405" s="139"/>
      <c r="AR405" s="139"/>
      <c r="AS405" s="139"/>
      <c r="AT405" s="139"/>
      <c r="AU405" s="139"/>
      <c r="AV405" s="139"/>
      <c r="AW405" s="139"/>
      <c r="AX405" s="139"/>
      <c r="AY405" s="139"/>
      <c r="AZ405" s="139"/>
      <c r="BA405" s="139"/>
      <c r="BB405" s="139"/>
      <c r="BC405" s="139"/>
      <c r="BD405" s="139"/>
      <c r="BE405" s="139"/>
      <c r="BF405" s="139"/>
      <c r="BG405" s="139"/>
      <c r="BH405" s="139"/>
      <c r="BI405" s="139"/>
      <c r="BJ405" s="139"/>
      <c r="BK405" s="139"/>
      <c r="BL405" s="139"/>
      <c r="BM405" s="139"/>
      <c r="BN405" s="139"/>
      <c r="BO405" s="139"/>
      <c r="BP405" s="139"/>
      <c r="BQ405" s="139"/>
      <c r="BR405" s="139"/>
      <c r="BS405" s="139"/>
      <c r="BT405" s="139"/>
      <c r="BU405" s="139"/>
      <c r="BV405" s="139"/>
      <c r="BW405" s="139"/>
      <c r="BX405" s="139"/>
      <c r="BY405" s="139"/>
      <c r="BZ405" s="139"/>
      <c r="CA405" s="139"/>
      <c r="CB405" s="139"/>
      <c r="CC405" s="139"/>
    </row>
    <row r="406" spans="8:81" s="38" customFormat="1" x14ac:dyDescent="0.45">
      <c r="H406" s="139"/>
      <c r="I406" s="139"/>
      <c r="J406" s="139"/>
      <c r="K406" s="139"/>
      <c r="L406" s="139"/>
      <c r="M406" s="139"/>
      <c r="N406" s="139"/>
      <c r="O406" s="139"/>
      <c r="P406" s="139"/>
      <c r="Q406" s="139"/>
      <c r="R406" s="139"/>
      <c r="S406" s="139"/>
      <c r="T406" s="139"/>
      <c r="U406" s="139"/>
      <c r="V406" s="139"/>
      <c r="W406" s="139"/>
      <c r="X406" s="139"/>
      <c r="Y406" s="139"/>
      <c r="Z406" s="139"/>
      <c r="AA406" s="139"/>
      <c r="AB406" s="139"/>
      <c r="AC406" s="139"/>
      <c r="AD406" s="139"/>
      <c r="AE406" s="139"/>
      <c r="AF406" s="139"/>
      <c r="AG406" s="139"/>
      <c r="AH406" s="139"/>
      <c r="AI406" s="139"/>
      <c r="AJ406" s="139"/>
      <c r="AK406" s="139"/>
      <c r="AL406" s="139"/>
      <c r="AM406" s="139"/>
      <c r="AN406" s="139"/>
      <c r="AO406" s="139"/>
      <c r="AP406" s="139"/>
      <c r="AQ406" s="139"/>
      <c r="AR406" s="139"/>
      <c r="AS406" s="139"/>
      <c r="AT406" s="139"/>
      <c r="AU406" s="139"/>
      <c r="AV406" s="139"/>
      <c r="AW406" s="139"/>
      <c r="AX406" s="139"/>
      <c r="AY406" s="139"/>
      <c r="AZ406" s="139"/>
      <c r="BA406" s="139"/>
      <c r="BB406" s="139"/>
      <c r="BC406" s="139"/>
      <c r="BD406" s="139"/>
      <c r="BE406" s="139"/>
      <c r="BF406" s="139"/>
      <c r="BG406" s="139"/>
      <c r="BH406" s="139"/>
      <c r="BI406" s="139"/>
      <c r="BJ406" s="139"/>
      <c r="BK406" s="139"/>
      <c r="BL406" s="139"/>
      <c r="BM406" s="139"/>
      <c r="BN406" s="139"/>
      <c r="BO406" s="139"/>
      <c r="BP406" s="139"/>
      <c r="BQ406" s="139"/>
      <c r="BR406" s="139"/>
      <c r="BS406" s="139"/>
      <c r="BT406" s="139"/>
      <c r="BU406" s="139"/>
      <c r="BV406" s="139"/>
      <c r="BW406" s="139"/>
      <c r="BX406" s="139"/>
      <c r="BY406" s="139"/>
      <c r="BZ406" s="139"/>
      <c r="CA406" s="139"/>
      <c r="CB406" s="139"/>
      <c r="CC406" s="139"/>
    </row>
    <row r="407" spans="8:81" s="38" customFormat="1" x14ac:dyDescent="0.45">
      <c r="H407" s="139"/>
      <c r="I407" s="139"/>
      <c r="J407" s="139"/>
      <c r="K407" s="139"/>
      <c r="L407" s="139"/>
      <c r="M407" s="139"/>
      <c r="N407" s="139"/>
      <c r="O407" s="139"/>
      <c r="P407" s="139"/>
      <c r="Q407" s="139"/>
      <c r="R407" s="139"/>
      <c r="S407" s="139"/>
      <c r="T407" s="139"/>
      <c r="U407" s="139"/>
      <c r="V407" s="139"/>
      <c r="W407" s="139"/>
      <c r="X407" s="139"/>
      <c r="Y407" s="139"/>
      <c r="Z407" s="139"/>
      <c r="AA407" s="139"/>
      <c r="AB407" s="139"/>
      <c r="AC407" s="139"/>
      <c r="AD407" s="139"/>
      <c r="AE407" s="139"/>
      <c r="AF407" s="139"/>
      <c r="AG407" s="139"/>
      <c r="AH407" s="139"/>
      <c r="AI407" s="139"/>
      <c r="AJ407" s="139"/>
      <c r="AK407" s="139"/>
      <c r="AL407" s="139"/>
      <c r="AM407" s="139"/>
      <c r="AN407" s="139"/>
      <c r="AO407" s="139"/>
      <c r="AP407" s="139"/>
      <c r="AQ407" s="139"/>
      <c r="AR407" s="139"/>
      <c r="AS407" s="139"/>
      <c r="AT407" s="139"/>
      <c r="AU407" s="139"/>
      <c r="AV407" s="139"/>
      <c r="AW407" s="139"/>
      <c r="AX407" s="139"/>
      <c r="AY407" s="139"/>
      <c r="AZ407" s="139"/>
      <c r="BA407" s="139"/>
      <c r="BB407" s="139"/>
      <c r="BC407" s="139"/>
      <c r="BD407" s="139"/>
      <c r="BE407" s="139"/>
      <c r="BF407" s="139"/>
      <c r="BG407" s="139"/>
      <c r="BH407" s="139"/>
      <c r="BI407" s="139"/>
      <c r="BJ407" s="139"/>
      <c r="BK407" s="139"/>
      <c r="BL407" s="139"/>
      <c r="BM407" s="139"/>
      <c r="BN407" s="139"/>
      <c r="BO407" s="139"/>
      <c r="BP407" s="139"/>
      <c r="BQ407" s="139"/>
      <c r="BR407" s="139"/>
      <c r="BS407" s="139"/>
      <c r="BT407" s="139"/>
      <c r="BU407" s="139"/>
      <c r="BV407" s="139"/>
      <c r="BW407" s="139"/>
      <c r="BX407" s="139"/>
      <c r="BY407" s="139"/>
      <c r="BZ407" s="139"/>
      <c r="CA407" s="139"/>
      <c r="CB407" s="139"/>
      <c r="CC407" s="139"/>
    </row>
    <row r="408" spans="8:81" s="38" customFormat="1" x14ac:dyDescent="0.45">
      <c r="H408" s="139"/>
      <c r="I408" s="139"/>
      <c r="J408" s="139"/>
      <c r="K408" s="139"/>
      <c r="L408" s="139"/>
      <c r="M408" s="139"/>
      <c r="N408" s="139"/>
      <c r="O408" s="139"/>
      <c r="P408" s="139"/>
      <c r="Q408" s="139"/>
      <c r="R408" s="139"/>
      <c r="S408" s="139"/>
      <c r="T408" s="139"/>
      <c r="U408" s="139"/>
      <c r="V408" s="139"/>
      <c r="W408" s="139"/>
      <c r="X408" s="139"/>
      <c r="Y408" s="139"/>
      <c r="Z408" s="139"/>
      <c r="AA408" s="139"/>
      <c r="AB408" s="139"/>
      <c r="AC408" s="139"/>
      <c r="AD408" s="139"/>
      <c r="AE408" s="139"/>
      <c r="AF408" s="139"/>
      <c r="AG408" s="139"/>
      <c r="AH408" s="139"/>
      <c r="AI408" s="139"/>
      <c r="AJ408" s="139"/>
      <c r="AK408" s="139"/>
      <c r="AL408" s="139"/>
      <c r="AM408" s="139"/>
      <c r="AN408" s="139"/>
      <c r="AO408" s="139"/>
      <c r="AP408" s="139"/>
      <c r="AQ408" s="139"/>
      <c r="AR408" s="139"/>
      <c r="AS408" s="139"/>
      <c r="AT408" s="139"/>
      <c r="AU408" s="139"/>
      <c r="AV408" s="139"/>
      <c r="AW408" s="139"/>
      <c r="AX408" s="139"/>
      <c r="AY408" s="139"/>
      <c r="AZ408" s="139"/>
      <c r="BA408" s="139"/>
      <c r="BB408" s="139"/>
      <c r="BC408" s="139"/>
      <c r="BD408" s="139"/>
      <c r="BE408" s="139"/>
      <c r="BF408" s="139"/>
      <c r="BG408" s="139"/>
      <c r="BH408" s="139"/>
      <c r="BI408" s="139"/>
      <c r="BJ408" s="139"/>
      <c r="BK408" s="139"/>
      <c r="BL408" s="139"/>
      <c r="BM408" s="139"/>
      <c r="BN408" s="139"/>
      <c r="BO408" s="139"/>
      <c r="BP408" s="139"/>
      <c r="BQ408" s="139"/>
      <c r="BR408" s="139"/>
      <c r="BS408" s="139"/>
      <c r="BT408" s="139"/>
      <c r="BU408" s="139"/>
      <c r="BV408" s="139"/>
      <c r="BW408" s="139"/>
      <c r="BX408" s="139"/>
      <c r="BY408" s="139"/>
      <c r="BZ408" s="139"/>
      <c r="CA408" s="139"/>
      <c r="CB408" s="139"/>
      <c r="CC408" s="139"/>
    </row>
    <row r="409" spans="8:81" s="38" customFormat="1" x14ac:dyDescent="0.45">
      <c r="H409" s="139"/>
      <c r="I409" s="139"/>
      <c r="J409" s="139"/>
      <c r="K409" s="139"/>
      <c r="L409" s="139"/>
      <c r="M409" s="139"/>
      <c r="N409" s="139"/>
      <c r="O409" s="139"/>
      <c r="P409" s="139"/>
      <c r="Q409" s="139"/>
      <c r="R409" s="139"/>
      <c r="S409" s="139"/>
      <c r="T409" s="139"/>
      <c r="U409" s="139"/>
      <c r="V409" s="139"/>
      <c r="W409" s="139"/>
      <c r="X409" s="139"/>
      <c r="Y409" s="139"/>
      <c r="Z409" s="139"/>
      <c r="AA409" s="139"/>
      <c r="AB409" s="139"/>
      <c r="AC409" s="139"/>
      <c r="AD409" s="139"/>
      <c r="AE409" s="139"/>
      <c r="AF409" s="139"/>
      <c r="AG409" s="139"/>
      <c r="AH409" s="139"/>
      <c r="AI409" s="139"/>
      <c r="AJ409" s="139"/>
      <c r="AK409" s="139"/>
      <c r="AL409" s="139"/>
      <c r="AM409" s="139"/>
      <c r="AN409" s="139"/>
      <c r="AO409" s="139"/>
      <c r="AP409" s="139"/>
      <c r="AQ409" s="139"/>
      <c r="AR409" s="139"/>
      <c r="AS409" s="139"/>
      <c r="AT409" s="139"/>
      <c r="AU409" s="139"/>
      <c r="AV409" s="139"/>
      <c r="AW409" s="139"/>
      <c r="AX409" s="139"/>
      <c r="AY409" s="139"/>
      <c r="AZ409" s="139"/>
      <c r="BA409" s="139"/>
      <c r="BB409" s="139"/>
      <c r="BC409" s="139"/>
      <c r="BD409" s="139"/>
      <c r="BE409" s="139"/>
      <c r="BF409" s="139"/>
      <c r="BG409" s="139"/>
      <c r="BH409" s="139"/>
      <c r="BI409" s="139"/>
      <c r="BJ409" s="139"/>
      <c r="BK409" s="139"/>
      <c r="BL409" s="139"/>
      <c r="BM409" s="139"/>
      <c r="BN409" s="139"/>
      <c r="BO409" s="139"/>
      <c r="BP409" s="139"/>
      <c r="BQ409" s="139"/>
      <c r="BR409" s="139"/>
      <c r="BS409" s="139"/>
      <c r="BT409" s="139"/>
      <c r="BU409" s="139"/>
      <c r="BV409" s="139"/>
      <c r="BW409" s="139"/>
      <c r="BX409" s="139"/>
      <c r="BY409" s="139"/>
      <c r="BZ409" s="139"/>
      <c r="CA409" s="139"/>
      <c r="CB409" s="139"/>
      <c r="CC409" s="139"/>
    </row>
    <row r="410" spans="8:81" s="38" customFormat="1" x14ac:dyDescent="0.45">
      <c r="H410" s="139"/>
      <c r="I410" s="139"/>
      <c r="J410" s="139"/>
      <c r="K410" s="139"/>
      <c r="L410" s="139"/>
      <c r="M410" s="139"/>
      <c r="N410" s="139"/>
      <c r="O410" s="139"/>
      <c r="P410" s="139"/>
      <c r="Q410" s="139"/>
      <c r="R410" s="139"/>
      <c r="S410" s="139"/>
      <c r="T410" s="139"/>
      <c r="U410" s="139"/>
      <c r="V410" s="139"/>
      <c r="W410" s="139"/>
      <c r="X410" s="139"/>
      <c r="Y410" s="139"/>
      <c r="Z410" s="139"/>
      <c r="AA410" s="139"/>
      <c r="AB410" s="139"/>
      <c r="AC410" s="139"/>
      <c r="AD410" s="139"/>
      <c r="AE410" s="139"/>
      <c r="AF410" s="139"/>
      <c r="AG410" s="139"/>
      <c r="AH410" s="139"/>
      <c r="AI410" s="139"/>
      <c r="AJ410" s="139"/>
      <c r="AK410" s="139"/>
      <c r="AL410" s="139"/>
      <c r="AM410" s="139"/>
      <c r="AN410" s="139"/>
      <c r="AO410" s="139"/>
      <c r="AP410" s="139"/>
      <c r="AQ410" s="139"/>
      <c r="AR410" s="139"/>
      <c r="AS410" s="139"/>
      <c r="AT410" s="139"/>
      <c r="AU410" s="139"/>
      <c r="AV410" s="139"/>
      <c r="AW410" s="139"/>
      <c r="AX410" s="139"/>
      <c r="AY410" s="139"/>
      <c r="AZ410" s="139"/>
      <c r="BA410" s="139"/>
      <c r="BB410" s="139"/>
      <c r="BC410" s="139"/>
      <c r="BD410" s="139"/>
      <c r="BE410" s="139"/>
      <c r="BF410" s="139"/>
      <c r="BG410" s="139"/>
      <c r="BH410" s="139"/>
      <c r="BI410" s="139"/>
      <c r="BJ410" s="139"/>
      <c r="BK410" s="139"/>
      <c r="BL410" s="139"/>
      <c r="BM410" s="139"/>
      <c r="BN410" s="139"/>
      <c r="BO410" s="139"/>
      <c r="BP410" s="139"/>
      <c r="BQ410" s="139"/>
      <c r="BR410" s="139"/>
      <c r="BS410" s="139"/>
      <c r="BT410" s="139"/>
      <c r="BU410" s="139"/>
      <c r="BV410" s="139"/>
      <c r="BW410" s="139"/>
      <c r="BX410" s="139"/>
      <c r="BY410" s="139"/>
      <c r="BZ410" s="139"/>
      <c r="CA410" s="139"/>
      <c r="CB410" s="139"/>
      <c r="CC410" s="139"/>
    </row>
    <row r="411" spans="8:81" s="38" customFormat="1" x14ac:dyDescent="0.45">
      <c r="H411" s="139"/>
      <c r="I411" s="139"/>
      <c r="J411" s="139"/>
      <c r="K411" s="139"/>
      <c r="L411" s="139"/>
      <c r="M411" s="139"/>
      <c r="N411" s="139"/>
      <c r="O411" s="139"/>
      <c r="P411" s="139"/>
      <c r="Q411" s="139"/>
      <c r="R411" s="139"/>
      <c r="S411" s="139"/>
      <c r="T411" s="139"/>
      <c r="U411" s="139"/>
      <c r="V411" s="139"/>
      <c r="W411" s="139"/>
      <c r="X411" s="139"/>
      <c r="Y411" s="139"/>
      <c r="Z411" s="139"/>
      <c r="AA411" s="139"/>
      <c r="AB411" s="139"/>
      <c r="AC411" s="139"/>
      <c r="AD411" s="139"/>
      <c r="AE411" s="139"/>
      <c r="AF411" s="139"/>
      <c r="AG411" s="139"/>
      <c r="AH411" s="139"/>
      <c r="AI411" s="139"/>
      <c r="AJ411" s="139"/>
      <c r="AK411" s="139"/>
      <c r="AL411" s="139"/>
      <c r="AM411" s="139"/>
      <c r="AN411" s="139"/>
      <c r="AO411" s="139"/>
      <c r="AP411" s="139"/>
      <c r="AQ411" s="139"/>
      <c r="AR411" s="139"/>
      <c r="AS411" s="139"/>
      <c r="AT411" s="139"/>
      <c r="AU411" s="139"/>
      <c r="AV411" s="139"/>
      <c r="AW411" s="139"/>
      <c r="AX411" s="139"/>
      <c r="AY411" s="139"/>
      <c r="AZ411" s="139"/>
      <c r="BA411" s="139"/>
      <c r="BB411" s="139"/>
      <c r="BC411" s="139"/>
      <c r="BD411" s="139"/>
      <c r="BE411" s="139"/>
      <c r="BF411" s="139"/>
      <c r="BG411" s="139"/>
      <c r="BH411" s="139"/>
      <c r="BI411" s="139"/>
      <c r="BJ411" s="139"/>
      <c r="BK411" s="139"/>
      <c r="BL411" s="139"/>
      <c r="BM411" s="139"/>
      <c r="BN411" s="139"/>
      <c r="BO411" s="139"/>
      <c r="BP411" s="139"/>
      <c r="BQ411" s="139"/>
      <c r="BR411" s="139"/>
      <c r="BS411" s="139"/>
      <c r="BT411" s="139"/>
      <c r="BU411" s="139"/>
      <c r="BV411" s="139"/>
      <c r="BW411" s="139"/>
      <c r="BX411" s="139"/>
      <c r="BY411" s="139"/>
      <c r="BZ411" s="139"/>
      <c r="CA411" s="139"/>
      <c r="CB411" s="139"/>
      <c r="CC411" s="139"/>
    </row>
    <row r="412" spans="8:81" s="38" customFormat="1" x14ac:dyDescent="0.45">
      <c r="H412" s="139"/>
      <c r="I412" s="139"/>
      <c r="J412" s="139"/>
      <c r="K412" s="139"/>
      <c r="L412" s="139"/>
      <c r="M412" s="139"/>
      <c r="N412" s="139"/>
      <c r="O412" s="139"/>
      <c r="P412" s="139"/>
      <c r="Q412" s="139"/>
      <c r="R412" s="139"/>
      <c r="S412" s="139"/>
      <c r="T412" s="139"/>
      <c r="U412" s="139"/>
      <c r="V412" s="139"/>
      <c r="W412" s="139"/>
      <c r="X412" s="139"/>
      <c r="Y412" s="139"/>
      <c r="Z412" s="139"/>
      <c r="AA412" s="139"/>
      <c r="AB412" s="139"/>
      <c r="AC412" s="139"/>
      <c r="AD412" s="139"/>
      <c r="AE412" s="139"/>
      <c r="AF412" s="139"/>
      <c r="AG412" s="139"/>
      <c r="AH412" s="139"/>
      <c r="AI412" s="139"/>
      <c r="AJ412" s="139"/>
      <c r="AK412" s="139"/>
      <c r="AL412" s="139"/>
      <c r="AM412" s="139"/>
      <c r="AN412" s="139"/>
      <c r="AO412" s="139"/>
      <c r="AP412" s="139"/>
      <c r="AQ412" s="139"/>
      <c r="AR412" s="139"/>
      <c r="AS412" s="139"/>
      <c r="AT412" s="139"/>
      <c r="AU412" s="139"/>
      <c r="AV412" s="139"/>
      <c r="AW412" s="139"/>
      <c r="AX412" s="139"/>
      <c r="AY412" s="139"/>
      <c r="AZ412" s="139"/>
      <c r="BA412" s="139"/>
      <c r="BB412" s="139"/>
      <c r="BC412" s="139"/>
      <c r="BD412" s="139"/>
      <c r="BE412" s="139"/>
      <c r="BF412" s="139"/>
      <c r="BG412" s="139"/>
      <c r="BH412" s="139"/>
      <c r="BI412" s="139"/>
      <c r="BJ412" s="139"/>
      <c r="BK412" s="139"/>
      <c r="BL412" s="139"/>
      <c r="BM412" s="139"/>
      <c r="BN412" s="139"/>
      <c r="BO412" s="139"/>
      <c r="BP412" s="139"/>
      <c r="BQ412" s="139"/>
      <c r="BR412" s="139"/>
      <c r="BS412" s="139"/>
      <c r="BT412" s="139"/>
      <c r="BU412" s="139"/>
      <c r="BV412" s="139"/>
      <c r="BW412" s="139"/>
      <c r="BX412" s="139"/>
      <c r="BY412" s="139"/>
      <c r="BZ412" s="139"/>
      <c r="CA412" s="139"/>
      <c r="CB412" s="139"/>
      <c r="CC412" s="139"/>
    </row>
    <row r="413" spans="8:81" s="38" customFormat="1" x14ac:dyDescent="0.45">
      <c r="H413" s="139"/>
      <c r="I413" s="139"/>
      <c r="J413" s="139"/>
      <c r="K413" s="139"/>
      <c r="L413" s="139"/>
      <c r="M413" s="139"/>
      <c r="N413" s="139"/>
      <c r="O413" s="139"/>
      <c r="P413" s="139"/>
      <c r="Q413" s="139"/>
      <c r="R413" s="139"/>
      <c r="S413" s="139"/>
      <c r="T413" s="139"/>
      <c r="U413" s="139"/>
      <c r="V413" s="139"/>
      <c r="W413" s="139"/>
      <c r="X413" s="139"/>
      <c r="Y413" s="139"/>
      <c r="Z413" s="139"/>
      <c r="AA413" s="139"/>
      <c r="AB413" s="139"/>
      <c r="AC413" s="139"/>
      <c r="AD413" s="139"/>
      <c r="AE413" s="139"/>
      <c r="AF413" s="139"/>
      <c r="AG413" s="139"/>
      <c r="AH413" s="139"/>
      <c r="AI413" s="139"/>
      <c r="AJ413" s="139"/>
      <c r="AK413" s="139"/>
      <c r="AL413" s="139"/>
      <c r="AM413" s="139"/>
      <c r="AN413" s="139"/>
      <c r="AO413" s="139"/>
      <c r="AP413" s="139"/>
      <c r="AQ413" s="139"/>
      <c r="AR413" s="139"/>
      <c r="AS413" s="139"/>
      <c r="AT413" s="139"/>
      <c r="AU413" s="139"/>
      <c r="AV413" s="139"/>
      <c r="AW413" s="139"/>
      <c r="AX413" s="139"/>
      <c r="AY413" s="139"/>
      <c r="AZ413" s="139"/>
      <c r="BA413" s="139"/>
      <c r="BB413" s="139"/>
      <c r="BC413" s="139"/>
      <c r="BD413" s="139"/>
      <c r="BE413" s="139"/>
      <c r="BF413" s="139"/>
      <c r="BG413" s="139"/>
      <c r="BH413" s="139"/>
      <c r="BI413" s="139"/>
      <c r="BJ413" s="139"/>
      <c r="BK413" s="139"/>
      <c r="BL413" s="139"/>
      <c r="BM413" s="139"/>
      <c r="BN413" s="139"/>
      <c r="BO413" s="139"/>
      <c r="BP413" s="139"/>
      <c r="BQ413" s="139"/>
      <c r="BR413" s="139"/>
      <c r="BS413" s="139"/>
      <c r="BT413" s="139"/>
      <c r="BU413" s="139"/>
      <c r="BV413" s="139"/>
      <c r="BW413" s="139"/>
      <c r="BX413" s="139"/>
      <c r="BY413" s="139"/>
      <c r="BZ413" s="139"/>
      <c r="CA413" s="139"/>
      <c r="CB413" s="139"/>
      <c r="CC413" s="139"/>
    </row>
    <row r="414" spans="8:81" s="38" customFormat="1" x14ac:dyDescent="0.45">
      <c r="H414" s="139"/>
      <c r="I414" s="139"/>
      <c r="J414" s="139"/>
      <c r="K414" s="139"/>
      <c r="L414" s="139"/>
      <c r="M414" s="139"/>
      <c r="N414" s="139"/>
      <c r="O414" s="139"/>
      <c r="P414" s="139"/>
      <c r="Q414" s="139"/>
      <c r="R414" s="139"/>
      <c r="S414" s="139"/>
      <c r="T414" s="139"/>
      <c r="U414" s="139"/>
      <c r="V414" s="139"/>
      <c r="W414" s="139"/>
      <c r="X414" s="139"/>
      <c r="Y414" s="139"/>
      <c r="Z414" s="139"/>
      <c r="AA414" s="139"/>
      <c r="AB414" s="139"/>
      <c r="AC414" s="139"/>
      <c r="AD414" s="139"/>
      <c r="AE414" s="139"/>
      <c r="AF414" s="139"/>
      <c r="AG414" s="139"/>
      <c r="AH414" s="139"/>
      <c r="AI414" s="139"/>
      <c r="AJ414" s="139"/>
      <c r="AK414" s="139"/>
      <c r="AL414" s="139"/>
      <c r="AM414" s="139"/>
      <c r="AN414" s="139"/>
      <c r="AO414" s="139"/>
      <c r="AP414" s="139"/>
      <c r="AQ414" s="139"/>
      <c r="AR414" s="139"/>
      <c r="AS414" s="139"/>
      <c r="AT414" s="139"/>
      <c r="AU414" s="139"/>
      <c r="AV414" s="139"/>
      <c r="AW414" s="139"/>
      <c r="AX414" s="139"/>
      <c r="AY414" s="139"/>
      <c r="AZ414" s="139"/>
      <c r="BA414" s="139"/>
      <c r="BB414" s="139"/>
      <c r="BC414" s="139"/>
      <c r="BD414" s="139"/>
      <c r="BE414" s="139"/>
      <c r="BF414" s="139"/>
      <c r="BG414" s="139"/>
      <c r="BH414" s="139"/>
      <c r="BI414" s="139"/>
      <c r="BJ414" s="139"/>
      <c r="BK414" s="139"/>
      <c r="BL414" s="139"/>
      <c r="BM414" s="139"/>
      <c r="BN414" s="139"/>
      <c r="BO414" s="139"/>
      <c r="BP414" s="139"/>
      <c r="BQ414" s="139"/>
      <c r="BR414" s="139"/>
      <c r="BS414" s="139"/>
      <c r="BT414" s="139"/>
      <c r="BU414" s="139"/>
      <c r="BV414" s="139"/>
      <c r="BW414" s="139"/>
      <c r="BX414" s="139"/>
      <c r="BY414" s="139"/>
      <c r="BZ414" s="139"/>
      <c r="CA414" s="139"/>
      <c r="CB414" s="139"/>
      <c r="CC414" s="139"/>
    </row>
    <row r="415" spans="8:81" s="38" customFormat="1" x14ac:dyDescent="0.45">
      <c r="H415" s="139"/>
      <c r="I415" s="139"/>
      <c r="J415" s="139"/>
      <c r="K415" s="139"/>
      <c r="L415" s="139"/>
      <c r="M415" s="139"/>
      <c r="N415" s="139"/>
      <c r="O415" s="139"/>
      <c r="P415" s="139"/>
      <c r="Q415" s="139"/>
      <c r="R415" s="139"/>
      <c r="S415" s="139"/>
      <c r="T415" s="139"/>
      <c r="U415" s="139"/>
      <c r="V415" s="139"/>
      <c r="W415" s="139"/>
      <c r="X415" s="139"/>
      <c r="Y415" s="139"/>
      <c r="Z415" s="139"/>
      <c r="AA415" s="139"/>
      <c r="AB415" s="139"/>
      <c r="AC415" s="139"/>
      <c r="AD415" s="139"/>
      <c r="AE415" s="139"/>
      <c r="AF415" s="139"/>
      <c r="AG415" s="139"/>
      <c r="AH415" s="139"/>
      <c r="AI415" s="139"/>
      <c r="AJ415" s="139"/>
      <c r="AK415" s="139"/>
      <c r="AL415" s="139"/>
      <c r="AM415" s="139"/>
      <c r="AN415" s="139"/>
      <c r="AO415" s="139"/>
      <c r="AP415" s="139"/>
      <c r="AQ415" s="139"/>
      <c r="AR415" s="139"/>
      <c r="AS415" s="139"/>
      <c r="AT415" s="139"/>
      <c r="AU415" s="139"/>
      <c r="AV415" s="139"/>
      <c r="AW415" s="139"/>
      <c r="AX415" s="139"/>
      <c r="AY415" s="139"/>
      <c r="AZ415" s="139"/>
      <c r="BA415" s="139"/>
      <c r="BB415" s="139"/>
      <c r="BC415" s="139"/>
      <c r="BD415" s="139"/>
      <c r="BE415" s="139"/>
      <c r="BF415" s="139"/>
      <c r="BG415" s="139"/>
      <c r="BH415" s="139"/>
      <c r="BI415" s="139"/>
      <c r="BJ415" s="139"/>
      <c r="BK415" s="139"/>
      <c r="BL415" s="139"/>
      <c r="BM415" s="139"/>
      <c r="BN415" s="139"/>
      <c r="BO415" s="139"/>
      <c r="BP415" s="139"/>
      <c r="BQ415" s="139"/>
      <c r="BR415" s="139"/>
      <c r="BS415" s="139"/>
      <c r="BT415" s="139"/>
      <c r="BU415" s="139"/>
      <c r="BV415" s="139"/>
      <c r="BW415" s="139"/>
      <c r="BX415" s="139"/>
      <c r="BY415" s="139"/>
      <c r="BZ415" s="139"/>
      <c r="CA415" s="139"/>
      <c r="CB415" s="139"/>
      <c r="CC415" s="139"/>
    </row>
    <row r="416" spans="8:81" s="38" customFormat="1" x14ac:dyDescent="0.45">
      <c r="H416" s="139"/>
      <c r="I416" s="139"/>
      <c r="J416" s="139"/>
      <c r="K416" s="139"/>
      <c r="L416" s="139"/>
      <c r="M416" s="139"/>
      <c r="N416" s="139"/>
      <c r="O416" s="139"/>
      <c r="P416" s="139"/>
      <c r="Q416" s="139"/>
      <c r="R416" s="139"/>
      <c r="S416" s="139"/>
      <c r="T416" s="139"/>
      <c r="U416" s="139"/>
      <c r="V416" s="139"/>
      <c r="W416" s="139"/>
      <c r="X416" s="139"/>
      <c r="Y416" s="139"/>
      <c r="Z416" s="139"/>
      <c r="AA416" s="139"/>
      <c r="AB416" s="139"/>
      <c r="AC416" s="139"/>
      <c r="AD416" s="139"/>
      <c r="AE416" s="139"/>
      <c r="AF416" s="139"/>
      <c r="AG416" s="139"/>
      <c r="AH416" s="139"/>
      <c r="AI416" s="139"/>
      <c r="AJ416" s="139"/>
      <c r="AK416" s="139"/>
      <c r="AL416" s="139"/>
      <c r="AM416" s="139"/>
      <c r="AN416" s="139"/>
      <c r="AO416" s="139"/>
      <c r="AP416" s="139"/>
      <c r="AQ416" s="139"/>
      <c r="AR416" s="139"/>
      <c r="AS416" s="139"/>
      <c r="AT416" s="139"/>
      <c r="AU416" s="139"/>
      <c r="AV416" s="139"/>
      <c r="AW416" s="139"/>
      <c r="AX416" s="139"/>
      <c r="AY416" s="139"/>
      <c r="AZ416" s="139"/>
      <c r="BA416" s="139"/>
      <c r="BB416" s="139"/>
      <c r="BC416" s="139"/>
      <c r="BD416" s="139"/>
      <c r="BE416" s="139"/>
      <c r="BF416" s="139"/>
      <c r="BG416" s="139"/>
      <c r="BH416" s="139"/>
      <c r="BI416" s="139"/>
      <c r="BJ416" s="139"/>
      <c r="BK416" s="139"/>
      <c r="BL416" s="139"/>
      <c r="BM416" s="139"/>
      <c r="BN416" s="139"/>
      <c r="BO416" s="139"/>
      <c r="BP416" s="139"/>
      <c r="BQ416" s="139"/>
      <c r="BR416" s="139"/>
      <c r="BS416" s="139"/>
      <c r="BT416" s="139"/>
      <c r="BU416" s="139"/>
      <c r="BV416" s="139"/>
      <c r="BW416" s="139"/>
      <c r="BX416" s="139"/>
      <c r="BY416" s="139"/>
      <c r="BZ416" s="139"/>
      <c r="CA416" s="139"/>
      <c r="CB416" s="139"/>
      <c r="CC416" s="139"/>
    </row>
    <row r="417" spans="8:81" s="38" customFormat="1" x14ac:dyDescent="0.45">
      <c r="H417" s="139"/>
      <c r="I417" s="139"/>
      <c r="J417" s="139"/>
      <c r="K417" s="139"/>
      <c r="L417" s="139"/>
      <c r="M417" s="139"/>
      <c r="N417" s="139"/>
      <c r="O417" s="139"/>
      <c r="P417" s="139"/>
      <c r="Q417" s="139"/>
      <c r="R417" s="139"/>
      <c r="S417" s="139"/>
      <c r="T417" s="139"/>
      <c r="U417" s="139"/>
      <c r="V417" s="139"/>
      <c r="W417" s="139"/>
      <c r="X417" s="139"/>
      <c r="Y417" s="139"/>
      <c r="Z417" s="139"/>
      <c r="AA417" s="139"/>
      <c r="AB417" s="139"/>
      <c r="AC417" s="139"/>
      <c r="AD417" s="139"/>
      <c r="AE417" s="139"/>
      <c r="AF417" s="139"/>
      <c r="AG417" s="139"/>
      <c r="AH417" s="139"/>
      <c r="AI417" s="139"/>
      <c r="AJ417" s="139"/>
      <c r="AK417" s="139"/>
      <c r="AL417" s="139"/>
      <c r="AM417" s="139"/>
      <c r="AN417" s="139"/>
      <c r="AO417" s="139"/>
      <c r="AP417" s="139"/>
      <c r="AQ417" s="139"/>
      <c r="AR417" s="139"/>
      <c r="AS417" s="139"/>
      <c r="AT417" s="139"/>
      <c r="AU417" s="139"/>
      <c r="AV417" s="139"/>
      <c r="AW417" s="139"/>
      <c r="AX417" s="139"/>
      <c r="AY417" s="139"/>
      <c r="AZ417" s="139"/>
      <c r="BA417" s="139"/>
      <c r="BB417" s="139"/>
      <c r="BC417" s="139"/>
      <c r="BD417" s="139"/>
      <c r="BE417" s="139"/>
      <c r="BF417" s="139"/>
      <c r="BG417" s="139"/>
      <c r="BH417" s="139"/>
      <c r="BI417" s="139"/>
      <c r="BJ417" s="139"/>
      <c r="BK417" s="139"/>
      <c r="BL417" s="139"/>
      <c r="BM417" s="139"/>
      <c r="BN417" s="139"/>
      <c r="BO417" s="139"/>
      <c r="BP417" s="139"/>
      <c r="BQ417" s="139"/>
      <c r="BR417" s="139"/>
      <c r="BS417" s="139"/>
      <c r="BT417" s="139"/>
      <c r="BU417" s="139"/>
      <c r="BV417" s="139"/>
      <c r="BW417" s="139"/>
      <c r="BX417" s="139"/>
      <c r="BY417" s="139"/>
      <c r="BZ417" s="139"/>
      <c r="CA417" s="139"/>
      <c r="CB417" s="139"/>
      <c r="CC417" s="139"/>
    </row>
    <row r="418" spans="8:81" s="38" customFormat="1" x14ac:dyDescent="0.45">
      <c r="H418" s="139"/>
      <c r="I418" s="139"/>
      <c r="J418" s="139"/>
      <c r="K418" s="139"/>
      <c r="L418" s="139"/>
      <c r="M418" s="139"/>
      <c r="N418" s="139"/>
      <c r="O418" s="139"/>
      <c r="P418" s="139"/>
      <c r="Q418" s="139"/>
      <c r="R418" s="139"/>
      <c r="S418" s="139"/>
      <c r="T418" s="139"/>
      <c r="U418" s="139"/>
      <c r="V418" s="139"/>
      <c r="W418" s="139"/>
      <c r="X418" s="139"/>
      <c r="Y418" s="139"/>
      <c r="Z418" s="139"/>
      <c r="AA418" s="139"/>
      <c r="AB418" s="139"/>
      <c r="AC418" s="139"/>
      <c r="AD418" s="139"/>
      <c r="AE418" s="139"/>
      <c r="AF418" s="139"/>
      <c r="AG418" s="139"/>
      <c r="AH418" s="139"/>
      <c r="AI418" s="139"/>
      <c r="AJ418" s="139"/>
      <c r="AK418" s="139"/>
      <c r="AL418" s="139"/>
      <c r="AM418" s="139"/>
      <c r="AN418" s="139"/>
      <c r="AO418" s="139"/>
      <c r="AP418" s="139"/>
      <c r="AQ418" s="139"/>
      <c r="AR418" s="139"/>
      <c r="AS418" s="139"/>
      <c r="AT418" s="139"/>
      <c r="AU418" s="139"/>
      <c r="AV418" s="139"/>
      <c r="AW418" s="139"/>
      <c r="AX418" s="139"/>
      <c r="AY418" s="139"/>
      <c r="AZ418" s="139"/>
      <c r="BA418" s="139"/>
      <c r="BB418" s="139"/>
      <c r="BC418" s="139"/>
      <c r="BD418" s="139"/>
      <c r="BE418" s="139"/>
      <c r="BF418" s="139"/>
      <c r="BG418" s="139"/>
      <c r="BH418" s="139"/>
      <c r="BI418" s="139"/>
      <c r="BJ418" s="139"/>
      <c r="BK418" s="139"/>
      <c r="BL418" s="139"/>
      <c r="BM418" s="139"/>
      <c r="BN418" s="139"/>
      <c r="BO418" s="139"/>
      <c r="BP418" s="139"/>
      <c r="BQ418" s="139"/>
      <c r="BR418" s="139"/>
      <c r="BS418" s="139"/>
      <c r="BT418" s="139"/>
      <c r="BU418" s="139"/>
      <c r="BV418" s="139"/>
      <c r="BW418" s="139"/>
      <c r="BX418" s="139"/>
      <c r="BY418" s="139"/>
      <c r="BZ418" s="139"/>
      <c r="CA418" s="139"/>
      <c r="CB418" s="139"/>
      <c r="CC418" s="139"/>
    </row>
    <row r="419" spans="8:81" s="38" customFormat="1" x14ac:dyDescent="0.45">
      <c r="H419" s="139"/>
      <c r="I419" s="139"/>
      <c r="J419" s="139"/>
      <c r="K419" s="139"/>
      <c r="L419" s="139"/>
      <c r="M419" s="139"/>
      <c r="N419" s="139"/>
      <c r="O419" s="139"/>
      <c r="P419" s="139"/>
      <c r="Q419" s="139"/>
      <c r="R419" s="139"/>
      <c r="S419" s="139"/>
      <c r="T419" s="139"/>
      <c r="U419" s="139"/>
      <c r="V419" s="139"/>
      <c r="W419" s="139"/>
      <c r="X419" s="139"/>
      <c r="Y419" s="139"/>
      <c r="Z419" s="139"/>
      <c r="AA419" s="139"/>
      <c r="AB419" s="139"/>
      <c r="AC419" s="139"/>
      <c r="AD419" s="139"/>
      <c r="AE419" s="139"/>
      <c r="AF419" s="139"/>
      <c r="AG419" s="139"/>
      <c r="AH419" s="139"/>
      <c r="AI419" s="139"/>
      <c r="AJ419" s="139"/>
      <c r="AK419" s="139"/>
      <c r="AL419" s="139"/>
      <c r="AM419" s="139"/>
      <c r="AN419" s="139"/>
      <c r="AO419" s="139"/>
      <c r="AP419" s="139"/>
      <c r="AQ419" s="139"/>
      <c r="AR419" s="139"/>
      <c r="AS419" s="139"/>
      <c r="AT419" s="139"/>
      <c r="AU419" s="139"/>
      <c r="AV419" s="139"/>
      <c r="AW419" s="139"/>
      <c r="AX419" s="139"/>
      <c r="AY419" s="139"/>
      <c r="AZ419" s="139"/>
      <c r="BA419" s="139"/>
      <c r="BB419" s="139"/>
      <c r="BC419" s="139"/>
      <c r="BD419" s="139"/>
      <c r="BE419" s="139"/>
      <c r="BF419" s="139"/>
      <c r="BG419" s="139"/>
      <c r="BH419" s="139"/>
      <c r="BI419" s="139"/>
      <c r="BJ419" s="139"/>
      <c r="BK419" s="139"/>
      <c r="BL419" s="139"/>
      <c r="BM419" s="139"/>
      <c r="BN419" s="139"/>
      <c r="BO419" s="139"/>
      <c r="BP419" s="139"/>
      <c r="BQ419" s="139"/>
      <c r="BR419" s="139"/>
      <c r="BS419" s="139"/>
      <c r="BT419" s="139"/>
      <c r="BU419" s="139"/>
      <c r="BV419" s="139"/>
      <c r="BW419" s="139"/>
      <c r="BX419" s="139"/>
      <c r="BY419" s="139"/>
      <c r="BZ419" s="139"/>
      <c r="CA419" s="139"/>
      <c r="CB419" s="139"/>
      <c r="CC419" s="139"/>
    </row>
    <row r="420" spans="8:81" s="38" customFormat="1" x14ac:dyDescent="0.45">
      <c r="H420" s="139"/>
      <c r="I420" s="139"/>
      <c r="J420" s="139"/>
      <c r="K420" s="139"/>
      <c r="L420" s="139"/>
      <c r="M420" s="139"/>
      <c r="N420" s="139"/>
      <c r="O420" s="139"/>
      <c r="P420" s="139"/>
      <c r="Q420" s="139"/>
      <c r="R420" s="139"/>
      <c r="S420" s="139"/>
      <c r="T420" s="139"/>
      <c r="U420" s="139"/>
      <c r="V420" s="139"/>
      <c r="W420" s="139"/>
      <c r="X420" s="139"/>
      <c r="Y420" s="139"/>
      <c r="Z420" s="139"/>
      <c r="AA420" s="139"/>
      <c r="AB420" s="139"/>
      <c r="AC420" s="139"/>
      <c r="AD420" s="139"/>
      <c r="AE420" s="139"/>
      <c r="AF420" s="139"/>
      <c r="AG420" s="139"/>
      <c r="AH420" s="139"/>
      <c r="AI420" s="139"/>
      <c r="AJ420" s="139"/>
      <c r="AK420" s="139"/>
      <c r="AL420" s="139"/>
      <c r="AM420" s="139"/>
      <c r="AN420" s="139"/>
      <c r="AO420" s="139"/>
      <c r="AP420" s="139"/>
      <c r="AQ420" s="139"/>
      <c r="AR420" s="139"/>
      <c r="AS420" s="139"/>
      <c r="AT420" s="139"/>
      <c r="AU420" s="139"/>
      <c r="AV420" s="139"/>
      <c r="AW420" s="139"/>
      <c r="AX420" s="139"/>
      <c r="AY420" s="139"/>
      <c r="AZ420" s="139"/>
      <c r="BA420" s="139"/>
      <c r="BB420" s="139"/>
      <c r="BC420" s="139"/>
      <c r="BD420" s="139"/>
      <c r="BE420" s="139"/>
      <c r="BF420" s="139"/>
      <c r="BG420" s="139"/>
      <c r="BH420" s="139"/>
      <c r="BI420" s="139"/>
      <c r="BJ420" s="139"/>
      <c r="BK420" s="139"/>
      <c r="BL420" s="139"/>
      <c r="BM420" s="139"/>
      <c r="BN420" s="139"/>
      <c r="BO420" s="139"/>
      <c r="BP420" s="139"/>
      <c r="BQ420" s="139"/>
      <c r="BR420" s="139"/>
      <c r="BS420" s="139"/>
      <c r="BT420" s="139"/>
      <c r="BU420" s="139"/>
      <c r="BV420" s="139"/>
      <c r="BW420" s="139"/>
      <c r="BX420" s="139"/>
      <c r="BY420" s="139"/>
      <c r="BZ420" s="139"/>
      <c r="CA420" s="139"/>
      <c r="CB420" s="139"/>
      <c r="CC420" s="139"/>
    </row>
    <row r="421" spans="8:81" s="38" customFormat="1" x14ac:dyDescent="0.45">
      <c r="H421" s="139"/>
      <c r="I421" s="139"/>
      <c r="J421" s="139"/>
      <c r="K421" s="139"/>
      <c r="L421" s="139"/>
      <c r="M421" s="139"/>
      <c r="N421" s="139"/>
      <c r="O421" s="139"/>
      <c r="P421" s="139"/>
      <c r="Q421" s="139"/>
      <c r="R421" s="139"/>
      <c r="S421" s="139"/>
      <c r="T421" s="139"/>
      <c r="U421" s="139"/>
      <c r="V421" s="139"/>
      <c r="W421" s="139"/>
      <c r="X421" s="139"/>
      <c r="Y421" s="139"/>
      <c r="Z421" s="139"/>
      <c r="AA421" s="139"/>
      <c r="AB421" s="139"/>
      <c r="AC421" s="139"/>
      <c r="AD421" s="139"/>
      <c r="AE421" s="139"/>
      <c r="AF421" s="139"/>
      <c r="AG421" s="139"/>
      <c r="AH421" s="139"/>
      <c r="AI421" s="139"/>
      <c r="AJ421" s="139"/>
      <c r="AK421" s="139"/>
      <c r="AL421" s="139"/>
      <c r="AM421" s="139"/>
      <c r="AN421" s="139"/>
      <c r="AO421" s="139"/>
      <c r="AP421" s="139"/>
      <c r="AQ421" s="139"/>
      <c r="AR421" s="139"/>
      <c r="AS421" s="139"/>
      <c r="AT421" s="139"/>
      <c r="AU421" s="139"/>
      <c r="AV421" s="139"/>
      <c r="AW421" s="139"/>
      <c r="AX421" s="139"/>
      <c r="AY421" s="139"/>
      <c r="AZ421" s="139"/>
      <c r="BA421" s="139"/>
      <c r="BB421" s="139"/>
      <c r="BC421" s="139"/>
      <c r="BD421" s="139"/>
      <c r="BE421" s="139"/>
      <c r="BF421" s="139"/>
      <c r="BG421" s="139"/>
      <c r="BH421" s="139"/>
      <c r="BI421" s="139"/>
      <c r="BJ421" s="139"/>
      <c r="BK421" s="139"/>
      <c r="BL421" s="139"/>
      <c r="BM421" s="139"/>
      <c r="BN421" s="139"/>
      <c r="BO421" s="139"/>
      <c r="BP421" s="139"/>
      <c r="BQ421" s="139"/>
      <c r="BR421" s="139"/>
      <c r="BS421" s="139"/>
      <c r="BT421" s="139"/>
      <c r="BU421" s="139"/>
      <c r="BV421" s="139"/>
      <c r="BW421" s="139"/>
      <c r="BX421" s="139"/>
      <c r="BY421" s="139"/>
      <c r="BZ421" s="139"/>
      <c r="CA421" s="139"/>
      <c r="CB421" s="139"/>
      <c r="CC421" s="139"/>
    </row>
    <row r="422" spans="8:81" s="38" customFormat="1" x14ac:dyDescent="0.45">
      <c r="H422" s="139"/>
      <c r="I422" s="139"/>
      <c r="J422" s="139"/>
      <c r="K422" s="139"/>
      <c r="L422" s="139"/>
      <c r="M422" s="139"/>
      <c r="N422" s="139"/>
      <c r="O422" s="139"/>
      <c r="P422" s="139"/>
      <c r="Q422" s="139"/>
      <c r="R422" s="139"/>
      <c r="S422" s="139"/>
      <c r="T422" s="139"/>
      <c r="U422" s="139"/>
      <c r="V422" s="139"/>
      <c r="W422" s="139"/>
      <c r="X422" s="139"/>
      <c r="Y422" s="139"/>
      <c r="Z422" s="139"/>
      <c r="AA422" s="139"/>
      <c r="AB422" s="139"/>
      <c r="AC422" s="139"/>
      <c r="AD422" s="139"/>
      <c r="AE422" s="139"/>
      <c r="AF422" s="139"/>
      <c r="AG422" s="139"/>
      <c r="AH422" s="139"/>
      <c r="AI422" s="139"/>
      <c r="AJ422" s="139"/>
      <c r="AK422" s="139"/>
      <c r="AL422" s="139"/>
      <c r="AM422" s="139"/>
      <c r="AN422" s="139"/>
      <c r="AO422" s="139"/>
      <c r="AP422" s="139"/>
      <c r="AQ422" s="139"/>
      <c r="AR422" s="139"/>
      <c r="AS422" s="139"/>
      <c r="AT422" s="139"/>
      <c r="AU422" s="139"/>
      <c r="AV422" s="139"/>
      <c r="AW422" s="139"/>
      <c r="AX422" s="139"/>
      <c r="AY422" s="139"/>
      <c r="AZ422" s="139"/>
      <c r="BA422" s="139"/>
      <c r="BB422" s="139"/>
      <c r="BC422" s="139"/>
      <c r="BD422" s="139"/>
      <c r="BE422" s="139"/>
      <c r="BF422" s="139"/>
      <c r="BG422" s="139"/>
      <c r="BH422" s="139"/>
      <c r="BI422" s="139"/>
      <c r="BJ422" s="139"/>
      <c r="BK422" s="139"/>
      <c r="BL422" s="139"/>
      <c r="BM422" s="139"/>
      <c r="BN422" s="139"/>
      <c r="BO422" s="139"/>
      <c r="BP422" s="139"/>
      <c r="BQ422" s="139"/>
      <c r="BR422" s="139"/>
      <c r="BS422" s="139"/>
      <c r="BT422" s="139"/>
      <c r="BU422" s="139"/>
      <c r="BV422" s="139"/>
      <c r="BW422" s="139"/>
      <c r="BX422" s="139"/>
      <c r="BY422" s="139"/>
      <c r="BZ422" s="139"/>
      <c r="CA422" s="139"/>
      <c r="CB422" s="139"/>
      <c r="CC422" s="139"/>
    </row>
    <row r="423" spans="8:81" s="38" customFormat="1" x14ac:dyDescent="0.45">
      <c r="H423" s="139"/>
      <c r="I423" s="139"/>
      <c r="J423" s="139"/>
      <c r="K423" s="139"/>
      <c r="L423" s="139"/>
      <c r="M423" s="139"/>
      <c r="N423" s="139"/>
      <c r="O423" s="139"/>
      <c r="P423" s="139"/>
      <c r="Q423" s="139"/>
      <c r="R423" s="139"/>
      <c r="S423" s="139"/>
      <c r="T423" s="139"/>
      <c r="U423" s="139"/>
      <c r="V423" s="139"/>
      <c r="W423" s="139"/>
      <c r="X423" s="139"/>
      <c r="Y423" s="139"/>
      <c r="Z423" s="139"/>
      <c r="AA423" s="139"/>
      <c r="AB423" s="139"/>
      <c r="AC423" s="139"/>
      <c r="AD423" s="139"/>
      <c r="AE423" s="139"/>
      <c r="AF423" s="139"/>
      <c r="AG423" s="139"/>
      <c r="AH423" s="139"/>
      <c r="AI423" s="139"/>
      <c r="AJ423" s="139"/>
      <c r="AK423" s="139"/>
      <c r="AL423" s="139"/>
      <c r="AM423" s="139"/>
      <c r="AN423" s="139"/>
      <c r="AO423" s="139"/>
      <c r="AP423" s="139"/>
      <c r="AQ423" s="139"/>
      <c r="AR423" s="139"/>
      <c r="AS423" s="139"/>
      <c r="AT423" s="139"/>
      <c r="AU423" s="139"/>
      <c r="AV423" s="139"/>
      <c r="AW423" s="139"/>
      <c r="AX423" s="139"/>
      <c r="AY423" s="139"/>
      <c r="AZ423" s="139"/>
      <c r="BA423" s="139"/>
      <c r="BB423" s="139"/>
      <c r="BC423" s="139"/>
      <c r="BD423" s="139"/>
      <c r="BE423" s="139"/>
      <c r="BF423" s="139"/>
      <c r="BG423" s="139"/>
      <c r="BH423" s="139"/>
      <c r="BI423" s="139"/>
      <c r="BJ423" s="139"/>
      <c r="BK423" s="139"/>
      <c r="BL423" s="139"/>
      <c r="BM423" s="139"/>
      <c r="BN423" s="139"/>
      <c r="BO423" s="139"/>
      <c r="BP423" s="139"/>
      <c r="BQ423" s="139"/>
      <c r="BR423" s="139"/>
      <c r="BS423" s="139"/>
      <c r="BT423" s="139"/>
      <c r="BU423" s="139"/>
      <c r="BV423" s="139"/>
      <c r="BW423" s="139"/>
      <c r="BX423" s="139"/>
      <c r="BY423" s="139"/>
      <c r="BZ423" s="139"/>
      <c r="CA423" s="139"/>
      <c r="CB423" s="139"/>
      <c r="CC423" s="139"/>
    </row>
    <row r="424" spans="8:81" s="38" customFormat="1" x14ac:dyDescent="0.45">
      <c r="H424" s="139"/>
      <c r="I424" s="139"/>
      <c r="J424" s="139"/>
      <c r="K424" s="139"/>
      <c r="L424" s="139"/>
      <c r="M424" s="139"/>
      <c r="N424" s="139"/>
      <c r="O424" s="139"/>
      <c r="P424" s="139"/>
      <c r="Q424" s="139"/>
      <c r="R424" s="139"/>
      <c r="S424" s="139"/>
      <c r="T424" s="139"/>
      <c r="U424" s="139"/>
      <c r="V424" s="139"/>
      <c r="W424" s="139"/>
      <c r="X424" s="139"/>
      <c r="Y424" s="139"/>
      <c r="Z424" s="139"/>
      <c r="AA424" s="139"/>
      <c r="AB424" s="139"/>
      <c r="AC424" s="139"/>
      <c r="AD424" s="139"/>
      <c r="AE424" s="139"/>
      <c r="AF424" s="139"/>
      <c r="AG424" s="139"/>
      <c r="AH424" s="139"/>
      <c r="AI424" s="139"/>
      <c r="AJ424" s="139"/>
      <c r="AK424" s="139"/>
      <c r="AL424" s="139"/>
      <c r="AM424" s="139"/>
      <c r="AN424" s="139"/>
      <c r="AO424" s="139"/>
      <c r="AP424" s="139"/>
      <c r="AQ424" s="139"/>
      <c r="AR424" s="139"/>
      <c r="AS424" s="139"/>
      <c r="AT424" s="139"/>
      <c r="AU424" s="139"/>
      <c r="AV424" s="139"/>
      <c r="AW424" s="139"/>
      <c r="AX424" s="139"/>
      <c r="AY424" s="139"/>
      <c r="AZ424" s="139"/>
      <c r="BA424" s="139"/>
      <c r="BB424" s="139"/>
      <c r="BC424" s="139"/>
      <c r="BD424" s="139"/>
      <c r="BE424" s="139"/>
      <c r="BF424" s="139"/>
      <c r="BG424" s="139"/>
      <c r="BH424" s="139"/>
      <c r="BI424" s="139"/>
      <c r="BJ424" s="139"/>
      <c r="BK424" s="139"/>
      <c r="BL424" s="139"/>
      <c r="BM424" s="139"/>
      <c r="BN424" s="139"/>
      <c r="BO424" s="139"/>
      <c r="BP424" s="139"/>
      <c r="BQ424" s="139"/>
      <c r="BR424" s="139"/>
      <c r="BS424" s="139"/>
      <c r="BT424" s="139"/>
      <c r="BU424" s="139"/>
      <c r="BV424" s="139"/>
      <c r="BW424" s="139"/>
      <c r="BX424" s="139"/>
      <c r="BY424" s="139"/>
      <c r="BZ424" s="139"/>
      <c r="CA424" s="139"/>
      <c r="CB424" s="139"/>
      <c r="CC424" s="139"/>
    </row>
    <row r="425" spans="8:81" s="38" customFormat="1" x14ac:dyDescent="0.45">
      <c r="H425" s="139"/>
      <c r="I425" s="139"/>
      <c r="J425" s="139"/>
      <c r="K425" s="139"/>
      <c r="L425" s="139"/>
      <c r="M425" s="139"/>
      <c r="N425" s="139"/>
      <c r="O425" s="139"/>
      <c r="P425" s="139"/>
      <c r="Q425" s="139"/>
      <c r="R425" s="139"/>
      <c r="S425" s="139"/>
      <c r="T425" s="139"/>
      <c r="U425" s="139"/>
      <c r="V425" s="139"/>
      <c r="W425" s="139"/>
      <c r="X425" s="139"/>
      <c r="Y425" s="139"/>
      <c r="Z425" s="139"/>
      <c r="AA425" s="139"/>
      <c r="AB425" s="139"/>
      <c r="AC425" s="139"/>
      <c r="AD425" s="139"/>
      <c r="AE425" s="139"/>
      <c r="AF425" s="139"/>
      <c r="AG425" s="139"/>
      <c r="AH425" s="139"/>
      <c r="AI425" s="139"/>
      <c r="AJ425" s="139"/>
      <c r="AK425" s="139"/>
      <c r="AL425" s="139"/>
      <c r="AM425" s="139"/>
      <c r="AN425" s="139"/>
      <c r="AO425" s="139"/>
      <c r="AP425" s="139"/>
      <c r="AQ425" s="139"/>
      <c r="AR425" s="139"/>
      <c r="AS425" s="139"/>
      <c r="AT425" s="139"/>
      <c r="AU425" s="139"/>
      <c r="AV425" s="139"/>
      <c r="AW425" s="139"/>
      <c r="AX425" s="139"/>
      <c r="AY425" s="139"/>
      <c r="AZ425" s="139"/>
      <c r="BA425" s="139"/>
      <c r="BB425" s="139"/>
      <c r="BC425" s="139"/>
      <c r="BD425" s="139"/>
      <c r="BE425" s="139"/>
      <c r="BF425" s="139"/>
      <c r="BG425" s="139"/>
      <c r="BH425" s="139"/>
      <c r="BI425" s="139"/>
      <c r="BJ425" s="139"/>
      <c r="BK425" s="139"/>
      <c r="BL425" s="139"/>
      <c r="BM425" s="139"/>
      <c r="BN425" s="139"/>
      <c r="BO425" s="139"/>
      <c r="BP425" s="139"/>
      <c r="BQ425" s="139"/>
      <c r="BR425" s="139"/>
      <c r="BS425" s="139"/>
      <c r="BT425" s="139"/>
      <c r="BU425" s="139"/>
      <c r="BV425" s="139"/>
      <c r="BW425" s="139"/>
      <c r="BX425" s="139"/>
      <c r="BY425" s="139"/>
      <c r="BZ425" s="139"/>
      <c r="CA425" s="139"/>
      <c r="CB425" s="139"/>
      <c r="CC425" s="139"/>
    </row>
    <row r="426" spans="8:81" s="38" customFormat="1" x14ac:dyDescent="0.45">
      <c r="H426" s="139"/>
      <c r="I426" s="139"/>
      <c r="J426" s="139"/>
      <c r="K426" s="139"/>
      <c r="L426" s="139"/>
      <c r="M426" s="139"/>
      <c r="N426" s="139"/>
      <c r="O426" s="139"/>
      <c r="P426" s="139"/>
      <c r="Q426" s="139"/>
      <c r="R426" s="139"/>
      <c r="S426" s="139"/>
      <c r="T426" s="139"/>
      <c r="U426" s="139"/>
      <c r="V426" s="139"/>
      <c r="W426" s="139"/>
      <c r="X426" s="139"/>
      <c r="Y426" s="139"/>
      <c r="Z426" s="139"/>
      <c r="AA426" s="139"/>
      <c r="AB426" s="139"/>
      <c r="AC426" s="139"/>
      <c r="AD426" s="139"/>
      <c r="AE426" s="139"/>
      <c r="AF426" s="139"/>
      <c r="AG426" s="139"/>
      <c r="AH426" s="139"/>
      <c r="AI426" s="139"/>
      <c r="AJ426" s="139"/>
      <c r="AK426" s="139"/>
      <c r="AL426" s="139"/>
      <c r="AM426" s="139"/>
      <c r="AN426" s="139"/>
      <c r="AO426" s="139"/>
      <c r="AP426" s="139"/>
      <c r="AQ426" s="139"/>
      <c r="AR426" s="139"/>
      <c r="AS426" s="139"/>
      <c r="AT426" s="139"/>
      <c r="AU426" s="139"/>
      <c r="AV426" s="139"/>
      <c r="AW426" s="139"/>
      <c r="AX426" s="139"/>
      <c r="AY426" s="139"/>
      <c r="AZ426" s="139"/>
      <c r="BA426" s="139"/>
      <c r="BB426" s="139"/>
      <c r="BC426" s="139"/>
      <c r="BD426" s="139"/>
      <c r="BE426" s="139"/>
      <c r="BF426" s="139"/>
      <c r="BG426" s="139"/>
      <c r="BH426" s="139"/>
      <c r="BI426" s="139"/>
      <c r="BJ426" s="139"/>
      <c r="BK426" s="139"/>
      <c r="BL426" s="139"/>
      <c r="BM426" s="139"/>
      <c r="BN426" s="139"/>
      <c r="BO426" s="139"/>
      <c r="BP426" s="139"/>
      <c r="BQ426" s="139"/>
      <c r="BR426" s="139"/>
      <c r="BS426" s="139"/>
      <c r="BT426" s="139"/>
      <c r="BU426" s="139"/>
      <c r="BV426" s="139"/>
      <c r="BW426" s="139"/>
      <c r="BX426" s="139"/>
      <c r="BY426" s="139"/>
      <c r="BZ426" s="139"/>
      <c r="CA426" s="139"/>
      <c r="CB426" s="139"/>
      <c r="CC426" s="139"/>
    </row>
    <row r="427" spans="8:81" s="38" customFormat="1" x14ac:dyDescent="0.45">
      <c r="H427" s="139"/>
      <c r="I427" s="139"/>
      <c r="J427" s="139"/>
      <c r="K427" s="139"/>
      <c r="L427" s="139"/>
      <c r="M427" s="139"/>
      <c r="N427" s="139"/>
      <c r="O427" s="139"/>
      <c r="P427" s="139"/>
      <c r="Q427" s="139"/>
      <c r="R427" s="139"/>
      <c r="S427" s="139"/>
      <c r="T427" s="139"/>
      <c r="U427" s="139"/>
      <c r="V427" s="139"/>
      <c r="W427" s="139"/>
      <c r="X427" s="139"/>
      <c r="Y427" s="139"/>
      <c r="Z427" s="139"/>
      <c r="AA427" s="139"/>
      <c r="AB427" s="139"/>
      <c r="AC427" s="139"/>
      <c r="AD427" s="139"/>
      <c r="AE427" s="139"/>
      <c r="AF427" s="139"/>
      <c r="AG427" s="139"/>
      <c r="AH427" s="139"/>
      <c r="AI427" s="139"/>
      <c r="AJ427" s="139"/>
      <c r="AK427" s="139"/>
      <c r="AL427" s="139"/>
      <c r="AM427" s="139"/>
      <c r="AN427" s="139"/>
      <c r="AO427" s="139"/>
      <c r="AP427" s="139"/>
      <c r="AQ427" s="139"/>
      <c r="AR427" s="139"/>
      <c r="AS427" s="139"/>
      <c r="AT427" s="139"/>
      <c r="AU427" s="139"/>
      <c r="AV427" s="139"/>
      <c r="AW427" s="139"/>
      <c r="AX427" s="139"/>
      <c r="AY427" s="139"/>
      <c r="AZ427" s="139"/>
      <c r="BA427" s="139"/>
      <c r="BB427" s="139"/>
      <c r="BC427" s="139"/>
      <c r="BD427" s="139"/>
      <c r="BE427" s="139"/>
      <c r="BF427" s="139"/>
      <c r="BG427" s="139"/>
      <c r="BH427" s="139"/>
      <c r="BI427" s="139"/>
      <c r="BJ427" s="139"/>
      <c r="BK427" s="139"/>
      <c r="BL427" s="139"/>
      <c r="BM427" s="139"/>
      <c r="BN427" s="139"/>
      <c r="BO427" s="139"/>
      <c r="BP427" s="139"/>
      <c r="BQ427" s="139"/>
      <c r="BR427" s="139"/>
      <c r="BS427" s="139"/>
      <c r="BT427" s="139"/>
      <c r="BU427" s="139"/>
      <c r="BV427" s="139"/>
      <c r="BW427" s="139"/>
      <c r="BX427" s="139"/>
      <c r="BY427" s="139"/>
      <c r="BZ427" s="139"/>
      <c r="CA427" s="139"/>
      <c r="CB427" s="139"/>
      <c r="CC427" s="139"/>
    </row>
    <row r="428" spans="8:81" s="38" customFormat="1" x14ac:dyDescent="0.45">
      <c r="H428" s="139"/>
      <c r="I428" s="139"/>
      <c r="J428" s="139"/>
      <c r="K428" s="139"/>
      <c r="L428" s="139"/>
      <c r="M428" s="139"/>
      <c r="N428" s="139"/>
      <c r="O428" s="139"/>
      <c r="P428" s="139"/>
      <c r="Q428" s="139"/>
      <c r="R428" s="139"/>
      <c r="S428" s="139"/>
      <c r="T428" s="139"/>
      <c r="U428" s="139"/>
      <c r="V428" s="139"/>
      <c r="W428" s="139"/>
      <c r="X428" s="139"/>
      <c r="Y428" s="139"/>
      <c r="Z428" s="139"/>
      <c r="AA428" s="139"/>
      <c r="AB428" s="139"/>
      <c r="AC428" s="139"/>
      <c r="AD428" s="139"/>
      <c r="AE428" s="139"/>
      <c r="AF428" s="139"/>
      <c r="AG428" s="139"/>
      <c r="AH428" s="139"/>
      <c r="AI428" s="139"/>
      <c r="AJ428" s="139"/>
      <c r="AK428" s="139"/>
      <c r="AL428" s="139"/>
      <c r="AM428" s="139"/>
      <c r="AN428" s="139"/>
      <c r="AO428" s="139"/>
      <c r="AP428" s="139"/>
      <c r="AQ428" s="139"/>
      <c r="AR428" s="139"/>
      <c r="AS428" s="139"/>
      <c r="AT428" s="139"/>
      <c r="AU428" s="139"/>
      <c r="AV428" s="139"/>
      <c r="AW428" s="139"/>
      <c r="AX428" s="139"/>
      <c r="AY428" s="139"/>
      <c r="AZ428" s="139"/>
      <c r="BA428" s="139"/>
      <c r="BB428" s="139"/>
      <c r="BC428" s="139"/>
      <c r="BD428" s="139"/>
      <c r="BE428" s="139"/>
      <c r="BF428" s="139"/>
      <c r="BG428" s="139"/>
      <c r="BH428" s="139"/>
      <c r="BI428" s="139"/>
      <c r="BJ428" s="139"/>
      <c r="BK428" s="139"/>
      <c r="BL428" s="139"/>
      <c r="BM428" s="139"/>
      <c r="BN428" s="139"/>
      <c r="BO428" s="139"/>
      <c r="BP428" s="139"/>
      <c r="BQ428" s="139"/>
      <c r="BR428" s="139"/>
      <c r="BS428" s="139"/>
      <c r="BT428" s="139"/>
      <c r="BU428" s="139"/>
      <c r="BV428" s="139"/>
      <c r="BW428" s="139"/>
      <c r="BX428" s="139"/>
      <c r="BY428" s="139"/>
      <c r="BZ428" s="139"/>
      <c r="CA428" s="139"/>
      <c r="CB428" s="139"/>
      <c r="CC428" s="139"/>
    </row>
    <row r="429" spans="8:81" s="38" customFormat="1" x14ac:dyDescent="0.45">
      <c r="H429" s="139"/>
      <c r="I429" s="139"/>
      <c r="J429" s="139"/>
      <c r="K429" s="139"/>
      <c r="L429" s="139"/>
      <c r="M429" s="139"/>
      <c r="N429" s="139"/>
      <c r="O429" s="139"/>
      <c r="P429" s="139"/>
      <c r="Q429" s="139"/>
      <c r="R429" s="139"/>
      <c r="S429" s="139"/>
      <c r="T429" s="139"/>
      <c r="U429" s="139"/>
      <c r="V429" s="139"/>
      <c r="W429" s="139"/>
      <c r="X429" s="139"/>
      <c r="Y429" s="139"/>
      <c r="Z429" s="139"/>
      <c r="AA429" s="139"/>
      <c r="AB429" s="139"/>
      <c r="AC429" s="139"/>
      <c r="AD429" s="139"/>
      <c r="AE429" s="139"/>
      <c r="AF429" s="139"/>
      <c r="AG429" s="139"/>
      <c r="AH429" s="139"/>
      <c r="AI429" s="139"/>
      <c r="AJ429" s="139"/>
      <c r="AK429" s="139"/>
      <c r="AL429" s="139"/>
      <c r="AM429" s="139"/>
      <c r="AN429" s="139"/>
      <c r="AO429" s="139"/>
      <c r="AP429" s="139"/>
      <c r="AQ429" s="139"/>
      <c r="AR429" s="139"/>
      <c r="AS429" s="139"/>
      <c r="AT429" s="139"/>
      <c r="AU429" s="139"/>
      <c r="AV429" s="139"/>
      <c r="AW429" s="139"/>
      <c r="AX429" s="139"/>
      <c r="AY429" s="139"/>
      <c r="AZ429" s="139"/>
      <c r="BA429" s="139"/>
      <c r="BB429" s="139"/>
      <c r="BC429" s="139"/>
      <c r="BD429" s="139"/>
      <c r="BE429" s="139"/>
      <c r="BF429" s="139"/>
      <c r="BG429" s="139"/>
      <c r="BH429" s="139"/>
      <c r="BI429" s="139"/>
      <c r="BJ429" s="139"/>
      <c r="BK429" s="139"/>
      <c r="BL429" s="139"/>
      <c r="BM429" s="139"/>
      <c r="BN429" s="139"/>
      <c r="BO429" s="139"/>
      <c r="BP429" s="139"/>
      <c r="BQ429" s="139"/>
      <c r="BR429" s="139"/>
      <c r="BS429" s="139"/>
      <c r="BT429" s="139"/>
      <c r="BU429" s="139"/>
      <c r="BV429" s="139"/>
      <c r="BW429" s="139"/>
      <c r="BX429" s="139"/>
      <c r="BY429" s="139"/>
      <c r="BZ429" s="139"/>
      <c r="CA429" s="139"/>
      <c r="CB429" s="139"/>
      <c r="CC429" s="139"/>
    </row>
    <row r="430" spans="8:81" s="38" customFormat="1" x14ac:dyDescent="0.45">
      <c r="H430" s="139"/>
      <c r="I430" s="139"/>
      <c r="J430" s="139"/>
      <c r="K430" s="139"/>
      <c r="L430" s="139"/>
      <c r="M430" s="139"/>
      <c r="N430" s="139"/>
      <c r="O430" s="139"/>
      <c r="P430" s="139"/>
      <c r="Q430" s="139"/>
      <c r="R430" s="139"/>
      <c r="S430" s="139"/>
      <c r="T430" s="139"/>
      <c r="U430" s="139"/>
      <c r="V430" s="139"/>
      <c r="W430" s="139"/>
      <c r="X430" s="139"/>
      <c r="Y430" s="139"/>
      <c r="Z430" s="139"/>
      <c r="AA430" s="139"/>
      <c r="AB430" s="139"/>
      <c r="AC430" s="139"/>
      <c r="AD430" s="139"/>
      <c r="AE430" s="139"/>
      <c r="AF430" s="139"/>
      <c r="AG430" s="139"/>
      <c r="AH430" s="139"/>
      <c r="AI430" s="139"/>
      <c r="AJ430" s="139"/>
      <c r="AK430" s="139"/>
      <c r="AL430" s="139"/>
      <c r="AM430" s="139"/>
      <c r="AN430" s="139"/>
      <c r="AO430" s="139"/>
      <c r="AP430" s="139"/>
      <c r="AQ430" s="139"/>
      <c r="AR430" s="139"/>
      <c r="AS430" s="139"/>
      <c r="AT430" s="139"/>
      <c r="AU430" s="139"/>
      <c r="AV430" s="139"/>
      <c r="AW430" s="139"/>
      <c r="AX430" s="139"/>
      <c r="AY430" s="139"/>
      <c r="AZ430" s="139"/>
      <c r="BA430" s="139"/>
      <c r="BB430" s="139"/>
      <c r="BC430" s="139"/>
      <c r="BD430" s="139"/>
      <c r="BE430" s="139"/>
      <c r="BF430" s="139"/>
      <c r="BG430" s="139"/>
      <c r="BH430" s="139"/>
      <c r="BI430" s="139"/>
      <c r="BJ430" s="139"/>
      <c r="BK430" s="139"/>
      <c r="BL430" s="139"/>
      <c r="BM430" s="139"/>
      <c r="BN430" s="139"/>
      <c r="BO430" s="139"/>
      <c r="BP430" s="139"/>
      <c r="BQ430" s="139"/>
      <c r="BR430" s="139"/>
      <c r="BS430" s="139"/>
      <c r="BT430" s="139"/>
      <c r="BU430" s="139"/>
      <c r="BV430" s="139"/>
      <c r="BW430" s="139"/>
      <c r="BX430" s="139"/>
      <c r="BY430" s="139"/>
      <c r="BZ430" s="139"/>
      <c r="CA430" s="139"/>
      <c r="CB430" s="139"/>
      <c r="CC430" s="139"/>
    </row>
    <row r="431" spans="8:81" s="38" customFormat="1" x14ac:dyDescent="0.45">
      <c r="H431" s="139"/>
      <c r="I431" s="139"/>
      <c r="J431" s="139"/>
      <c r="K431" s="139"/>
      <c r="L431" s="139"/>
      <c r="M431" s="139"/>
      <c r="N431" s="139"/>
      <c r="O431" s="139"/>
      <c r="P431" s="139"/>
      <c r="Q431" s="139"/>
      <c r="R431" s="139"/>
      <c r="S431" s="139"/>
      <c r="T431" s="139"/>
      <c r="U431" s="139"/>
      <c r="V431" s="139"/>
      <c r="W431" s="139"/>
      <c r="X431" s="139"/>
      <c r="Y431" s="139"/>
      <c r="Z431" s="139"/>
      <c r="AA431" s="139"/>
      <c r="AB431" s="139"/>
      <c r="AC431" s="139"/>
      <c r="AD431" s="139"/>
      <c r="AE431" s="139"/>
      <c r="AF431" s="139"/>
      <c r="AG431" s="139"/>
      <c r="AH431" s="139"/>
      <c r="AI431" s="139"/>
      <c r="AJ431" s="139"/>
      <c r="AK431" s="139"/>
      <c r="AL431" s="139"/>
      <c r="AM431" s="139"/>
      <c r="AN431" s="139"/>
      <c r="AO431" s="139"/>
      <c r="AP431" s="139"/>
      <c r="AQ431" s="139"/>
      <c r="AR431" s="139"/>
      <c r="AS431" s="139"/>
      <c r="AT431" s="139"/>
      <c r="AU431" s="139"/>
      <c r="AV431" s="139"/>
      <c r="AW431" s="139"/>
      <c r="AX431" s="139"/>
      <c r="AY431" s="139"/>
      <c r="AZ431" s="139"/>
      <c r="BA431" s="139"/>
      <c r="BB431" s="139"/>
      <c r="BC431" s="139"/>
      <c r="BD431" s="139"/>
      <c r="BE431" s="139"/>
      <c r="BF431" s="139"/>
      <c r="BG431" s="139"/>
      <c r="BH431" s="139"/>
      <c r="BI431" s="139"/>
      <c r="BJ431" s="139"/>
      <c r="BK431" s="139"/>
      <c r="BL431" s="139"/>
      <c r="BM431" s="139"/>
      <c r="BN431" s="139"/>
      <c r="BO431" s="139"/>
      <c r="BP431" s="139"/>
      <c r="BQ431" s="139"/>
      <c r="BR431" s="139"/>
      <c r="BS431" s="139"/>
      <c r="BT431" s="139"/>
      <c r="BU431" s="139"/>
      <c r="BV431" s="139"/>
      <c r="BW431" s="139"/>
      <c r="BX431" s="139"/>
      <c r="BY431" s="139"/>
      <c r="BZ431" s="139"/>
      <c r="CA431" s="139"/>
      <c r="CB431" s="139"/>
      <c r="CC431" s="139"/>
    </row>
    <row r="432" spans="8:81" s="38" customFormat="1" x14ac:dyDescent="0.45">
      <c r="H432" s="139"/>
      <c r="I432" s="139"/>
      <c r="J432" s="139"/>
      <c r="K432" s="139"/>
      <c r="L432" s="139"/>
      <c r="M432" s="139"/>
      <c r="N432" s="139"/>
      <c r="O432" s="139"/>
      <c r="P432" s="139"/>
      <c r="Q432" s="139"/>
      <c r="R432" s="139"/>
      <c r="S432" s="139"/>
      <c r="T432" s="139"/>
      <c r="U432" s="139"/>
      <c r="V432" s="139"/>
      <c r="W432" s="139"/>
      <c r="X432" s="139"/>
      <c r="Y432" s="139"/>
      <c r="Z432" s="139"/>
      <c r="AA432" s="139"/>
      <c r="AB432" s="139"/>
      <c r="AC432" s="139"/>
      <c r="AD432" s="139"/>
      <c r="AE432" s="139"/>
      <c r="AF432" s="139"/>
      <c r="AG432" s="139"/>
      <c r="AH432" s="139"/>
      <c r="AI432" s="139"/>
      <c r="AJ432" s="139"/>
      <c r="AK432" s="139"/>
      <c r="AL432" s="139"/>
      <c r="AM432" s="139"/>
      <c r="AN432" s="139"/>
      <c r="AO432" s="139"/>
      <c r="AP432" s="139"/>
      <c r="AQ432" s="139"/>
      <c r="AR432" s="139"/>
      <c r="AS432" s="139"/>
      <c r="AT432" s="139"/>
      <c r="AU432" s="139"/>
      <c r="AV432" s="139"/>
      <c r="AW432" s="139"/>
      <c r="AX432" s="139"/>
      <c r="AY432" s="139"/>
      <c r="AZ432" s="139"/>
      <c r="BA432" s="139"/>
      <c r="BB432" s="139"/>
      <c r="BC432" s="139"/>
      <c r="BD432" s="139"/>
      <c r="BE432" s="139"/>
      <c r="BF432" s="139"/>
      <c r="BG432" s="139"/>
      <c r="BH432" s="139"/>
      <c r="BI432" s="139"/>
      <c r="BJ432" s="139"/>
      <c r="BK432" s="139"/>
      <c r="BL432" s="139"/>
      <c r="BM432" s="139"/>
      <c r="BN432" s="139"/>
      <c r="BO432" s="139"/>
      <c r="BP432" s="139"/>
      <c r="BQ432" s="139"/>
      <c r="BR432" s="139"/>
      <c r="BS432" s="139"/>
      <c r="BT432" s="139"/>
      <c r="BU432" s="139"/>
      <c r="BV432" s="139"/>
      <c r="BW432" s="139"/>
      <c r="BX432" s="139"/>
      <c r="BY432" s="139"/>
      <c r="BZ432" s="139"/>
      <c r="CA432" s="139"/>
      <c r="CB432" s="139"/>
      <c r="CC432" s="139"/>
    </row>
    <row r="433" spans="8:81" s="38" customFormat="1" x14ac:dyDescent="0.45">
      <c r="H433" s="139"/>
      <c r="I433" s="139"/>
      <c r="J433" s="139"/>
      <c r="K433" s="139"/>
      <c r="L433" s="139"/>
      <c r="M433" s="139"/>
      <c r="N433" s="139"/>
      <c r="O433" s="139"/>
      <c r="P433" s="139"/>
      <c r="Q433" s="139"/>
      <c r="R433" s="139"/>
      <c r="S433" s="139"/>
      <c r="T433" s="139"/>
      <c r="U433" s="139"/>
      <c r="V433" s="139"/>
      <c r="W433" s="139"/>
      <c r="X433" s="139"/>
      <c r="Y433" s="139"/>
      <c r="Z433" s="139"/>
      <c r="AA433" s="139"/>
      <c r="AB433" s="139"/>
      <c r="AC433" s="139"/>
      <c r="AD433" s="139"/>
      <c r="AE433" s="139"/>
      <c r="AF433" s="139"/>
      <c r="AG433" s="139"/>
      <c r="AH433" s="139"/>
      <c r="AI433" s="139"/>
      <c r="AJ433" s="139"/>
      <c r="AK433" s="139"/>
      <c r="AL433" s="139"/>
      <c r="AM433" s="139"/>
      <c r="AN433" s="139"/>
      <c r="AO433" s="139"/>
      <c r="AP433" s="139"/>
      <c r="AQ433" s="139"/>
      <c r="AR433" s="139"/>
      <c r="AS433" s="139"/>
      <c r="AT433" s="139"/>
      <c r="AU433" s="139"/>
      <c r="AV433" s="139"/>
      <c r="AW433" s="139"/>
      <c r="AX433" s="139"/>
      <c r="AY433" s="139"/>
      <c r="AZ433" s="139"/>
      <c r="BA433" s="139"/>
      <c r="BB433" s="139"/>
      <c r="BC433" s="139"/>
      <c r="BD433" s="139"/>
      <c r="BE433" s="139"/>
      <c r="BF433" s="139"/>
      <c r="BG433" s="139"/>
      <c r="BH433" s="139"/>
      <c r="BI433" s="139"/>
      <c r="BJ433" s="139"/>
      <c r="BK433" s="139"/>
      <c r="BL433" s="139"/>
      <c r="BM433" s="139"/>
      <c r="BN433" s="139"/>
      <c r="BO433" s="139"/>
      <c r="BP433" s="139"/>
      <c r="BQ433" s="139"/>
      <c r="BR433" s="139"/>
      <c r="BS433" s="139"/>
      <c r="BT433" s="139"/>
      <c r="BU433" s="139"/>
      <c r="BV433" s="139"/>
      <c r="BW433" s="139"/>
      <c r="BX433" s="139"/>
      <c r="BY433" s="139"/>
      <c r="BZ433" s="139"/>
      <c r="CA433" s="139"/>
      <c r="CB433" s="139"/>
      <c r="CC433" s="139"/>
    </row>
    <row r="434" spans="8:81" s="38" customFormat="1" x14ac:dyDescent="0.45">
      <c r="H434" s="139"/>
      <c r="I434" s="139"/>
      <c r="J434" s="139"/>
      <c r="K434" s="139"/>
      <c r="L434" s="139"/>
      <c r="M434" s="139"/>
      <c r="N434" s="139"/>
      <c r="O434" s="139"/>
      <c r="P434" s="139"/>
      <c r="Q434" s="139"/>
      <c r="R434" s="139"/>
      <c r="S434" s="139"/>
      <c r="T434" s="139"/>
      <c r="U434" s="139"/>
      <c r="V434" s="139"/>
      <c r="W434" s="139"/>
      <c r="X434" s="139"/>
      <c r="Y434" s="139"/>
      <c r="Z434" s="139"/>
      <c r="AA434" s="139"/>
      <c r="AB434" s="139"/>
      <c r="AC434" s="139"/>
      <c r="AD434" s="139"/>
      <c r="AE434" s="139"/>
      <c r="AF434" s="139"/>
      <c r="AG434" s="139"/>
      <c r="AH434" s="139"/>
      <c r="AI434" s="139"/>
      <c r="AJ434" s="139"/>
      <c r="AK434" s="139"/>
      <c r="AL434" s="139"/>
      <c r="AM434" s="139"/>
      <c r="AN434" s="139"/>
      <c r="AO434" s="139"/>
      <c r="AP434" s="139"/>
      <c r="AQ434" s="139"/>
      <c r="AR434" s="139"/>
      <c r="AS434" s="139"/>
      <c r="AT434" s="139"/>
      <c r="AU434" s="139"/>
      <c r="AV434" s="139"/>
      <c r="AW434" s="139"/>
      <c r="AX434" s="139"/>
      <c r="AY434" s="139"/>
      <c r="AZ434" s="139"/>
      <c r="BA434" s="139"/>
      <c r="BB434" s="139"/>
      <c r="BC434" s="139"/>
      <c r="BD434" s="139"/>
      <c r="BE434" s="139"/>
      <c r="BF434" s="139"/>
      <c r="BG434" s="139"/>
      <c r="BH434" s="139"/>
      <c r="BI434" s="139"/>
      <c r="BJ434" s="139"/>
      <c r="BK434" s="139"/>
      <c r="BL434" s="139"/>
      <c r="BM434" s="139"/>
      <c r="BN434" s="139"/>
      <c r="BO434" s="139"/>
      <c r="BP434" s="139"/>
      <c r="BQ434" s="139"/>
      <c r="BR434" s="139"/>
      <c r="BS434" s="139"/>
      <c r="BT434" s="139"/>
      <c r="BU434" s="139"/>
      <c r="BV434" s="139"/>
      <c r="BW434" s="139"/>
      <c r="BX434" s="139"/>
      <c r="BY434" s="139"/>
      <c r="BZ434" s="139"/>
      <c r="CA434" s="139"/>
      <c r="CB434" s="139"/>
      <c r="CC434" s="139"/>
    </row>
    <row r="435" spans="8:81" s="38" customFormat="1" x14ac:dyDescent="0.45">
      <c r="H435" s="139"/>
      <c r="I435" s="139"/>
      <c r="J435" s="139"/>
      <c r="K435" s="139"/>
      <c r="L435" s="139"/>
      <c r="M435" s="139"/>
      <c r="N435" s="139"/>
      <c r="O435" s="139"/>
      <c r="P435" s="139"/>
      <c r="Q435" s="139"/>
      <c r="R435" s="139"/>
      <c r="S435" s="139"/>
      <c r="T435" s="139"/>
      <c r="U435" s="139"/>
      <c r="V435" s="139"/>
      <c r="W435" s="139"/>
      <c r="X435" s="139"/>
      <c r="Y435" s="139"/>
      <c r="Z435" s="139"/>
      <c r="AA435" s="139"/>
      <c r="AB435" s="139"/>
      <c r="AC435" s="139"/>
      <c r="AD435" s="139"/>
      <c r="AE435" s="139"/>
      <c r="AF435" s="139"/>
      <c r="AG435" s="139"/>
      <c r="AH435" s="139"/>
      <c r="AI435" s="139"/>
      <c r="AJ435" s="139"/>
      <c r="AK435" s="139"/>
      <c r="AL435" s="139"/>
      <c r="AM435" s="139"/>
      <c r="AN435" s="139"/>
      <c r="AO435" s="139"/>
      <c r="AP435" s="139"/>
      <c r="AQ435" s="139"/>
      <c r="AR435" s="139"/>
      <c r="AS435" s="139"/>
      <c r="AT435" s="139"/>
      <c r="AU435" s="139"/>
      <c r="AV435" s="139"/>
      <c r="AW435" s="139"/>
      <c r="AX435" s="139"/>
      <c r="AY435" s="139"/>
      <c r="AZ435" s="139"/>
      <c r="BA435" s="139"/>
      <c r="BB435" s="139"/>
      <c r="BC435" s="139"/>
      <c r="BD435" s="139"/>
      <c r="BE435" s="139"/>
      <c r="BF435" s="139"/>
      <c r="BG435" s="139"/>
      <c r="BH435" s="139"/>
      <c r="BI435" s="139"/>
      <c r="BJ435" s="139"/>
      <c r="BK435" s="139"/>
      <c r="BL435" s="139"/>
      <c r="BM435" s="139"/>
      <c r="BN435" s="139"/>
      <c r="BO435" s="139"/>
      <c r="BP435" s="139"/>
      <c r="BQ435" s="139"/>
      <c r="BR435" s="139"/>
      <c r="BS435" s="139"/>
      <c r="BT435" s="139"/>
      <c r="BU435" s="139"/>
      <c r="BV435" s="139"/>
      <c r="BW435" s="139"/>
      <c r="BX435" s="139"/>
      <c r="BY435" s="139"/>
      <c r="BZ435" s="139"/>
      <c r="CA435" s="139"/>
      <c r="CB435" s="139"/>
      <c r="CC435" s="139"/>
    </row>
    <row r="436" spans="8:81" s="38" customFormat="1" x14ac:dyDescent="0.45">
      <c r="H436" s="139"/>
      <c r="I436" s="139"/>
      <c r="J436" s="139"/>
      <c r="K436" s="139"/>
      <c r="L436" s="139"/>
      <c r="M436" s="139"/>
      <c r="N436" s="139"/>
      <c r="O436" s="139"/>
      <c r="P436" s="139"/>
      <c r="Q436" s="139"/>
      <c r="R436" s="139"/>
      <c r="S436" s="139"/>
      <c r="T436" s="139"/>
      <c r="U436" s="139"/>
      <c r="V436" s="139"/>
      <c r="W436" s="139"/>
      <c r="X436" s="139"/>
      <c r="Y436" s="139"/>
      <c r="Z436" s="139"/>
      <c r="AA436" s="139"/>
      <c r="AB436" s="139"/>
      <c r="AC436" s="139"/>
      <c r="AD436" s="139"/>
      <c r="AE436" s="139"/>
      <c r="AF436" s="139"/>
      <c r="AG436" s="139"/>
      <c r="AH436" s="139"/>
      <c r="AI436" s="139"/>
      <c r="AJ436" s="139"/>
      <c r="AK436" s="139"/>
      <c r="AL436" s="139"/>
      <c r="AM436" s="139"/>
      <c r="AN436" s="139"/>
      <c r="AO436" s="139"/>
      <c r="AP436" s="139"/>
      <c r="AQ436" s="139"/>
      <c r="AR436" s="139"/>
      <c r="AS436" s="139"/>
      <c r="AT436" s="139"/>
      <c r="AU436" s="139"/>
      <c r="AV436" s="139"/>
      <c r="AW436" s="139"/>
      <c r="AX436" s="139"/>
      <c r="AY436" s="139"/>
      <c r="AZ436" s="139"/>
      <c r="BA436" s="139"/>
      <c r="BB436" s="139"/>
      <c r="BC436" s="139"/>
      <c r="BD436" s="139"/>
      <c r="BE436" s="139"/>
      <c r="BF436" s="139"/>
      <c r="BG436" s="139"/>
      <c r="BH436" s="139"/>
      <c r="BI436" s="139"/>
      <c r="BJ436" s="139"/>
      <c r="BK436" s="139"/>
      <c r="BL436" s="139"/>
      <c r="BM436" s="139"/>
      <c r="BN436" s="139"/>
      <c r="BO436" s="139"/>
      <c r="BP436" s="139"/>
      <c r="BQ436" s="139"/>
      <c r="BR436" s="139"/>
      <c r="BS436" s="139"/>
      <c r="BT436" s="139"/>
      <c r="BU436" s="139"/>
      <c r="BV436" s="139"/>
      <c r="BW436" s="139"/>
      <c r="BX436" s="139"/>
      <c r="BY436" s="139"/>
      <c r="BZ436" s="139"/>
      <c r="CA436" s="139"/>
      <c r="CB436" s="139"/>
      <c r="CC436" s="139"/>
    </row>
    <row r="437" spans="8:81" s="38" customFormat="1" x14ac:dyDescent="0.45">
      <c r="H437" s="139"/>
      <c r="I437" s="139"/>
      <c r="J437" s="139"/>
      <c r="K437" s="139"/>
      <c r="L437" s="139"/>
      <c r="M437" s="139"/>
      <c r="N437" s="139"/>
      <c r="O437" s="139"/>
      <c r="P437" s="139"/>
      <c r="Q437" s="139"/>
      <c r="R437" s="139"/>
      <c r="S437" s="139"/>
      <c r="T437" s="139"/>
      <c r="U437" s="139"/>
      <c r="V437" s="139"/>
      <c r="W437" s="139"/>
      <c r="X437" s="139"/>
      <c r="Y437" s="139"/>
      <c r="Z437" s="139"/>
      <c r="AA437" s="139"/>
      <c r="AB437" s="139"/>
      <c r="AC437" s="139"/>
      <c r="AD437" s="139"/>
      <c r="AE437" s="139"/>
      <c r="AF437" s="139"/>
      <c r="AG437" s="139"/>
      <c r="AH437" s="139"/>
      <c r="AI437" s="139"/>
      <c r="AJ437" s="139"/>
      <c r="AK437" s="139"/>
      <c r="AL437" s="139"/>
      <c r="AM437" s="139"/>
      <c r="AN437" s="139"/>
      <c r="AO437" s="139"/>
      <c r="AP437" s="139"/>
      <c r="AQ437" s="139"/>
      <c r="AR437" s="139"/>
      <c r="AS437" s="139"/>
      <c r="AT437" s="139"/>
      <c r="AU437" s="139"/>
      <c r="AV437" s="139"/>
      <c r="AW437" s="139"/>
      <c r="AX437" s="139"/>
      <c r="AY437" s="139"/>
      <c r="AZ437" s="139"/>
      <c r="BA437" s="139"/>
      <c r="BB437" s="139"/>
      <c r="BC437" s="139"/>
      <c r="BD437" s="139"/>
      <c r="BE437" s="139"/>
      <c r="BF437" s="139"/>
      <c r="BG437" s="139"/>
      <c r="BH437" s="139"/>
      <c r="BI437" s="139"/>
      <c r="BJ437" s="139"/>
      <c r="BK437" s="139"/>
      <c r="BL437" s="139"/>
      <c r="BM437" s="139"/>
      <c r="BN437" s="139"/>
      <c r="BO437" s="139"/>
      <c r="BP437" s="139"/>
      <c r="BQ437" s="139"/>
      <c r="BR437" s="139"/>
      <c r="BS437" s="139"/>
      <c r="BT437" s="139"/>
      <c r="BU437" s="139"/>
      <c r="BV437" s="139"/>
      <c r="BW437" s="139"/>
      <c r="BX437" s="139"/>
      <c r="BY437" s="139"/>
      <c r="BZ437" s="139"/>
      <c r="CA437" s="139"/>
      <c r="CB437" s="139"/>
      <c r="CC437" s="139"/>
    </row>
    <row r="438" spans="8:81" s="38" customFormat="1" x14ac:dyDescent="0.45">
      <c r="H438" s="139"/>
      <c r="I438" s="139"/>
      <c r="J438" s="139"/>
      <c r="K438" s="139"/>
      <c r="L438" s="139"/>
      <c r="M438" s="139"/>
      <c r="N438" s="139"/>
      <c r="O438" s="139"/>
      <c r="P438" s="139"/>
      <c r="Q438" s="139"/>
      <c r="R438" s="139"/>
      <c r="S438" s="139"/>
      <c r="T438" s="139"/>
      <c r="U438" s="139"/>
      <c r="V438" s="139"/>
      <c r="W438" s="139"/>
      <c r="X438" s="139"/>
      <c r="Y438" s="139"/>
      <c r="Z438" s="139"/>
      <c r="AA438" s="139"/>
      <c r="AB438" s="139"/>
      <c r="AC438" s="139"/>
      <c r="AD438" s="139"/>
      <c r="AE438" s="139"/>
      <c r="AF438" s="139"/>
      <c r="AG438" s="139"/>
      <c r="AH438" s="139"/>
      <c r="AI438" s="139"/>
      <c r="AJ438" s="139"/>
      <c r="AK438" s="139"/>
      <c r="AL438" s="139"/>
      <c r="AM438" s="139"/>
      <c r="AN438" s="139"/>
      <c r="AO438" s="139"/>
      <c r="AP438" s="139"/>
      <c r="AQ438" s="139"/>
      <c r="AR438" s="139"/>
      <c r="AS438" s="139"/>
      <c r="AT438" s="139"/>
      <c r="AU438" s="139"/>
      <c r="AV438" s="139"/>
      <c r="AW438" s="139"/>
      <c r="AX438" s="139"/>
      <c r="AY438" s="139"/>
      <c r="AZ438" s="139"/>
      <c r="BA438" s="139"/>
      <c r="BB438" s="139"/>
      <c r="BC438" s="139"/>
      <c r="BD438" s="139"/>
      <c r="BE438" s="139"/>
      <c r="BF438" s="139"/>
      <c r="BG438" s="139"/>
      <c r="BH438" s="139"/>
      <c r="BI438" s="139"/>
      <c r="BJ438" s="139"/>
      <c r="BK438" s="139"/>
      <c r="BL438" s="139"/>
      <c r="BM438" s="139"/>
      <c r="BN438" s="139"/>
      <c r="BO438" s="139"/>
      <c r="BP438" s="139"/>
      <c r="BQ438" s="139"/>
      <c r="BR438" s="139"/>
      <c r="BS438" s="139"/>
      <c r="BT438" s="139"/>
      <c r="BU438" s="139"/>
      <c r="BV438" s="139"/>
      <c r="BW438" s="139"/>
      <c r="BX438" s="139"/>
      <c r="BY438" s="139"/>
      <c r="BZ438" s="139"/>
      <c r="CA438" s="139"/>
      <c r="CB438" s="139"/>
      <c r="CC438" s="139"/>
    </row>
    <row r="439" spans="8:81" s="38" customFormat="1" x14ac:dyDescent="0.45">
      <c r="H439" s="139"/>
      <c r="I439" s="139"/>
      <c r="J439" s="139"/>
      <c r="K439" s="139"/>
      <c r="L439" s="139"/>
      <c r="M439" s="139"/>
      <c r="N439" s="139"/>
      <c r="O439" s="139"/>
      <c r="P439" s="139"/>
      <c r="Q439" s="139"/>
      <c r="R439" s="139"/>
      <c r="S439" s="139"/>
      <c r="T439" s="139"/>
      <c r="U439" s="139"/>
      <c r="V439" s="139"/>
      <c r="W439" s="139"/>
      <c r="X439" s="139"/>
      <c r="Y439" s="139"/>
      <c r="Z439" s="139"/>
      <c r="AA439" s="139"/>
      <c r="AB439" s="139"/>
      <c r="AC439" s="139"/>
      <c r="AD439" s="139"/>
      <c r="AE439" s="139"/>
      <c r="AF439" s="139"/>
      <c r="AG439" s="139"/>
      <c r="AH439" s="139"/>
      <c r="AI439" s="139"/>
      <c r="AJ439" s="139"/>
      <c r="AK439" s="139"/>
      <c r="AL439" s="139"/>
      <c r="AM439" s="139"/>
      <c r="AN439" s="139"/>
      <c r="AO439" s="139"/>
      <c r="AP439" s="139"/>
      <c r="AQ439" s="139"/>
      <c r="AR439" s="139"/>
      <c r="AS439" s="139"/>
      <c r="AT439" s="139"/>
      <c r="AU439" s="139"/>
      <c r="AV439" s="139"/>
      <c r="AW439" s="139"/>
      <c r="AX439" s="139"/>
      <c r="AY439" s="139"/>
      <c r="AZ439" s="139"/>
      <c r="BA439" s="139"/>
      <c r="BB439" s="139"/>
      <c r="BC439" s="139"/>
      <c r="BD439" s="139"/>
      <c r="BE439" s="139"/>
      <c r="BF439" s="139"/>
      <c r="BG439" s="139"/>
      <c r="BH439" s="139"/>
      <c r="BI439" s="139"/>
      <c r="BJ439" s="139"/>
      <c r="BK439" s="139"/>
      <c r="BL439" s="139"/>
      <c r="BM439" s="139"/>
      <c r="BN439" s="139"/>
      <c r="BO439" s="139"/>
      <c r="BP439" s="139"/>
      <c r="BQ439" s="139"/>
      <c r="BR439" s="139"/>
      <c r="BS439" s="139"/>
      <c r="BT439" s="139"/>
      <c r="BU439" s="139"/>
      <c r="BV439" s="139"/>
      <c r="BW439" s="139"/>
      <c r="BX439" s="139"/>
      <c r="BY439" s="139"/>
      <c r="BZ439" s="139"/>
      <c r="CA439" s="139"/>
      <c r="CB439" s="139"/>
      <c r="CC439" s="139"/>
    </row>
    <row r="440" spans="8:81" s="38" customFormat="1" x14ac:dyDescent="0.45">
      <c r="H440" s="139"/>
      <c r="I440" s="139"/>
      <c r="J440" s="139"/>
      <c r="K440" s="139"/>
      <c r="L440" s="139"/>
      <c r="M440" s="139"/>
      <c r="N440" s="139"/>
      <c r="O440" s="139"/>
      <c r="P440" s="139"/>
      <c r="Q440" s="139"/>
      <c r="R440" s="139"/>
      <c r="S440" s="139"/>
      <c r="T440" s="139"/>
      <c r="U440" s="139"/>
      <c r="V440" s="139"/>
      <c r="W440" s="139"/>
      <c r="X440" s="139"/>
      <c r="Y440" s="139"/>
      <c r="Z440" s="139"/>
      <c r="AA440" s="139"/>
      <c r="AB440" s="139"/>
      <c r="AC440" s="139"/>
      <c r="AD440" s="139"/>
      <c r="AE440" s="139"/>
      <c r="AF440" s="139"/>
      <c r="AG440" s="139"/>
      <c r="AH440" s="139"/>
      <c r="AI440" s="139"/>
      <c r="AJ440" s="139"/>
      <c r="AK440" s="139"/>
      <c r="AL440" s="139"/>
      <c r="AM440" s="139"/>
      <c r="AN440" s="139"/>
      <c r="AO440" s="139"/>
      <c r="AP440" s="139"/>
      <c r="AQ440" s="139"/>
      <c r="AR440" s="139"/>
      <c r="AS440" s="139"/>
      <c r="AT440" s="139"/>
      <c r="AU440" s="139"/>
      <c r="AV440" s="139"/>
      <c r="AW440" s="139"/>
      <c r="AX440" s="139"/>
      <c r="AY440" s="139"/>
      <c r="AZ440" s="139"/>
      <c r="BA440" s="139"/>
      <c r="BB440" s="139"/>
      <c r="BC440" s="139"/>
      <c r="BD440" s="139"/>
      <c r="BE440" s="139"/>
      <c r="BF440" s="139"/>
      <c r="BG440" s="139"/>
      <c r="BH440" s="139"/>
      <c r="BI440" s="139"/>
      <c r="BJ440" s="139"/>
      <c r="BK440" s="139"/>
      <c r="BL440" s="139"/>
      <c r="BM440" s="139"/>
      <c r="BN440" s="139"/>
      <c r="BO440" s="139"/>
      <c r="BP440" s="139"/>
      <c r="BQ440" s="139"/>
      <c r="BR440" s="139"/>
      <c r="BS440" s="139"/>
      <c r="BT440" s="139"/>
      <c r="BU440" s="139"/>
      <c r="BV440" s="139"/>
      <c r="BW440" s="139"/>
      <c r="BX440" s="139"/>
      <c r="BY440" s="139"/>
      <c r="BZ440" s="139"/>
      <c r="CA440" s="139"/>
      <c r="CB440" s="139"/>
      <c r="CC440" s="139"/>
    </row>
    <row r="441" spans="8:81" s="38" customFormat="1" x14ac:dyDescent="0.45">
      <c r="H441" s="139"/>
      <c r="I441" s="139"/>
      <c r="J441" s="139"/>
      <c r="K441" s="139"/>
      <c r="L441" s="139"/>
      <c r="M441" s="139"/>
      <c r="N441" s="139"/>
      <c r="O441" s="139"/>
      <c r="P441" s="139"/>
      <c r="Q441" s="139"/>
      <c r="R441" s="139"/>
      <c r="S441" s="139"/>
      <c r="T441" s="139"/>
      <c r="U441" s="139"/>
      <c r="V441" s="139"/>
      <c r="W441" s="139"/>
      <c r="X441" s="139"/>
      <c r="Y441" s="139"/>
      <c r="Z441" s="139"/>
      <c r="AA441" s="139"/>
      <c r="AB441" s="139"/>
      <c r="AC441" s="139"/>
      <c r="AD441" s="139"/>
      <c r="AE441" s="139"/>
      <c r="AF441" s="139"/>
      <c r="AG441" s="139"/>
      <c r="AH441" s="139"/>
      <c r="AI441" s="139"/>
      <c r="AJ441" s="139"/>
      <c r="AK441" s="139"/>
      <c r="AL441" s="139"/>
      <c r="AM441" s="139"/>
      <c r="AN441" s="139"/>
      <c r="AO441" s="139"/>
      <c r="AP441" s="139"/>
      <c r="AQ441" s="139"/>
      <c r="AR441" s="139"/>
      <c r="AS441" s="139"/>
      <c r="AT441" s="139"/>
      <c r="AU441" s="139"/>
      <c r="AV441" s="139"/>
      <c r="AW441" s="139"/>
      <c r="AX441" s="139"/>
      <c r="AY441" s="139"/>
      <c r="AZ441" s="139"/>
      <c r="BA441" s="139"/>
      <c r="BB441" s="139"/>
      <c r="BC441" s="139"/>
      <c r="BD441" s="139"/>
      <c r="BE441" s="139"/>
      <c r="BF441" s="139"/>
      <c r="BG441" s="139"/>
      <c r="BH441" s="139"/>
      <c r="BI441" s="139"/>
      <c r="BJ441" s="139"/>
      <c r="BK441" s="139"/>
      <c r="BL441" s="139"/>
      <c r="BM441" s="139"/>
      <c r="BN441" s="139"/>
      <c r="BO441" s="139"/>
      <c r="BP441" s="139"/>
      <c r="BQ441" s="139"/>
      <c r="BR441" s="139"/>
      <c r="BS441" s="139"/>
      <c r="BT441" s="139"/>
      <c r="BU441" s="139"/>
      <c r="BV441" s="139"/>
      <c r="BW441" s="139"/>
      <c r="BX441" s="139"/>
      <c r="BY441" s="139"/>
      <c r="BZ441" s="139"/>
      <c r="CA441" s="139"/>
      <c r="CB441" s="139"/>
      <c r="CC441" s="139"/>
    </row>
    <row r="442" spans="8:81" s="38" customFormat="1" x14ac:dyDescent="0.45">
      <c r="H442" s="139"/>
      <c r="I442" s="139"/>
      <c r="J442" s="139"/>
      <c r="K442" s="139"/>
      <c r="L442" s="139"/>
      <c r="M442" s="139"/>
      <c r="N442" s="139"/>
      <c r="O442" s="139"/>
      <c r="P442" s="139"/>
      <c r="Q442" s="139"/>
      <c r="R442" s="139"/>
      <c r="S442" s="139"/>
      <c r="T442" s="139"/>
      <c r="U442" s="139"/>
      <c r="V442" s="139"/>
      <c r="W442" s="139"/>
      <c r="X442" s="139"/>
      <c r="Y442" s="139"/>
      <c r="Z442" s="139"/>
      <c r="AA442" s="139"/>
      <c r="AB442" s="139"/>
      <c r="AC442" s="139"/>
      <c r="AD442" s="139"/>
      <c r="AE442" s="139"/>
      <c r="AF442" s="139"/>
      <c r="AG442" s="139"/>
      <c r="AH442" s="139"/>
      <c r="AI442" s="139"/>
      <c r="AJ442" s="139"/>
      <c r="AK442" s="139"/>
      <c r="AL442" s="139"/>
      <c r="AM442" s="139"/>
      <c r="AN442" s="139"/>
      <c r="AO442" s="139"/>
      <c r="AP442" s="139"/>
      <c r="AQ442" s="139"/>
      <c r="AR442" s="139"/>
      <c r="AS442" s="139"/>
      <c r="AT442" s="139"/>
      <c r="AU442" s="139"/>
      <c r="AV442" s="139"/>
      <c r="AW442" s="139"/>
      <c r="AX442" s="139"/>
      <c r="AY442" s="139"/>
      <c r="AZ442" s="139"/>
      <c r="BA442" s="139"/>
      <c r="BB442" s="139"/>
      <c r="BC442" s="139"/>
      <c r="BD442" s="139"/>
      <c r="BE442" s="139"/>
      <c r="BF442" s="139"/>
      <c r="BG442" s="139"/>
      <c r="BH442" s="139"/>
      <c r="BI442" s="139"/>
      <c r="BJ442" s="139"/>
      <c r="BK442" s="139"/>
      <c r="BL442" s="139"/>
      <c r="BM442" s="139"/>
      <c r="BN442" s="139"/>
      <c r="BO442" s="139"/>
      <c r="BP442" s="139"/>
      <c r="BQ442" s="139"/>
      <c r="BR442" s="139"/>
      <c r="BS442" s="139"/>
      <c r="BT442" s="139"/>
      <c r="BU442" s="139"/>
      <c r="BV442" s="139"/>
      <c r="BW442" s="139"/>
      <c r="BX442" s="139"/>
      <c r="BY442" s="139"/>
      <c r="BZ442" s="139"/>
      <c r="CA442" s="139"/>
      <c r="CB442" s="139"/>
      <c r="CC442" s="139"/>
    </row>
    <row r="443" spans="8:81" s="38" customFormat="1" x14ac:dyDescent="0.45">
      <c r="H443" s="139"/>
      <c r="I443" s="139"/>
      <c r="J443" s="139"/>
      <c r="K443" s="139"/>
      <c r="L443" s="139"/>
      <c r="M443" s="139"/>
      <c r="N443" s="139"/>
      <c r="O443" s="139"/>
      <c r="P443" s="139"/>
      <c r="Q443" s="139"/>
      <c r="R443" s="139"/>
      <c r="S443" s="139"/>
      <c r="T443" s="139"/>
      <c r="U443" s="139"/>
      <c r="V443" s="139"/>
      <c r="W443" s="139"/>
      <c r="X443" s="139"/>
      <c r="Y443" s="139"/>
      <c r="Z443" s="139"/>
      <c r="AA443" s="139"/>
      <c r="AB443" s="139"/>
      <c r="AC443" s="139"/>
      <c r="AD443" s="139"/>
      <c r="AE443" s="139"/>
      <c r="AF443" s="139"/>
      <c r="AG443" s="139"/>
      <c r="AH443" s="139"/>
      <c r="AI443" s="139"/>
      <c r="AJ443" s="139"/>
      <c r="AK443" s="139"/>
      <c r="AL443" s="139"/>
      <c r="AM443" s="139"/>
      <c r="AN443" s="139"/>
      <c r="AO443" s="139"/>
      <c r="AP443" s="139"/>
      <c r="AQ443" s="139"/>
      <c r="AR443" s="139"/>
      <c r="AS443" s="139"/>
      <c r="AT443" s="139"/>
      <c r="AU443" s="139"/>
      <c r="AV443" s="139"/>
      <c r="AW443" s="139"/>
      <c r="AX443" s="139"/>
      <c r="AY443" s="139"/>
      <c r="AZ443" s="139"/>
      <c r="BA443" s="139"/>
      <c r="BB443" s="139"/>
      <c r="BC443" s="139"/>
      <c r="BD443" s="139"/>
      <c r="BE443" s="139"/>
      <c r="BF443" s="139"/>
      <c r="BG443" s="139"/>
      <c r="BH443" s="139"/>
      <c r="BI443" s="139"/>
      <c r="BJ443" s="139"/>
      <c r="BK443" s="139"/>
      <c r="BL443" s="139"/>
      <c r="BM443" s="139"/>
      <c r="BN443" s="139"/>
      <c r="BO443" s="139"/>
      <c r="BP443" s="139"/>
      <c r="BQ443" s="139"/>
      <c r="BR443" s="139"/>
      <c r="BS443" s="139"/>
      <c r="BT443" s="139"/>
      <c r="BU443" s="139"/>
      <c r="BV443" s="139"/>
      <c r="BW443" s="139"/>
      <c r="BX443" s="139"/>
      <c r="BY443" s="139"/>
      <c r="BZ443" s="139"/>
      <c r="CA443" s="139"/>
      <c r="CB443" s="139"/>
      <c r="CC443" s="139"/>
    </row>
    <row r="444" spans="8:81" s="38" customFormat="1" x14ac:dyDescent="0.45">
      <c r="H444" s="139"/>
      <c r="I444" s="139"/>
      <c r="J444" s="139"/>
      <c r="K444" s="139"/>
      <c r="L444" s="139"/>
      <c r="M444" s="139"/>
      <c r="N444" s="139"/>
      <c r="O444" s="139"/>
      <c r="P444" s="139"/>
      <c r="Q444" s="139"/>
      <c r="R444" s="139"/>
      <c r="S444" s="139"/>
      <c r="T444" s="139"/>
      <c r="U444" s="139"/>
      <c r="V444" s="139"/>
      <c r="W444" s="139"/>
      <c r="X444" s="139"/>
      <c r="Y444" s="139"/>
      <c r="Z444" s="139"/>
      <c r="AA444" s="139"/>
      <c r="AB444" s="139"/>
      <c r="AC444" s="139"/>
      <c r="AD444" s="139"/>
      <c r="AE444" s="139"/>
      <c r="AF444" s="139"/>
      <c r="AG444" s="139"/>
      <c r="AH444" s="139"/>
      <c r="AI444" s="139"/>
      <c r="AJ444" s="139"/>
      <c r="AK444" s="139"/>
      <c r="AL444" s="139"/>
      <c r="AM444" s="139"/>
      <c r="AN444" s="139"/>
      <c r="AO444" s="139"/>
      <c r="AP444" s="139"/>
      <c r="AQ444" s="139"/>
      <c r="AR444" s="139"/>
      <c r="AS444" s="139"/>
      <c r="AT444" s="139"/>
      <c r="AU444" s="139"/>
      <c r="AV444" s="139"/>
      <c r="AW444" s="139"/>
      <c r="AX444" s="139"/>
      <c r="AY444" s="139"/>
      <c r="AZ444" s="139"/>
      <c r="BA444" s="139"/>
      <c r="BB444" s="139"/>
      <c r="BC444" s="139"/>
      <c r="BD444" s="139"/>
      <c r="BE444" s="139"/>
      <c r="BF444" s="139"/>
      <c r="BG444" s="139"/>
      <c r="BH444" s="139"/>
      <c r="BI444" s="139"/>
      <c r="BJ444" s="139"/>
      <c r="BK444" s="139"/>
      <c r="BL444" s="139"/>
      <c r="BM444" s="139"/>
      <c r="BN444" s="139"/>
      <c r="BO444" s="139"/>
      <c r="BP444" s="139"/>
      <c r="BQ444" s="139"/>
      <c r="BR444" s="139"/>
      <c r="BS444" s="139"/>
      <c r="BT444" s="139"/>
      <c r="BU444" s="139"/>
      <c r="BV444" s="139"/>
      <c r="BW444" s="139"/>
      <c r="BX444" s="139"/>
      <c r="BY444" s="139"/>
      <c r="BZ444" s="139"/>
      <c r="CA444" s="139"/>
      <c r="CB444" s="139"/>
      <c r="CC444" s="139"/>
    </row>
    <row r="445" spans="8:81" s="38" customFormat="1" x14ac:dyDescent="0.45">
      <c r="H445" s="139"/>
      <c r="I445" s="139"/>
      <c r="J445" s="139"/>
      <c r="K445" s="139"/>
      <c r="L445" s="139"/>
      <c r="M445" s="139"/>
      <c r="N445" s="139"/>
      <c r="O445" s="139"/>
      <c r="P445" s="139"/>
      <c r="Q445" s="139"/>
      <c r="R445" s="139"/>
      <c r="S445" s="139"/>
      <c r="T445" s="139"/>
      <c r="U445" s="139"/>
      <c r="V445" s="139"/>
      <c r="W445" s="139"/>
      <c r="X445" s="139"/>
      <c r="Y445" s="139"/>
      <c r="Z445" s="139"/>
      <c r="AA445" s="139"/>
      <c r="AB445" s="139"/>
      <c r="AC445" s="139"/>
      <c r="AD445" s="139"/>
      <c r="AE445" s="139"/>
      <c r="AF445" s="139"/>
      <c r="AG445" s="139"/>
      <c r="AH445" s="139"/>
      <c r="AI445" s="139"/>
      <c r="AJ445" s="139"/>
      <c r="AK445" s="139"/>
      <c r="AL445" s="139"/>
      <c r="AM445" s="139"/>
      <c r="AN445" s="139"/>
      <c r="AO445" s="139"/>
      <c r="AP445" s="139"/>
      <c r="AQ445" s="139"/>
      <c r="AR445" s="139"/>
      <c r="AS445" s="139"/>
      <c r="AT445" s="139"/>
      <c r="AU445" s="139"/>
      <c r="AV445" s="139"/>
      <c r="AW445" s="139"/>
      <c r="AX445" s="139"/>
      <c r="AY445" s="139"/>
      <c r="AZ445" s="139"/>
      <c r="BA445" s="139"/>
      <c r="BB445" s="139"/>
      <c r="BC445" s="139"/>
      <c r="BD445" s="139"/>
      <c r="BE445" s="139"/>
      <c r="BF445" s="139"/>
      <c r="BG445" s="139"/>
      <c r="BH445" s="139"/>
      <c r="BI445" s="139"/>
      <c r="BJ445" s="139"/>
      <c r="BK445" s="139"/>
      <c r="BL445" s="139"/>
      <c r="BM445" s="139"/>
      <c r="BN445" s="139"/>
      <c r="BO445" s="139"/>
      <c r="BP445" s="139"/>
      <c r="BQ445" s="139"/>
      <c r="BR445" s="139"/>
      <c r="BS445" s="139"/>
      <c r="BT445" s="139"/>
      <c r="BU445" s="139"/>
      <c r="BV445" s="139"/>
      <c r="BW445" s="139"/>
      <c r="BX445" s="139"/>
      <c r="BY445" s="139"/>
      <c r="BZ445" s="139"/>
      <c r="CA445" s="139"/>
      <c r="CB445" s="139"/>
      <c r="CC445" s="139"/>
    </row>
    <row r="446" spans="8:81" s="38" customFormat="1" x14ac:dyDescent="0.45">
      <c r="H446" s="139"/>
      <c r="I446" s="139"/>
      <c r="J446" s="139"/>
      <c r="K446" s="139"/>
      <c r="L446" s="139"/>
      <c r="M446" s="139"/>
      <c r="N446" s="139"/>
      <c r="O446" s="139"/>
      <c r="P446" s="139"/>
      <c r="Q446" s="139"/>
      <c r="R446" s="139"/>
      <c r="S446" s="139"/>
      <c r="T446" s="139"/>
      <c r="U446" s="139"/>
      <c r="V446" s="139"/>
      <c r="W446" s="139"/>
      <c r="X446" s="139"/>
      <c r="Y446" s="139"/>
      <c r="Z446" s="139"/>
      <c r="AA446" s="139"/>
      <c r="AB446" s="139"/>
      <c r="AC446" s="139"/>
      <c r="AD446" s="139"/>
      <c r="AE446" s="139"/>
      <c r="AF446" s="139"/>
      <c r="AG446" s="139"/>
      <c r="AH446" s="139"/>
      <c r="AI446" s="139"/>
      <c r="AJ446" s="139"/>
      <c r="AK446" s="139"/>
      <c r="AL446" s="139"/>
      <c r="AM446" s="139"/>
      <c r="AN446" s="139"/>
      <c r="AO446" s="139"/>
      <c r="AP446" s="139"/>
      <c r="AQ446" s="139"/>
      <c r="AR446" s="139"/>
      <c r="AS446" s="139"/>
      <c r="AT446" s="139"/>
      <c r="AU446" s="139"/>
      <c r="AV446" s="139"/>
      <c r="AW446" s="139"/>
      <c r="AX446" s="139"/>
      <c r="AY446" s="139"/>
      <c r="AZ446" s="139"/>
      <c r="BA446" s="139"/>
      <c r="BB446" s="139"/>
      <c r="BC446" s="139"/>
      <c r="BD446" s="139"/>
      <c r="BE446" s="139"/>
      <c r="BF446" s="139"/>
      <c r="BG446" s="139"/>
      <c r="BH446" s="139"/>
      <c r="BI446" s="139"/>
      <c r="BJ446" s="139"/>
      <c r="BK446" s="139"/>
      <c r="BL446" s="139"/>
      <c r="BM446" s="139"/>
      <c r="BN446" s="139"/>
      <c r="BO446" s="139"/>
      <c r="BP446" s="139"/>
      <c r="BQ446" s="139"/>
      <c r="BR446" s="139"/>
      <c r="BS446" s="139"/>
      <c r="BT446" s="139"/>
      <c r="BU446" s="139"/>
      <c r="BV446" s="139"/>
      <c r="BW446" s="139"/>
      <c r="BX446" s="139"/>
      <c r="BY446" s="139"/>
      <c r="BZ446" s="139"/>
      <c r="CA446" s="139"/>
      <c r="CB446" s="139"/>
      <c r="CC446" s="139"/>
    </row>
    <row r="447" spans="8:81" s="38" customFormat="1" x14ac:dyDescent="0.45">
      <c r="H447" s="139"/>
      <c r="I447" s="139"/>
      <c r="J447" s="139"/>
      <c r="K447" s="139"/>
      <c r="L447" s="139"/>
      <c r="M447" s="139"/>
      <c r="N447" s="139"/>
      <c r="O447" s="139"/>
      <c r="P447" s="139"/>
      <c r="Q447" s="139"/>
      <c r="R447" s="139"/>
      <c r="S447" s="139"/>
      <c r="T447" s="139"/>
      <c r="U447" s="139"/>
      <c r="V447" s="139"/>
      <c r="W447" s="139"/>
      <c r="X447" s="139"/>
      <c r="Y447" s="139"/>
      <c r="Z447" s="139"/>
      <c r="AA447" s="139"/>
      <c r="AB447" s="139"/>
      <c r="AC447" s="139"/>
      <c r="AD447" s="139"/>
      <c r="AE447" s="139"/>
      <c r="AF447" s="139"/>
      <c r="AG447" s="139"/>
      <c r="AH447" s="139"/>
      <c r="AI447" s="139"/>
      <c r="AJ447" s="139"/>
      <c r="AK447" s="139"/>
      <c r="AL447" s="139"/>
      <c r="AM447" s="139"/>
      <c r="AN447" s="139"/>
      <c r="AO447" s="139"/>
      <c r="AP447" s="139"/>
      <c r="AQ447" s="139"/>
      <c r="AR447" s="139"/>
      <c r="AS447" s="139"/>
      <c r="AT447" s="139"/>
      <c r="AU447" s="139"/>
      <c r="AV447" s="139"/>
      <c r="AW447" s="139"/>
      <c r="AX447" s="139"/>
      <c r="AY447" s="139"/>
      <c r="AZ447" s="139"/>
      <c r="BA447" s="139"/>
      <c r="BB447" s="139"/>
      <c r="BC447" s="139"/>
      <c r="BD447" s="139"/>
      <c r="BE447" s="139"/>
      <c r="BF447" s="139"/>
      <c r="BG447" s="139"/>
      <c r="BH447" s="139"/>
      <c r="BI447" s="139"/>
      <c r="BJ447" s="139"/>
      <c r="BK447" s="139"/>
      <c r="BL447" s="139"/>
      <c r="BM447" s="139"/>
      <c r="BN447" s="139"/>
      <c r="BO447" s="139"/>
      <c r="BP447" s="139"/>
      <c r="BQ447" s="139"/>
      <c r="BR447" s="139"/>
      <c r="BS447" s="139"/>
      <c r="BT447" s="139"/>
      <c r="BU447" s="139"/>
      <c r="BV447" s="139"/>
      <c r="BW447" s="139"/>
      <c r="BX447" s="139"/>
      <c r="BY447" s="139"/>
      <c r="BZ447" s="139"/>
      <c r="CA447" s="139"/>
      <c r="CB447" s="139"/>
      <c r="CC447" s="139"/>
    </row>
    <row r="448" spans="8:81" s="38" customFormat="1" x14ac:dyDescent="0.45">
      <c r="H448" s="139"/>
      <c r="I448" s="139"/>
      <c r="J448" s="139"/>
      <c r="K448" s="139"/>
      <c r="L448" s="139"/>
      <c r="M448" s="139"/>
      <c r="N448" s="139"/>
      <c r="O448" s="139"/>
      <c r="P448" s="139"/>
      <c r="Q448" s="139"/>
      <c r="R448" s="139"/>
      <c r="S448" s="139"/>
      <c r="T448" s="139"/>
      <c r="U448" s="139"/>
      <c r="V448" s="139"/>
      <c r="W448" s="139"/>
      <c r="X448" s="139"/>
      <c r="Y448" s="139"/>
      <c r="Z448" s="139"/>
      <c r="AA448" s="139"/>
      <c r="AB448" s="139"/>
      <c r="AC448" s="139"/>
      <c r="AD448" s="139"/>
      <c r="AE448" s="139"/>
      <c r="AF448" s="139"/>
      <c r="AG448" s="139"/>
      <c r="AH448" s="139"/>
      <c r="AI448" s="139"/>
      <c r="AJ448" s="139"/>
      <c r="AK448" s="139"/>
      <c r="AL448" s="139"/>
      <c r="AM448" s="139"/>
      <c r="AN448" s="139"/>
      <c r="AO448" s="139"/>
      <c r="AP448" s="139"/>
      <c r="AQ448" s="139"/>
      <c r="AR448" s="139"/>
      <c r="AS448" s="139"/>
      <c r="AT448" s="139"/>
      <c r="AU448" s="139"/>
      <c r="AV448" s="139"/>
      <c r="AW448" s="139"/>
      <c r="AX448" s="139"/>
      <c r="AY448" s="139"/>
      <c r="AZ448" s="139"/>
      <c r="BA448" s="139"/>
      <c r="BB448" s="139"/>
      <c r="BC448" s="139"/>
      <c r="BD448" s="139"/>
      <c r="BE448" s="139"/>
      <c r="BF448" s="139"/>
      <c r="BG448" s="139"/>
      <c r="BH448" s="139"/>
      <c r="BI448" s="139"/>
      <c r="BJ448" s="139"/>
      <c r="BK448" s="139"/>
      <c r="BL448" s="139"/>
      <c r="BM448" s="139"/>
      <c r="BN448" s="139"/>
      <c r="BO448" s="139"/>
      <c r="BP448" s="139"/>
      <c r="BQ448" s="139"/>
      <c r="BR448" s="139"/>
      <c r="BS448" s="139"/>
      <c r="BT448" s="139"/>
      <c r="BU448" s="139"/>
      <c r="BV448" s="139"/>
      <c r="BW448" s="139"/>
      <c r="BX448" s="139"/>
      <c r="BY448" s="139"/>
      <c r="BZ448" s="139"/>
      <c r="CA448" s="139"/>
      <c r="CB448" s="139"/>
      <c r="CC448" s="139"/>
    </row>
    <row r="449" spans="8:81" s="38" customFormat="1" x14ac:dyDescent="0.45">
      <c r="H449" s="139"/>
      <c r="I449" s="139"/>
      <c r="J449" s="139"/>
      <c r="K449" s="139"/>
      <c r="L449" s="139"/>
      <c r="M449" s="139"/>
      <c r="N449" s="139"/>
      <c r="O449" s="139"/>
      <c r="P449" s="139"/>
      <c r="Q449" s="139"/>
      <c r="R449" s="139"/>
      <c r="S449" s="139"/>
      <c r="T449" s="139"/>
      <c r="U449" s="139"/>
      <c r="V449" s="139"/>
      <c r="W449" s="139"/>
      <c r="X449" s="139"/>
      <c r="Y449" s="139"/>
      <c r="Z449" s="139"/>
      <c r="AA449" s="139"/>
      <c r="AB449" s="139"/>
      <c r="AC449" s="139"/>
      <c r="AD449" s="139"/>
      <c r="AE449" s="139"/>
      <c r="AF449" s="139"/>
      <c r="AG449" s="139"/>
      <c r="AH449" s="139"/>
      <c r="AI449" s="139"/>
      <c r="AJ449" s="139"/>
      <c r="AK449" s="139"/>
      <c r="AL449" s="139"/>
      <c r="AM449" s="139"/>
      <c r="AN449" s="139"/>
      <c r="AO449" s="139"/>
      <c r="AP449" s="139"/>
      <c r="AQ449" s="139"/>
      <c r="AR449" s="139"/>
      <c r="AS449" s="139"/>
      <c r="AT449" s="139"/>
      <c r="AU449" s="139"/>
      <c r="AV449" s="139"/>
      <c r="AW449" s="139"/>
      <c r="AX449" s="139"/>
      <c r="AY449" s="139"/>
      <c r="AZ449" s="139"/>
      <c r="BA449" s="139"/>
      <c r="BB449" s="139"/>
      <c r="BC449" s="139"/>
      <c r="BD449" s="139"/>
      <c r="BE449" s="139"/>
      <c r="BF449" s="139"/>
      <c r="BG449" s="139"/>
      <c r="BH449" s="139"/>
      <c r="BI449" s="139"/>
      <c r="BJ449" s="139"/>
      <c r="BK449" s="139"/>
      <c r="BL449" s="139"/>
      <c r="BM449" s="139"/>
      <c r="BN449" s="139"/>
      <c r="BO449" s="139"/>
      <c r="BP449" s="139"/>
      <c r="BQ449" s="139"/>
      <c r="BR449" s="139"/>
      <c r="BS449" s="139"/>
      <c r="BT449" s="139"/>
      <c r="BU449" s="139"/>
      <c r="BV449" s="139"/>
      <c r="BW449" s="139"/>
      <c r="BX449" s="139"/>
      <c r="BY449" s="139"/>
      <c r="BZ449" s="139"/>
      <c r="CA449" s="139"/>
      <c r="CB449" s="139"/>
      <c r="CC449" s="139"/>
    </row>
    <row r="450" spans="8:81" s="38" customFormat="1" x14ac:dyDescent="0.45">
      <c r="H450" s="139"/>
      <c r="I450" s="139"/>
      <c r="J450" s="139"/>
      <c r="K450" s="139"/>
      <c r="L450" s="139"/>
      <c r="M450" s="139"/>
      <c r="N450" s="139"/>
      <c r="O450" s="139"/>
      <c r="P450" s="139"/>
      <c r="Q450" s="139"/>
      <c r="R450" s="139"/>
      <c r="S450" s="139"/>
      <c r="T450" s="139"/>
      <c r="U450" s="139"/>
      <c r="V450" s="139"/>
      <c r="W450" s="139"/>
      <c r="X450" s="139"/>
      <c r="Y450" s="139"/>
      <c r="Z450" s="139"/>
      <c r="AA450" s="139"/>
      <c r="AB450" s="139"/>
      <c r="AC450" s="139"/>
      <c r="AD450" s="139"/>
      <c r="AE450" s="139"/>
      <c r="AF450" s="139"/>
      <c r="AG450" s="139"/>
      <c r="AH450" s="139"/>
      <c r="AI450" s="139"/>
      <c r="AJ450" s="139"/>
      <c r="AK450" s="139"/>
      <c r="AL450" s="139"/>
      <c r="AM450" s="139"/>
      <c r="AN450" s="139"/>
      <c r="AO450" s="139"/>
      <c r="AP450" s="139"/>
      <c r="AQ450" s="139"/>
      <c r="AR450" s="139"/>
      <c r="AS450" s="139"/>
      <c r="AT450" s="139"/>
      <c r="AU450" s="139"/>
      <c r="AV450" s="139"/>
      <c r="AW450" s="139"/>
      <c r="AX450" s="139"/>
      <c r="AY450" s="139"/>
      <c r="AZ450" s="139"/>
      <c r="BA450" s="139"/>
      <c r="BB450" s="139"/>
      <c r="BC450" s="139"/>
      <c r="BD450" s="139"/>
      <c r="BE450" s="139"/>
      <c r="BF450" s="139"/>
      <c r="BG450" s="139"/>
      <c r="BH450" s="139"/>
      <c r="BI450" s="139"/>
      <c r="BJ450" s="139"/>
      <c r="BK450" s="139"/>
      <c r="BL450" s="139"/>
      <c r="BM450" s="139"/>
      <c r="BN450" s="139"/>
      <c r="BO450" s="139"/>
      <c r="BP450" s="139"/>
      <c r="BQ450" s="139"/>
      <c r="BR450" s="139"/>
      <c r="BS450" s="139"/>
      <c r="BT450" s="139"/>
      <c r="BU450" s="139"/>
      <c r="BV450" s="139"/>
      <c r="BW450" s="139"/>
      <c r="BX450" s="139"/>
      <c r="BY450" s="139"/>
      <c r="BZ450" s="139"/>
      <c r="CA450" s="139"/>
      <c r="CB450" s="139"/>
      <c r="CC450" s="139"/>
    </row>
    <row r="451" spans="8:81" s="38" customFormat="1" x14ac:dyDescent="0.45">
      <c r="H451" s="139"/>
      <c r="I451" s="139"/>
      <c r="J451" s="139"/>
      <c r="K451" s="139"/>
      <c r="L451" s="139"/>
      <c r="M451" s="139"/>
      <c r="N451" s="139"/>
      <c r="O451" s="139"/>
      <c r="P451" s="139"/>
      <c r="Q451" s="139"/>
      <c r="R451" s="139"/>
      <c r="S451" s="139"/>
      <c r="T451" s="139"/>
      <c r="U451" s="139"/>
      <c r="V451" s="139"/>
      <c r="W451" s="139"/>
      <c r="X451" s="139"/>
      <c r="Y451" s="139"/>
      <c r="Z451" s="139"/>
      <c r="AA451" s="139"/>
      <c r="AB451" s="139"/>
      <c r="AC451" s="139"/>
      <c r="AD451" s="139"/>
      <c r="AE451" s="139"/>
      <c r="AF451" s="139"/>
      <c r="AG451" s="139"/>
      <c r="AH451" s="139"/>
      <c r="AI451" s="139"/>
      <c r="AJ451" s="139"/>
      <c r="AK451" s="139"/>
      <c r="AL451" s="139"/>
      <c r="AM451" s="139"/>
      <c r="AN451" s="139"/>
      <c r="AO451" s="139"/>
      <c r="AP451" s="139"/>
      <c r="AQ451" s="139"/>
      <c r="AR451" s="139"/>
      <c r="AS451" s="139"/>
      <c r="AT451" s="139"/>
      <c r="AU451" s="139"/>
      <c r="AV451" s="139"/>
      <c r="AW451" s="139"/>
      <c r="AX451" s="139"/>
      <c r="AY451" s="139"/>
      <c r="AZ451" s="139"/>
      <c r="BA451" s="139"/>
      <c r="BB451" s="139"/>
      <c r="BC451" s="139"/>
      <c r="BD451" s="139"/>
      <c r="BE451" s="139"/>
      <c r="BF451" s="139"/>
      <c r="BG451" s="139"/>
      <c r="BH451" s="139"/>
      <c r="BI451" s="139"/>
      <c r="BJ451" s="139"/>
      <c r="BK451" s="139"/>
      <c r="BL451" s="139"/>
      <c r="BM451" s="139"/>
      <c r="BN451" s="139"/>
      <c r="BO451" s="139"/>
      <c r="BP451" s="139"/>
      <c r="BQ451" s="139"/>
      <c r="BR451" s="139"/>
      <c r="BS451" s="139"/>
      <c r="BT451" s="139"/>
      <c r="BU451" s="139"/>
      <c r="BV451" s="139"/>
      <c r="BW451" s="139"/>
      <c r="BX451" s="139"/>
      <c r="BY451" s="139"/>
      <c r="BZ451" s="139"/>
      <c r="CA451" s="139"/>
      <c r="CB451" s="139"/>
      <c r="CC451" s="139"/>
    </row>
    <row r="452" spans="8:81" s="38" customFormat="1" x14ac:dyDescent="0.45">
      <c r="H452" s="139"/>
      <c r="I452" s="139"/>
      <c r="J452" s="139"/>
      <c r="K452" s="139"/>
      <c r="L452" s="139"/>
      <c r="M452" s="139"/>
      <c r="N452" s="139"/>
      <c r="O452" s="139"/>
      <c r="P452" s="139"/>
      <c r="Q452" s="139"/>
      <c r="R452" s="139"/>
      <c r="S452" s="139"/>
      <c r="T452" s="139"/>
      <c r="U452" s="139"/>
      <c r="V452" s="139"/>
      <c r="W452" s="139"/>
      <c r="X452" s="139"/>
      <c r="Y452" s="139"/>
      <c r="Z452" s="139"/>
      <c r="AA452" s="139"/>
      <c r="AB452" s="139"/>
      <c r="AC452" s="139"/>
      <c r="AD452" s="139"/>
      <c r="AE452" s="139"/>
      <c r="AF452" s="139"/>
      <c r="AG452" s="139"/>
      <c r="AH452" s="139"/>
      <c r="AI452" s="139"/>
      <c r="AJ452" s="139"/>
      <c r="AK452" s="139"/>
      <c r="AL452" s="139"/>
      <c r="AM452" s="139"/>
      <c r="AN452" s="139"/>
      <c r="AO452" s="139"/>
      <c r="AP452" s="139"/>
      <c r="AQ452" s="139"/>
      <c r="AR452" s="139"/>
      <c r="AS452" s="139"/>
      <c r="AT452" s="139"/>
      <c r="AU452" s="139"/>
      <c r="AV452" s="139"/>
      <c r="AW452" s="139"/>
      <c r="AX452" s="139"/>
      <c r="AY452" s="139"/>
      <c r="AZ452" s="139"/>
      <c r="BA452" s="139"/>
      <c r="BB452" s="139"/>
      <c r="BC452" s="139"/>
      <c r="BD452" s="139"/>
      <c r="BE452" s="139"/>
      <c r="BF452" s="139"/>
      <c r="BG452" s="139"/>
      <c r="BH452" s="139"/>
      <c r="BI452" s="139"/>
      <c r="BJ452" s="139"/>
      <c r="BK452" s="139"/>
      <c r="BL452" s="139"/>
      <c r="BM452" s="139"/>
      <c r="BN452" s="139"/>
      <c r="BO452" s="139"/>
      <c r="BP452" s="139"/>
      <c r="BQ452" s="139"/>
      <c r="BR452" s="139"/>
      <c r="BS452" s="139"/>
      <c r="BT452" s="139"/>
      <c r="BU452" s="139"/>
      <c r="BV452" s="139"/>
      <c r="BW452" s="139"/>
      <c r="BX452" s="139"/>
      <c r="BY452" s="139"/>
      <c r="BZ452" s="139"/>
      <c r="CA452" s="139"/>
      <c r="CB452" s="139"/>
      <c r="CC452" s="139"/>
    </row>
    <row r="453" spans="8:81" s="38" customFormat="1" x14ac:dyDescent="0.45">
      <c r="H453" s="139"/>
      <c r="I453" s="139"/>
      <c r="J453" s="139"/>
      <c r="K453" s="139"/>
      <c r="L453" s="139"/>
      <c r="M453" s="139"/>
      <c r="N453" s="139"/>
      <c r="O453" s="139"/>
      <c r="P453" s="139"/>
      <c r="Q453" s="139"/>
      <c r="R453" s="139"/>
      <c r="S453" s="139"/>
      <c r="T453" s="139"/>
      <c r="U453" s="139"/>
      <c r="V453" s="139"/>
      <c r="W453" s="139"/>
      <c r="X453" s="139"/>
      <c r="Y453" s="139"/>
      <c r="Z453" s="139"/>
      <c r="AA453" s="139"/>
      <c r="AB453" s="139"/>
      <c r="AC453" s="139"/>
      <c r="AD453" s="139"/>
      <c r="AE453" s="139"/>
      <c r="AF453" s="139"/>
      <c r="AG453" s="139"/>
      <c r="AH453" s="139"/>
      <c r="AI453" s="139"/>
      <c r="AJ453" s="139"/>
      <c r="AK453" s="139"/>
      <c r="AL453" s="139"/>
      <c r="AM453" s="139"/>
      <c r="AN453" s="139"/>
      <c r="AO453" s="139"/>
      <c r="AP453" s="139"/>
      <c r="AQ453" s="139"/>
      <c r="AR453" s="139"/>
      <c r="AS453" s="139"/>
      <c r="AT453" s="139"/>
      <c r="AU453" s="139"/>
      <c r="AV453" s="139"/>
      <c r="AW453" s="139"/>
      <c r="AX453" s="139"/>
      <c r="AY453" s="139"/>
      <c r="AZ453" s="139"/>
      <c r="BA453" s="139"/>
      <c r="BB453" s="139"/>
      <c r="BC453" s="139"/>
      <c r="BD453" s="139"/>
      <c r="BE453" s="139"/>
      <c r="BF453" s="139"/>
      <c r="BG453" s="139"/>
      <c r="BH453" s="139"/>
      <c r="BI453" s="139"/>
      <c r="BJ453" s="139"/>
      <c r="BK453" s="139"/>
      <c r="BL453" s="139"/>
      <c r="BM453" s="139"/>
      <c r="BN453" s="139"/>
      <c r="BO453" s="139"/>
      <c r="BP453" s="139"/>
      <c r="BQ453" s="139"/>
      <c r="BR453" s="139"/>
      <c r="BS453" s="139"/>
      <c r="BT453" s="139"/>
      <c r="BU453" s="139"/>
      <c r="BV453" s="139"/>
      <c r="BW453" s="139"/>
      <c r="BX453" s="139"/>
      <c r="BY453" s="139"/>
      <c r="BZ453" s="139"/>
      <c r="CA453" s="139"/>
      <c r="CB453" s="139"/>
      <c r="CC453" s="139"/>
    </row>
    <row r="454" spans="8:81" s="38" customFormat="1" x14ac:dyDescent="0.45">
      <c r="H454" s="139"/>
      <c r="I454" s="139"/>
      <c r="J454" s="139"/>
      <c r="K454" s="139"/>
      <c r="L454" s="139"/>
      <c r="M454" s="139"/>
      <c r="N454" s="139"/>
      <c r="O454" s="139"/>
      <c r="P454" s="139"/>
      <c r="Q454" s="139"/>
      <c r="R454" s="139"/>
      <c r="S454" s="139"/>
      <c r="T454" s="139"/>
      <c r="U454" s="139"/>
      <c r="V454" s="139"/>
      <c r="W454" s="139"/>
      <c r="X454" s="139"/>
      <c r="Y454" s="139"/>
      <c r="Z454" s="139"/>
      <c r="AA454" s="139"/>
      <c r="AB454" s="139"/>
      <c r="AC454" s="139"/>
      <c r="AD454" s="139"/>
      <c r="AE454" s="139"/>
      <c r="AF454" s="139"/>
      <c r="AG454" s="139"/>
      <c r="AH454" s="139"/>
      <c r="AI454" s="139"/>
      <c r="AJ454" s="139"/>
      <c r="AK454" s="139"/>
      <c r="AL454" s="139"/>
      <c r="AM454" s="139"/>
      <c r="AN454" s="139"/>
      <c r="AO454" s="139"/>
      <c r="AP454" s="139"/>
      <c r="AQ454" s="139"/>
      <c r="AR454" s="139"/>
      <c r="AS454" s="139"/>
      <c r="AT454" s="139"/>
      <c r="AU454" s="139"/>
      <c r="AV454" s="139"/>
      <c r="AW454" s="139"/>
      <c r="AX454" s="139"/>
      <c r="AY454" s="139"/>
      <c r="AZ454" s="139"/>
      <c r="BA454" s="139"/>
      <c r="BB454" s="139"/>
      <c r="BC454" s="139"/>
      <c r="BD454" s="139"/>
      <c r="BE454" s="139"/>
      <c r="BF454" s="139"/>
      <c r="BG454" s="139"/>
      <c r="BH454" s="139"/>
      <c r="BI454" s="139"/>
      <c r="BJ454" s="139"/>
      <c r="BK454" s="139"/>
      <c r="BL454" s="139"/>
      <c r="BM454" s="139"/>
      <c r="BN454" s="139"/>
      <c r="BO454" s="139"/>
      <c r="BP454" s="139"/>
      <c r="BQ454" s="139"/>
      <c r="BR454" s="139"/>
      <c r="BS454" s="139"/>
      <c r="BT454" s="139"/>
      <c r="BU454" s="139"/>
      <c r="BV454" s="139"/>
      <c r="BW454" s="139"/>
      <c r="BX454" s="139"/>
      <c r="BY454" s="139"/>
      <c r="BZ454" s="139"/>
      <c r="CA454" s="139"/>
      <c r="CB454" s="139"/>
      <c r="CC454" s="139"/>
    </row>
    <row r="455" spans="8:81" s="38" customFormat="1" x14ac:dyDescent="0.45">
      <c r="H455" s="139"/>
      <c r="I455" s="139"/>
      <c r="J455" s="139"/>
      <c r="K455" s="139"/>
      <c r="L455" s="139"/>
      <c r="M455" s="139"/>
      <c r="N455" s="139"/>
      <c r="O455" s="139"/>
      <c r="P455" s="139"/>
      <c r="Q455" s="139"/>
      <c r="R455" s="139"/>
      <c r="S455" s="139"/>
      <c r="T455" s="139"/>
      <c r="U455" s="139"/>
      <c r="V455" s="139"/>
      <c r="W455" s="139"/>
      <c r="X455" s="139"/>
      <c r="Y455" s="139"/>
      <c r="Z455" s="139"/>
      <c r="AA455" s="139"/>
      <c r="AB455" s="139"/>
      <c r="AC455" s="139"/>
      <c r="AD455" s="139"/>
      <c r="AE455" s="139"/>
      <c r="AF455" s="139"/>
      <c r="AG455" s="139"/>
      <c r="AH455" s="139"/>
      <c r="AI455" s="139"/>
      <c r="AJ455" s="139"/>
      <c r="AK455" s="139"/>
      <c r="AL455" s="139"/>
      <c r="AM455" s="139"/>
      <c r="AN455" s="139"/>
      <c r="AO455" s="139"/>
      <c r="AP455" s="139"/>
      <c r="AQ455" s="139"/>
      <c r="AR455" s="139"/>
      <c r="AS455" s="139"/>
      <c r="AT455" s="139"/>
      <c r="AU455" s="139"/>
      <c r="AV455" s="139"/>
      <c r="AW455" s="139"/>
      <c r="AX455" s="139"/>
      <c r="AY455" s="139"/>
      <c r="AZ455" s="139"/>
      <c r="BA455" s="139"/>
      <c r="BB455" s="139"/>
      <c r="BC455" s="139"/>
      <c r="BD455" s="139"/>
      <c r="BE455" s="139"/>
      <c r="BF455" s="139"/>
      <c r="BG455" s="139"/>
      <c r="BH455" s="139"/>
      <c r="BI455" s="139"/>
      <c r="BJ455" s="139"/>
      <c r="BK455" s="139"/>
      <c r="BL455" s="139"/>
      <c r="BM455" s="139"/>
      <c r="BN455" s="139"/>
      <c r="BO455" s="139"/>
      <c r="BP455" s="139"/>
      <c r="BQ455" s="139"/>
      <c r="BR455" s="139"/>
      <c r="BS455" s="139"/>
      <c r="BT455" s="139"/>
      <c r="BU455" s="139"/>
      <c r="BV455" s="139"/>
      <c r="BW455" s="139"/>
      <c r="BX455" s="139"/>
      <c r="BY455" s="139"/>
      <c r="BZ455" s="139"/>
      <c r="CA455" s="139"/>
      <c r="CB455" s="139"/>
      <c r="CC455" s="139"/>
    </row>
    <row r="456" spans="8:81" s="38" customFormat="1" x14ac:dyDescent="0.45">
      <c r="H456" s="139"/>
      <c r="I456" s="139"/>
      <c r="J456" s="139"/>
      <c r="K456" s="139"/>
      <c r="L456" s="139"/>
      <c r="M456" s="139"/>
      <c r="N456" s="139"/>
      <c r="O456" s="139"/>
      <c r="P456" s="139"/>
      <c r="Q456" s="139"/>
      <c r="R456" s="139"/>
      <c r="S456" s="139"/>
      <c r="T456" s="139"/>
      <c r="U456" s="139"/>
      <c r="V456" s="139"/>
      <c r="W456" s="139"/>
      <c r="X456" s="139"/>
      <c r="Y456" s="139"/>
      <c r="Z456" s="139"/>
      <c r="AA456" s="139"/>
      <c r="AB456" s="139"/>
      <c r="AC456" s="139"/>
      <c r="AD456" s="139"/>
      <c r="AE456" s="139"/>
      <c r="AF456" s="139"/>
      <c r="AG456" s="139"/>
      <c r="AH456" s="139"/>
      <c r="AI456" s="139"/>
      <c r="AJ456" s="139"/>
      <c r="AK456" s="139"/>
      <c r="AL456" s="139"/>
      <c r="AM456" s="139"/>
      <c r="AN456" s="139"/>
      <c r="AO456" s="139"/>
      <c r="AP456" s="139"/>
      <c r="AQ456" s="139"/>
      <c r="AR456" s="139"/>
      <c r="AS456" s="139"/>
      <c r="AT456" s="139"/>
      <c r="AU456" s="139"/>
      <c r="AV456" s="139"/>
      <c r="AW456" s="139"/>
      <c r="AX456" s="139"/>
      <c r="AY456" s="139"/>
      <c r="AZ456" s="139"/>
      <c r="BA456" s="139"/>
      <c r="BB456" s="139"/>
      <c r="BC456" s="139"/>
      <c r="BD456" s="139"/>
      <c r="BE456" s="139"/>
      <c r="BF456" s="139"/>
      <c r="BG456" s="139"/>
      <c r="BH456" s="139"/>
      <c r="BI456" s="139"/>
      <c r="BJ456" s="139"/>
      <c r="BK456" s="139"/>
      <c r="BL456" s="139"/>
      <c r="BM456" s="139"/>
      <c r="BN456" s="139"/>
      <c r="BO456" s="139"/>
      <c r="BP456" s="139"/>
      <c r="BQ456" s="139"/>
      <c r="BR456" s="139"/>
      <c r="BS456" s="139"/>
      <c r="BT456" s="139"/>
      <c r="BU456" s="139"/>
      <c r="BV456" s="139"/>
      <c r="BW456" s="139"/>
      <c r="BX456" s="139"/>
      <c r="BY456" s="139"/>
      <c r="BZ456" s="139"/>
      <c r="CA456" s="139"/>
      <c r="CB456" s="139"/>
      <c r="CC456" s="139"/>
    </row>
    <row r="457" spans="8:81" s="38" customFormat="1" x14ac:dyDescent="0.45">
      <c r="H457" s="139"/>
      <c r="I457" s="139"/>
      <c r="J457" s="139"/>
      <c r="K457" s="139"/>
      <c r="L457" s="139"/>
      <c r="M457" s="139"/>
      <c r="N457" s="139"/>
      <c r="O457" s="139"/>
      <c r="P457" s="139"/>
      <c r="Q457" s="139"/>
      <c r="R457" s="139"/>
      <c r="S457" s="139"/>
      <c r="T457" s="139"/>
      <c r="U457" s="139"/>
      <c r="V457" s="139"/>
      <c r="W457" s="139"/>
      <c r="X457" s="139"/>
      <c r="Y457" s="139"/>
      <c r="Z457" s="139"/>
      <c r="AA457" s="139"/>
      <c r="AB457" s="139"/>
      <c r="AC457" s="139"/>
      <c r="AD457" s="139"/>
      <c r="AE457" s="139"/>
      <c r="AF457" s="139"/>
      <c r="AG457" s="139"/>
      <c r="AH457" s="139"/>
      <c r="AI457" s="139"/>
      <c r="AJ457" s="139"/>
      <c r="AK457" s="139"/>
      <c r="AL457" s="139"/>
      <c r="AM457" s="139"/>
      <c r="AN457" s="139"/>
      <c r="AO457" s="139"/>
      <c r="AP457" s="139"/>
      <c r="AQ457" s="139"/>
      <c r="AR457" s="139"/>
      <c r="AS457" s="139"/>
      <c r="AT457" s="139"/>
      <c r="AU457" s="139"/>
      <c r="AV457" s="139"/>
      <c r="AW457" s="139"/>
      <c r="AX457" s="139"/>
      <c r="AY457" s="139"/>
      <c r="AZ457" s="139"/>
      <c r="BA457" s="139"/>
      <c r="BB457" s="139"/>
      <c r="BC457" s="139"/>
      <c r="BD457" s="139"/>
      <c r="BE457" s="139"/>
      <c r="BF457" s="139"/>
      <c r="BG457" s="139"/>
      <c r="BH457" s="139"/>
      <c r="BI457" s="139"/>
      <c r="BJ457" s="139"/>
      <c r="BK457" s="139"/>
      <c r="BL457" s="139"/>
      <c r="BM457" s="139"/>
      <c r="BN457" s="139"/>
      <c r="BO457" s="139"/>
      <c r="BP457" s="139"/>
      <c r="BQ457" s="139"/>
      <c r="BR457" s="139"/>
      <c r="BS457" s="139"/>
      <c r="BT457" s="139"/>
      <c r="BU457" s="139"/>
      <c r="BV457" s="139"/>
      <c r="BW457" s="139"/>
      <c r="BX457" s="139"/>
      <c r="BY457" s="139"/>
      <c r="BZ457" s="139"/>
      <c r="CA457" s="139"/>
      <c r="CB457" s="139"/>
      <c r="CC457" s="139"/>
    </row>
    <row r="458" spans="8:81" s="38" customFormat="1" x14ac:dyDescent="0.45">
      <c r="H458" s="139"/>
      <c r="I458" s="139"/>
      <c r="J458" s="139"/>
      <c r="K458" s="139"/>
      <c r="L458" s="139"/>
      <c r="M458" s="139"/>
      <c r="N458" s="139"/>
      <c r="O458" s="139"/>
      <c r="P458" s="139"/>
      <c r="Q458" s="139"/>
      <c r="R458" s="139"/>
      <c r="S458" s="139"/>
      <c r="T458" s="139"/>
      <c r="U458" s="139"/>
      <c r="V458" s="139"/>
      <c r="W458" s="139"/>
      <c r="X458" s="139"/>
      <c r="Y458" s="139"/>
      <c r="Z458" s="139"/>
      <c r="AA458" s="139"/>
      <c r="AB458" s="139"/>
      <c r="AC458" s="139"/>
      <c r="AD458" s="139"/>
      <c r="AE458" s="139"/>
      <c r="AF458" s="139"/>
      <c r="AG458" s="139"/>
      <c r="AH458" s="139"/>
      <c r="AI458" s="139"/>
      <c r="AJ458" s="139"/>
      <c r="AK458" s="139"/>
      <c r="AL458" s="139"/>
      <c r="AM458" s="139"/>
      <c r="AN458" s="139"/>
      <c r="AO458" s="139"/>
      <c r="AP458" s="139"/>
      <c r="AQ458" s="139"/>
      <c r="AR458" s="139"/>
      <c r="AS458" s="139"/>
      <c r="AT458" s="139"/>
      <c r="AU458" s="139"/>
      <c r="AV458" s="139"/>
      <c r="AW458" s="139"/>
      <c r="AX458" s="139"/>
      <c r="AY458" s="139"/>
      <c r="AZ458" s="139"/>
      <c r="BA458" s="139"/>
      <c r="BB458" s="139"/>
      <c r="BC458" s="139"/>
      <c r="BD458" s="139"/>
      <c r="BE458" s="139"/>
      <c r="BF458" s="139"/>
      <c r="BG458" s="139"/>
      <c r="BH458" s="139"/>
      <c r="BI458" s="139"/>
      <c r="BJ458" s="139"/>
      <c r="BK458" s="139"/>
      <c r="BL458" s="139"/>
      <c r="BM458" s="139"/>
      <c r="BN458" s="139"/>
      <c r="BO458" s="139"/>
      <c r="BP458" s="139"/>
      <c r="BQ458" s="139"/>
      <c r="BR458" s="139"/>
      <c r="BS458" s="139"/>
      <c r="BT458" s="139"/>
      <c r="BU458" s="139"/>
      <c r="BV458" s="139"/>
      <c r="BW458" s="139"/>
      <c r="BX458" s="139"/>
      <c r="BY458" s="139"/>
      <c r="BZ458" s="139"/>
      <c r="CA458" s="139"/>
      <c r="CB458" s="139"/>
      <c r="CC458" s="139"/>
    </row>
    <row r="459" spans="8:81" s="38" customFormat="1" x14ac:dyDescent="0.45">
      <c r="H459" s="139"/>
      <c r="I459" s="139"/>
      <c r="J459" s="139"/>
      <c r="K459" s="139"/>
      <c r="L459" s="139"/>
      <c r="M459" s="139"/>
      <c r="N459" s="139"/>
      <c r="O459" s="139"/>
      <c r="P459" s="139"/>
      <c r="Q459" s="139"/>
      <c r="R459" s="139"/>
      <c r="S459" s="139"/>
      <c r="T459" s="139"/>
      <c r="U459" s="139"/>
      <c r="V459" s="139"/>
      <c r="W459" s="139"/>
      <c r="X459" s="139"/>
      <c r="Y459" s="139"/>
      <c r="Z459" s="139"/>
      <c r="AA459" s="139"/>
      <c r="AB459" s="139"/>
      <c r="AC459" s="139"/>
      <c r="AD459" s="139"/>
      <c r="AE459" s="139"/>
      <c r="AF459" s="139"/>
      <c r="AG459" s="139"/>
      <c r="AH459" s="139"/>
      <c r="AI459" s="139"/>
      <c r="AJ459" s="139"/>
      <c r="AK459" s="139"/>
      <c r="AL459" s="139"/>
      <c r="AM459" s="139"/>
      <c r="AN459" s="139"/>
      <c r="AO459" s="139"/>
      <c r="AP459" s="139"/>
      <c r="AQ459" s="139"/>
      <c r="AR459" s="139"/>
      <c r="AS459" s="139"/>
      <c r="AT459" s="139"/>
      <c r="AU459" s="139"/>
      <c r="AV459" s="139"/>
      <c r="AW459" s="139"/>
      <c r="AX459" s="139"/>
      <c r="AY459" s="139"/>
      <c r="AZ459" s="139"/>
      <c r="BA459" s="139"/>
      <c r="BB459" s="139"/>
      <c r="BC459" s="139"/>
      <c r="BD459" s="139"/>
      <c r="BE459" s="139"/>
      <c r="BF459" s="139"/>
      <c r="BG459" s="139"/>
      <c r="BH459" s="139"/>
      <c r="BI459" s="139"/>
      <c r="BJ459" s="139"/>
      <c r="BK459" s="139"/>
      <c r="BL459" s="139"/>
      <c r="BM459" s="139"/>
      <c r="BN459" s="139"/>
      <c r="BO459" s="139"/>
      <c r="BP459" s="139"/>
      <c r="BQ459" s="139"/>
      <c r="BR459" s="139"/>
      <c r="BS459" s="139"/>
      <c r="BT459" s="139"/>
      <c r="BU459" s="139"/>
      <c r="BV459" s="139"/>
      <c r="BW459" s="139"/>
      <c r="BX459" s="139"/>
      <c r="BY459" s="139"/>
      <c r="BZ459" s="139"/>
      <c r="CA459" s="139"/>
      <c r="CB459" s="139"/>
      <c r="CC459" s="139"/>
    </row>
    <row r="460" spans="8:81" s="38" customFormat="1" x14ac:dyDescent="0.45">
      <c r="H460" s="139"/>
      <c r="I460" s="139"/>
      <c r="J460" s="139"/>
      <c r="K460" s="139"/>
      <c r="L460" s="139"/>
      <c r="M460" s="139"/>
      <c r="N460" s="139"/>
      <c r="O460" s="139"/>
      <c r="P460" s="139"/>
      <c r="Q460" s="139"/>
      <c r="R460" s="139"/>
      <c r="S460" s="139"/>
      <c r="T460" s="139"/>
      <c r="U460" s="139"/>
      <c r="V460" s="139"/>
      <c r="W460" s="139"/>
      <c r="X460" s="139"/>
      <c r="Y460" s="139"/>
      <c r="Z460" s="139"/>
      <c r="AA460" s="139"/>
      <c r="AB460" s="139"/>
      <c r="AC460" s="139"/>
      <c r="AD460" s="139"/>
      <c r="AE460" s="139"/>
      <c r="AF460" s="139"/>
      <c r="AG460" s="139"/>
      <c r="AH460" s="139"/>
      <c r="AI460" s="139"/>
      <c r="AJ460" s="139"/>
      <c r="AK460" s="139"/>
      <c r="AL460" s="139"/>
      <c r="AM460" s="139"/>
      <c r="AN460" s="139"/>
      <c r="AO460" s="139"/>
      <c r="AP460" s="139"/>
      <c r="AQ460" s="139"/>
      <c r="AR460" s="139"/>
      <c r="AS460" s="139"/>
      <c r="AT460" s="139"/>
      <c r="AU460" s="139"/>
      <c r="AV460" s="139"/>
      <c r="AW460" s="139"/>
      <c r="AX460" s="139"/>
      <c r="AY460" s="139"/>
      <c r="AZ460" s="139"/>
      <c r="BA460" s="139"/>
      <c r="BB460" s="139"/>
      <c r="BC460" s="139"/>
      <c r="BD460" s="139"/>
      <c r="BE460" s="139"/>
      <c r="BF460" s="139"/>
      <c r="BG460" s="139"/>
      <c r="BH460" s="139"/>
      <c r="BI460" s="139"/>
      <c r="BJ460" s="139"/>
      <c r="BK460" s="139"/>
      <c r="BL460" s="139"/>
      <c r="BM460" s="139"/>
      <c r="BN460" s="139"/>
      <c r="BO460" s="139"/>
      <c r="BP460" s="139"/>
      <c r="BQ460" s="139"/>
      <c r="BR460" s="139"/>
      <c r="BS460" s="139"/>
      <c r="BT460" s="139"/>
      <c r="BU460" s="139"/>
      <c r="BV460" s="139"/>
      <c r="BW460" s="139"/>
      <c r="BX460" s="139"/>
      <c r="BY460" s="139"/>
      <c r="BZ460" s="139"/>
      <c r="CA460" s="139"/>
      <c r="CB460" s="139"/>
      <c r="CC460" s="139"/>
    </row>
    <row r="461" spans="8:81" s="38" customFormat="1" x14ac:dyDescent="0.45">
      <c r="H461" s="139"/>
      <c r="I461" s="139"/>
      <c r="J461" s="139"/>
      <c r="K461" s="139"/>
      <c r="L461" s="139"/>
      <c r="M461" s="139"/>
      <c r="N461" s="139"/>
      <c r="O461" s="139"/>
      <c r="P461" s="139"/>
      <c r="Q461" s="139"/>
      <c r="R461" s="139"/>
      <c r="S461" s="139"/>
      <c r="T461" s="139"/>
      <c r="U461" s="139"/>
      <c r="V461" s="139"/>
      <c r="W461" s="139"/>
      <c r="X461" s="139"/>
      <c r="Y461" s="139"/>
      <c r="Z461" s="139"/>
      <c r="AA461" s="139"/>
      <c r="AB461" s="139"/>
      <c r="AC461" s="139"/>
      <c r="AD461" s="139"/>
      <c r="AE461" s="139"/>
      <c r="AF461" s="139"/>
      <c r="AG461" s="139"/>
      <c r="AH461" s="139"/>
      <c r="AI461" s="139"/>
      <c r="AJ461" s="139"/>
      <c r="AK461" s="139"/>
      <c r="AL461" s="139"/>
      <c r="AM461" s="139"/>
      <c r="AN461" s="139"/>
      <c r="AO461" s="139"/>
      <c r="AP461" s="139"/>
      <c r="AQ461" s="139"/>
      <c r="AR461" s="139"/>
      <c r="AS461" s="139"/>
      <c r="AT461" s="139"/>
      <c r="AU461" s="139"/>
      <c r="AV461" s="139"/>
      <c r="AW461" s="139"/>
      <c r="AX461" s="139"/>
      <c r="AY461" s="139"/>
      <c r="AZ461" s="139"/>
      <c r="BA461" s="139"/>
      <c r="BB461" s="139"/>
      <c r="BC461" s="139"/>
      <c r="BD461" s="139"/>
      <c r="BE461" s="139"/>
      <c r="BF461" s="139"/>
      <c r="BG461" s="139"/>
      <c r="BH461" s="139"/>
      <c r="BI461" s="139"/>
      <c r="BJ461" s="139"/>
      <c r="BK461" s="139"/>
      <c r="BL461" s="139"/>
      <c r="BM461" s="139"/>
      <c r="BN461" s="139"/>
      <c r="BO461" s="139"/>
      <c r="BP461" s="139"/>
      <c r="BQ461" s="139"/>
      <c r="BR461" s="139"/>
      <c r="BS461" s="139"/>
      <c r="BT461" s="139"/>
      <c r="BU461" s="139"/>
      <c r="BV461" s="139"/>
      <c r="BW461" s="139"/>
      <c r="BX461" s="139"/>
      <c r="BY461" s="139"/>
      <c r="BZ461" s="139"/>
      <c r="CA461" s="139"/>
      <c r="CB461" s="139"/>
      <c r="CC461" s="139"/>
    </row>
    <row r="462" spans="8:81" s="38" customFormat="1" x14ac:dyDescent="0.45">
      <c r="H462" s="139"/>
      <c r="I462" s="139"/>
      <c r="J462" s="139"/>
      <c r="K462" s="139"/>
      <c r="L462" s="139"/>
      <c r="M462" s="139"/>
      <c r="N462" s="139"/>
      <c r="O462" s="139"/>
      <c r="P462" s="139"/>
      <c r="Q462" s="139"/>
      <c r="R462" s="139"/>
      <c r="S462" s="139"/>
      <c r="T462" s="139"/>
      <c r="U462" s="139"/>
      <c r="V462" s="139"/>
      <c r="W462" s="139"/>
      <c r="X462" s="139"/>
      <c r="Y462" s="139"/>
      <c r="Z462" s="139"/>
      <c r="AA462" s="139"/>
      <c r="AB462" s="139"/>
      <c r="AC462" s="139"/>
      <c r="AD462" s="139"/>
      <c r="AE462" s="139"/>
      <c r="AF462" s="139"/>
      <c r="AG462" s="139"/>
      <c r="AH462" s="139"/>
      <c r="AI462" s="139"/>
      <c r="AJ462" s="139"/>
      <c r="AK462" s="139"/>
      <c r="AL462" s="139"/>
      <c r="AM462" s="139"/>
      <c r="AN462" s="139"/>
      <c r="AO462" s="139"/>
      <c r="AP462" s="139"/>
      <c r="AQ462" s="139"/>
      <c r="AR462" s="139"/>
      <c r="AS462" s="139"/>
      <c r="AT462" s="139"/>
      <c r="AU462" s="139"/>
      <c r="AV462" s="139"/>
      <c r="AW462" s="139"/>
      <c r="AX462" s="139"/>
      <c r="AY462" s="139"/>
      <c r="AZ462" s="139"/>
      <c r="BA462" s="139"/>
      <c r="BB462" s="139"/>
      <c r="BC462" s="139"/>
      <c r="BD462" s="139"/>
      <c r="BE462" s="139"/>
      <c r="BF462" s="139"/>
      <c r="BG462" s="139"/>
      <c r="BH462" s="139"/>
      <c r="BI462" s="139"/>
      <c r="BJ462" s="139"/>
      <c r="BK462" s="139"/>
      <c r="BL462" s="139"/>
      <c r="BM462" s="139"/>
      <c r="BN462" s="139"/>
      <c r="BO462" s="139"/>
      <c r="BP462" s="139"/>
      <c r="BQ462" s="139"/>
      <c r="BR462" s="139"/>
      <c r="BS462" s="139"/>
      <c r="BT462" s="139"/>
      <c r="BU462" s="139"/>
      <c r="BV462" s="139"/>
      <c r="BW462" s="139"/>
      <c r="BX462" s="139"/>
      <c r="BY462" s="139"/>
      <c r="BZ462" s="139"/>
      <c r="CA462" s="139"/>
      <c r="CB462" s="139"/>
      <c r="CC462" s="139"/>
    </row>
    <row r="463" spans="8:81" s="38" customFormat="1" x14ac:dyDescent="0.45">
      <c r="H463" s="139"/>
      <c r="I463" s="139"/>
      <c r="J463" s="139"/>
      <c r="K463" s="139"/>
      <c r="L463" s="139"/>
      <c r="M463" s="139"/>
      <c r="N463" s="139"/>
      <c r="O463" s="139"/>
      <c r="P463" s="139"/>
      <c r="Q463" s="139"/>
      <c r="R463" s="139"/>
      <c r="S463" s="139"/>
      <c r="T463" s="139"/>
      <c r="U463" s="139"/>
      <c r="V463" s="139"/>
      <c r="W463" s="139"/>
      <c r="X463" s="139"/>
      <c r="Y463" s="139"/>
      <c r="Z463" s="139"/>
      <c r="AA463" s="139"/>
      <c r="AB463" s="139"/>
      <c r="AC463" s="139"/>
      <c r="AD463" s="139"/>
      <c r="AE463" s="139"/>
      <c r="AF463" s="139"/>
      <c r="AG463" s="139"/>
      <c r="AH463" s="139"/>
      <c r="AI463" s="139"/>
      <c r="AJ463" s="139"/>
      <c r="AK463" s="139"/>
      <c r="AL463" s="139"/>
      <c r="AM463" s="139"/>
      <c r="AN463" s="139"/>
      <c r="AO463" s="139"/>
      <c r="AP463" s="139"/>
      <c r="AQ463" s="139"/>
      <c r="AR463" s="139"/>
      <c r="AS463" s="139"/>
      <c r="AT463" s="139"/>
      <c r="AU463" s="139"/>
      <c r="AV463" s="139"/>
      <c r="AW463" s="139"/>
      <c r="AX463" s="139"/>
      <c r="AY463" s="139"/>
      <c r="AZ463" s="139"/>
      <c r="BA463" s="139"/>
      <c r="BB463" s="139"/>
      <c r="BC463" s="139"/>
      <c r="BD463" s="139"/>
      <c r="BE463" s="139"/>
      <c r="BF463" s="139"/>
      <c r="BG463" s="139"/>
      <c r="BH463" s="139"/>
      <c r="BI463" s="139"/>
      <c r="BJ463" s="139"/>
      <c r="BK463" s="139"/>
      <c r="BL463" s="139"/>
      <c r="BM463" s="139"/>
      <c r="BN463" s="139"/>
      <c r="BO463" s="139"/>
      <c r="BP463" s="139"/>
      <c r="BQ463" s="139"/>
      <c r="BR463" s="139"/>
      <c r="BS463" s="139"/>
      <c r="BT463" s="139"/>
      <c r="BU463" s="139"/>
      <c r="BV463" s="139"/>
      <c r="BW463" s="139"/>
      <c r="BX463" s="139"/>
      <c r="BY463" s="139"/>
      <c r="BZ463" s="139"/>
      <c r="CA463" s="139"/>
      <c r="CB463" s="139"/>
      <c r="CC463" s="139"/>
    </row>
    <row r="464" spans="8:81" s="38" customFormat="1" x14ac:dyDescent="0.45">
      <c r="H464" s="139"/>
      <c r="I464" s="139"/>
      <c r="J464" s="139"/>
      <c r="K464" s="139"/>
      <c r="L464" s="139"/>
      <c r="M464" s="139"/>
      <c r="N464" s="139"/>
      <c r="O464" s="139"/>
      <c r="P464" s="139"/>
      <c r="Q464" s="139"/>
      <c r="R464" s="139"/>
      <c r="S464" s="139"/>
      <c r="T464" s="139"/>
      <c r="U464" s="139"/>
      <c r="V464" s="139"/>
      <c r="W464" s="139"/>
      <c r="X464" s="139"/>
      <c r="Y464" s="139"/>
      <c r="Z464" s="139"/>
      <c r="AA464" s="139"/>
      <c r="AB464" s="139"/>
      <c r="AC464" s="139"/>
      <c r="AD464" s="139"/>
      <c r="AE464" s="139"/>
      <c r="AF464" s="139"/>
      <c r="AG464" s="139"/>
      <c r="AH464" s="139"/>
      <c r="AI464" s="139"/>
      <c r="AJ464" s="139"/>
      <c r="AK464" s="139"/>
      <c r="AL464" s="139"/>
      <c r="AM464" s="139"/>
      <c r="AN464" s="139"/>
      <c r="AO464" s="139"/>
      <c r="AP464" s="139"/>
      <c r="AQ464" s="139"/>
      <c r="AR464" s="139"/>
      <c r="AS464" s="139"/>
      <c r="AT464" s="139"/>
      <c r="AU464" s="139"/>
      <c r="AV464" s="139"/>
      <c r="AW464" s="139"/>
      <c r="AX464" s="139"/>
      <c r="AY464" s="139"/>
      <c r="AZ464" s="139"/>
      <c r="BA464" s="139"/>
      <c r="BB464" s="139"/>
      <c r="BC464" s="139"/>
      <c r="BD464" s="139"/>
      <c r="BE464" s="139"/>
      <c r="BF464" s="139"/>
      <c r="BG464" s="139"/>
      <c r="BH464" s="139"/>
      <c r="BI464" s="139"/>
      <c r="BJ464" s="139"/>
      <c r="BK464" s="139"/>
      <c r="BL464" s="139"/>
      <c r="BM464" s="139"/>
      <c r="BN464" s="139"/>
      <c r="BO464" s="139"/>
      <c r="BP464" s="139"/>
      <c r="BQ464" s="139"/>
      <c r="BR464" s="139"/>
      <c r="BS464" s="139"/>
      <c r="BT464" s="139"/>
      <c r="BU464" s="139"/>
      <c r="BV464" s="139"/>
      <c r="BW464" s="139"/>
      <c r="BX464" s="139"/>
      <c r="BY464" s="139"/>
      <c r="BZ464" s="139"/>
      <c r="CA464" s="139"/>
      <c r="CB464" s="139"/>
      <c r="CC464" s="139"/>
    </row>
    <row r="465" spans="8:81" s="38" customFormat="1" x14ac:dyDescent="0.45">
      <c r="H465" s="139"/>
      <c r="I465" s="139"/>
      <c r="J465" s="139"/>
      <c r="K465" s="139"/>
      <c r="L465" s="139"/>
      <c r="M465" s="139"/>
      <c r="N465" s="139"/>
      <c r="O465" s="139"/>
      <c r="P465" s="139"/>
      <c r="Q465" s="139"/>
      <c r="R465" s="139"/>
      <c r="S465" s="139"/>
      <c r="T465" s="139"/>
      <c r="U465" s="139"/>
      <c r="V465" s="139"/>
      <c r="W465" s="139"/>
      <c r="X465" s="139"/>
      <c r="Y465" s="139"/>
      <c r="Z465" s="139"/>
      <c r="AA465" s="139"/>
      <c r="AB465" s="139"/>
      <c r="AC465" s="139"/>
      <c r="AD465" s="139"/>
      <c r="AE465" s="139"/>
      <c r="AF465" s="139"/>
      <c r="AG465" s="139"/>
      <c r="AH465" s="139"/>
      <c r="AI465" s="139"/>
      <c r="AJ465" s="139"/>
      <c r="AK465" s="139"/>
      <c r="AL465" s="139"/>
      <c r="AM465" s="139"/>
      <c r="AN465" s="139"/>
      <c r="AO465" s="139"/>
      <c r="AP465" s="139"/>
      <c r="AQ465" s="139"/>
      <c r="AR465" s="139"/>
      <c r="AS465" s="139"/>
      <c r="AT465" s="139"/>
      <c r="AU465" s="139"/>
      <c r="AV465" s="139"/>
      <c r="AW465" s="139"/>
      <c r="AX465" s="139"/>
      <c r="AY465" s="139"/>
      <c r="AZ465" s="139"/>
      <c r="BA465" s="139"/>
      <c r="BB465" s="139"/>
      <c r="BC465" s="139"/>
      <c r="BD465" s="139"/>
      <c r="BE465" s="139"/>
      <c r="BF465" s="139"/>
      <c r="BG465" s="139"/>
      <c r="BH465" s="139"/>
      <c r="BI465" s="139"/>
      <c r="BJ465" s="139"/>
      <c r="BK465" s="139"/>
      <c r="BL465" s="139"/>
      <c r="BM465" s="139"/>
      <c r="BN465" s="139"/>
      <c r="BO465" s="139"/>
      <c r="BP465" s="139"/>
      <c r="BQ465" s="139"/>
      <c r="BR465" s="139"/>
      <c r="BS465" s="139"/>
      <c r="BT465" s="139"/>
      <c r="BU465" s="139"/>
      <c r="BV465" s="139"/>
      <c r="BW465" s="139"/>
      <c r="BX465" s="139"/>
      <c r="BY465" s="139"/>
      <c r="BZ465" s="139"/>
      <c r="CA465" s="139"/>
      <c r="CB465" s="139"/>
      <c r="CC465" s="139"/>
    </row>
    <row r="466" spans="8:81" s="38" customFormat="1" x14ac:dyDescent="0.45">
      <c r="H466" s="139"/>
      <c r="I466" s="139"/>
      <c r="J466" s="139"/>
      <c r="K466" s="139"/>
      <c r="L466" s="139"/>
      <c r="M466" s="139"/>
      <c r="N466" s="139"/>
      <c r="O466" s="139"/>
      <c r="P466" s="139"/>
      <c r="Q466" s="139"/>
      <c r="R466" s="139"/>
      <c r="S466" s="139"/>
      <c r="T466" s="139"/>
      <c r="U466" s="139"/>
      <c r="V466" s="139"/>
      <c r="W466" s="139"/>
      <c r="X466" s="139"/>
      <c r="Y466" s="139"/>
      <c r="Z466" s="139"/>
      <c r="AA466" s="139"/>
      <c r="AB466" s="139"/>
      <c r="AC466" s="139"/>
      <c r="AD466" s="139"/>
      <c r="AE466" s="139"/>
      <c r="AF466" s="139"/>
      <c r="AG466" s="139"/>
      <c r="AH466" s="139"/>
      <c r="AI466" s="139"/>
      <c r="AJ466" s="139"/>
      <c r="AK466" s="139"/>
      <c r="AL466" s="139"/>
      <c r="AM466" s="139"/>
      <c r="AN466" s="139"/>
      <c r="AO466" s="139"/>
      <c r="AP466" s="139"/>
      <c r="AQ466" s="139"/>
      <c r="AR466" s="139"/>
      <c r="AS466" s="139"/>
      <c r="AT466" s="139"/>
      <c r="AU466" s="139"/>
      <c r="AV466" s="139"/>
      <c r="AW466" s="139"/>
      <c r="AX466" s="139"/>
      <c r="AY466" s="139"/>
      <c r="AZ466" s="139"/>
      <c r="BA466" s="139"/>
      <c r="BB466" s="139"/>
      <c r="BC466" s="139"/>
      <c r="BD466" s="139"/>
      <c r="BE466" s="139"/>
      <c r="BF466" s="139"/>
      <c r="BG466" s="139"/>
      <c r="BH466" s="139"/>
      <c r="BI466" s="139"/>
      <c r="BJ466" s="139"/>
      <c r="BK466" s="139"/>
      <c r="BL466" s="139"/>
      <c r="BM466" s="139"/>
      <c r="BN466" s="139"/>
      <c r="BO466" s="139"/>
      <c r="BP466" s="139"/>
      <c r="BQ466" s="139"/>
      <c r="BR466" s="139"/>
      <c r="BS466" s="139"/>
      <c r="BT466" s="139"/>
      <c r="BU466" s="139"/>
      <c r="BV466" s="139"/>
      <c r="BW466" s="139"/>
      <c r="BX466" s="139"/>
      <c r="BY466" s="139"/>
      <c r="BZ466" s="139"/>
      <c r="CA466" s="139"/>
      <c r="CB466" s="139"/>
      <c r="CC466" s="139"/>
    </row>
    <row r="467" spans="8:81" s="38" customFormat="1" x14ac:dyDescent="0.45">
      <c r="H467" s="139"/>
      <c r="I467" s="139"/>
      <c r="J467" s="139"/>
      <c r="K467" s="139"/>
      <c r="L467" s="139"/>
      <c r="M467" s="139"/>
      <c r="N467" s="139"/>
      <c r="O467" s="139"/>
      <c r="P467" s="139"/>
      <c r="Q467" s="139"/>
      <c r="R467" s="139"/>
      <c r="S467" s="139"/>
      <c r="T467" s="139"/>
      <c r="U467" s="139"/>
      <c r="V467" s="139"/>
      <c r="W467" s="139"/>
      <c r="X467" s="139"/>
      <c r="Y467" s="139"/>
      <c r="Z467" s="139"/>
      <c r="AA467" s="139"/>
      <c r="AB467" s="139"/>
      <c r="AC467" s="139"/>
      <c r="AD467" s="139"/>
      <c r="AE467" s="139"/>
      <c r="AF467" s="139"/>
      <c r="AG467" s="139"/>
      <c r="AH467" s="139"/>
      <c r="AI467" s="139"/>
      <c r="AJ467" s="139"/>
      <c r="AK467" s="139"/>
      <c r="AL467" s="139"/>
      <c r="AM467" s="139"/>
      <c r="AN467" s="139"/>
      <c r="AO467" s="139"/>
      <c r="AP467" s="139"/>
      <c r="AQ467" s="139"/>
      <c r="AR467" s="139"/>
      <c r="AS467" s="139"/>
      <c r="AT467" s="139"/>
      <c r="AU467" s="139"/>
      <c r="AV467" s="139"/>
      <c r="AW467" s="139"/>
      <c r="AX467" s="139"/>
      <c r="AY467" s="139"/>
      <c r="AZ467" s="139"/>
      <c r="BA467" s="139"/>
      <c r="BB467" s="139"/>
      <c r="BC467" s="139"/>
      <c r="BD467" s="139"/>
      <c r="BE467" s="139"/>
      <c r="BF467" s="139"/>
      <c r="BG467" s="139"/>
      <c r="BH467" s="139"/>
      <c r="BI467" s="139"/>
      <c r="BJ467" s="139"/>
      <c r="BK467" s="139"/>
      <c r="BL467" s="139"/>
      <c r="BM467" s="139"/>
      <c r="BN467" s="139"/>
      <c r="BO467" s="139"/>
      <c r="BP467" s="139"/>
      <c r="BQ467" s="139"/>
      <c r="BR467" s="139"/>
      <c r="BS467" s="139"/>
      <c r="BT467" s="139"/>
      <c r="BU467" s="139"/>
      <c r="BV467" s="139"/>
      <c r="BW467" s="139"/>
      <c r="BX467" s="139"/>
      <c r="BY467" s="139"/>
      <c r="BZ467" s="139"/>
      <c r="CA467" s="139"/>
      <c r="CB467" s="139"/>
      <c r="CC467" s="139"/>
    </row>
    <row r="468" spans="8:81" s="38" customFormat="1" x14ac:dyDescent="0.45">
      <c r="H468" s="139"/>
      <c r="I468" s="139"/>
      <c r="J468" s="139"/>
      <c r="K468" s="139"/>
      <c r="L468" s="139"/>
      <c r="M468" s="139"/>
      <c r="N468" s="139"/>
      <c r="O468" s="139"/>
      <c r="P468" s="139"/>
      <c r="Q468" s="139"/>
      <c r="R468" s="139"/>
      <c r="S468" s="139"/>
      <c r="T468" s="139"/>
      <c r="U468" s="139"/>
      <c r="V468" s="139"/>
      <c r="W468" s="139"/>
      <c r="X468" s="139"/>
      <c r="Y468" s="139"/>
      <c r="Z468" s="139"/>
      <c r="AA468" s="139"/>
      <c r="AB468" s="139"/>
      <c r="AC468" s="139"/>
      <c r="AD468" s="139"/>
      <c r="AE468" s="139"/>
      <c r="AF468" s="139"/>
      <c r="AG468" s="139"/>
      <c r="AH468" s="139"/>
      <c r="AI468" s="139"/>
      <c r="AJ468" s="139"/>
      <c r="AK468" s="139"/>
      <c r="AL468" s="139"/>
      <c r="AM468" s="139"/>
      <c r="AN468" s="139"/>
      <c r="AO468" s="139"/>
      <c r="AP468" s="139"/>
      <c r="AQ468" s="139"/>
      <c r="AR468" s="139"/>
      <c r="AS468" s="139"/>
      <c r="AT468" s="139"/>
      <c r="AU468" s="139"/>
      <c r="AV468" s="139"/>
      <c r="AW468" s="139"/>
      <c r="AX468" s="139"/>
      <c r="AY468" s="139"/>
      <c r="AZ468" s="139"/>
      <c r="BA468" s="139"/>
      <c r="BB468" s="139"/>
      <c r="BC468" s="139"/>
      <c r="BD468" s="139"/>
      <c r="BE468" s="139"/>
      <c r="BF468" s="139"/>
      <c r="BG468" s="139"/>
      <c r="BH468" s="139"/>
      <c r="BI468" s="139"/>
      <c r="BJ468" s="139"/>
      <c r="BK468" s="139"/>
      <c r="BL468" s="139"/>
      <c r="BM468" s="139"/>
      <c r="BN468" s="139"/>
      <c r="BO468" s="139"/>
      <c r="BP468" s="139"/>
      <c r="BQ468" s="139"/>
      <c r="BR468" s="139"/>
      <c r="BS468" s="139"/>
      <c r="BT468" s="139"/>
      <c r="BU468" s="139"/>
      <c r="BV468" s="139"/>
      <c r="BW468" s="139"/>
      <c r="BX468" s="139"/>
      <c r="BY468" s="139"/>
      <c r="BZ468" s="139"/>
      <c r="CA468" s="139"/>
      <c r="CB468" s="139"/>
      <c r="CC468" s="139"/>
    </row>
    <row r="469" spans="8:81" s="38" customFormat="1" x14ac:dyDescent="0.45">
      <c r="H469" s="139"/>
      <c r="I469" s="139"/>
      <c r="J469" s="139"/>
      <c r="K469" s="139"/>
      <c r="L469" s="139"/>
      <c r="M469" s="139"/>
      <c r="N469" s="139"/>
      <c r="O469" s="139"/>
      <c r="P469" s="139"/>
      <c r="Q469" s="139"/>
      <c r="R469" s="139"/>
      <c r="S469" s="139"/>
      <c r="T469" s="139"/>
      <c r="U469" s="139"/>
      <c r="V469" s="139"/>
      <c r="W469" s="139"/>
      <c r="X469" s="139"/>
      <c r="Y469" s="139"/>
      <c r="Z469" s="139"/>
      <c r="AA469" s="139"/>
      <c r="AB469" s="139"/>
      <c r="AC469" s="139"/>
      <c r="AD469" s="139"/>
      <c r="AE469" s="139"/>
      <c r="AF469" s="139"/>
      <c r="AG469" s="139"/>
      <c r="AH469" s="139"/>
      <c r="AI469" s="139"/>
      <c r="AJ469" s="139"/>
      <c r="AK469" s="139"/>
      <c r="AL469" s="139"/>
      <c r="AM469" s="139"/>
      <c r="AN469" s="139"/>
      <c r="AO469" s="139"/>
      <c r="AP469" s="139"/>
      <c r="AQ469" s="139"/>
      <c r="AR469" s="139"/>
      <c r="AS469" s="139"/>
      <c r="AT469" s="139"/>
      <c r="AU469" s="139"/>
      <c r="AV469" s="139"/>
      <c r="AW469" s="139"/>
      <c r="AX469" s="139"/>
      <c r="AY469" s="139"/>
      <c r="AZ469" s="139"/>
      <c r="BA469" s="139"/>
      <c r="BB469" s="139"/>
      <c r="BC469" s="139"/>
      <c r="BD469" s="139"/>
      <c r="BE469" s="139"/>
      <c r="BF469" s="139"/>
      <c r="BG469" s="139"/>
      <c r="BH469" s="139"/>
      <c r="BI469" s="139"/>
      <c r="BJ469" s="139"/>
      <c r="BK469" s="139"/>
      <c r="BL469" s="139"/>
      <c r="BM469" s="139"/>
      <c r="BN469" s="139"/>
      <c r="BO469" s="139"/>
      <c r="BP469" s="139"/>
      <c r="BQ469" s="139"/>
      <c r="BR469" s="139"/>
      <c r="BS469" s="139"/>
      <c r="BT469" s="139"/>
      <c r="BU469" s="139"/>
      <c r="BV469" s="139"/>
      <c r="BW469" s="139"/>
      <c r="BX469" s="139"/>
      <c r="BY469" s="139"/>
      <c r="BZ469" s="139"/>
      <c r="CA469" s="139"/>
      <c r="CB469" s="139"/>
      <c r="CC469" s="139"/>
    </row>
    <row r="470" spans="8:81" s="38" customFormat="1" x14ac:dyDescent="0.45">
      <c r="H470" s="139"/>
      <c r="I470" s="139"/>
      <c r="J470" s="139"/>
      <c r="K470" s="139"/>
      <c r="L470" s="139"/>
      <c r="M470" s="139"/>
      <c r="N470" s="139"/>
      <c r="O470" s="139"/>
      <c r="P470" s="139"/>
      <c r="Q470" s="139"/>
      <c r="R470" s="139"/>
      <c r="S470" s="139"/>
      <c r="T470" s="139"/>
      <c r="U470" s="139"/>
      <c r="V470" s="139"/>
      <c r="W470" s="139"/>
      <c r="X470" s="139"/>
      <c r="Y470" s="139"/>
      <c r="Z470" s="139"/>
      <c r="AA470" s="139"/>
      <c r="AB470" s="139"/>
      <c r="AC470" s="139"/>
      <c r="AD470" s="139"/>
      <c r="AE470" s="139"/>
      <c r="AF470" s="139"/>
      <c r="AG470" s="139"/>
      <c r="AH470" s="139"/>
      <c r="AI470" s="139"/>
      <c r="AJ470" s="139"/>
      <c r="AK470" s="139"/>
      <c r="AL470" s="139"/>
      <c r="AM470" s="139"/>
      <c r="AN470" s="139"/>
      <c r="AO470" s="139"/>
      <c r="AP470" s="139"/>
      <c r="AQ470" s="139"/>
      <c r="AR470" s="139"/>
      <c r="AS470" s="139"/>
      <c r="AT470" s="139"/>
      <c r="AU470" s="139"/>
      <c r="AV470" s="139"/>
      <c r="AW470" s="139"/>
      <c r="AX470" s="139"/>
      <c r="AY470" s="139"/>
      <c r="AZ470" s="139"/>
      <c r="BA470" s="139"/>
      <c r="BB470" s="139"/>
      <c r="BC470" s="139"/>
      <c r="BD470" s="139"/>
      <c r="BE470" s="139"/>
      <c r="BF470" s="139"/>
      <c r="BG470" s="139"/>
      <c r="BH470" s="139"/>
      <c r="BI470" s="139"/>
      <c r="BJ470" s="139"/>
      <c r="BK470" s="139"/>
      <c r="BL470" s="139"/>
      <c r="BM470" s="139"/>
      <c r="BN470" s="139"/>
      <c r="BO470" s="139"/>
      <c r="BP470" s="139"/>
      <c r="BQ470" s="139"/>
      <c r="BR470" s="139"/>
      <c r="BS470" s="139"/>
      <c r="BT470" s="139"/>
      <c r="BU470" s="139"/>
      <c r="BV470" s="139"/>
      <c r="BW470" s="139"/>
      <c r="BX470" s="139"/>
      <c r="BY470" s="139"/>
      <c r="BZ470" s="139"/>
      <c r="CA470" s="139"/>
      <c r="CB470" s="139"/>
      <c r="CC470" s="139"/>
    </row>
    <row r="471" spans="8:81" s="38" customFormat="1" x14ac:dyDescent="0.45">
      <c r="H471" s="139"/>
      <c r="I471" s="139"/>
      <c r="J471" s="139"/>
      <c r="K471" s="139"/>
      <c r="L471" s="139"/>
      <c r="M471" s="139"/>
      <c r="N471" s="139"/>
      <c r="O471" s="139"/>
      <c r="P471" s="139"/>
      <c r="Q471" s="139"/>
      <c r="R471" s="139"/>
      <c r="S471" s="139"/>
      <c r="T471" s="139"/>
      <c r="U471" s="139"/>
      <c r="V471" s="139"/>
      <c r="W471" s="139"/>
      <c r="X471" s="139"/>
      <c r="Y471" s="139"/>
      <c r="Z471" s="139"/>
      <c r="AA471" s="139"/>
      <c r="AB471" s="139"/>
      <c r="AC471" s="139"/>
      <c r="AD471" s="139"/>
      <c r="AE471" s="139"/>
      <c r="AF471" s="139"/>
      <c r="AG471" s="139"/>
      <c r="AH471" s="139"/>
      <c r="AI471" s="139"/>
      <c r="AJ471" s="139"/>
      <c r="AK471" s="139"/>
      <c r="AL471" s="139"/>
      <c r="AM471" s="139"/>
      <c r="AN471" s="139"/>
      <c r="AO471" s="139"/>
      <c r="AP471" s="139"/>
      <c r="AQ471" s="139"/>
      <c r="AR471" s="139"/>
      <c r="AS471" s="139"/>
      <c r="AT471" s="139"/>
      <c r="AU471" s="139"/>
      <c r="AV471" s="139"/>
      <c r="AW471" s="139"/>
      <c r="AX471" s="139"/>
      <c r="AY471" s="139"/>
      <c r="AZ471" s="139"/>
      <c r="BA471" s="139"/>
      <c r="BB471" s="139"/>
      <c r="BC471" s="139"/>
      <c r="BD471" s="139"/>
      <c r="BE471" s="139"/>
      <c r="BF471" s="139"/>
      <c r="BG471" s="139"/>
      <c r="BH471" s="139"/>
      <c r="BI471" s="139"/>
      <c r="BJ471" s="139"/>
      <c r="BK471" s="139"/>
      <c r="BL471" s="139"/>
      <c r="BM471" s="139"/>
      <c r="BN471" s="139"/>
      <c r="BO471" s="139"/>
      <c r="BP471" s="139"/>
      <c r="BQ471" s="139"/>
      <c r="BR471" s="139"/>
      <c r="BS471" s="139"/>
      <c r="BT471" s="139"/>
      <c r="BU471" s="139"/>
      <c r="BV471" s="139"/>
      <c r="BW471" s="139"/>
      <c r="BX471" s="139"/>
      <c r="BY471" s="139"/>
      <c r="BZ471" s="139"/>
      <c r="CA471" s="139"/>
      <c r="CB471" s="139"/>
      <c r="CC471" s="139"/>
    </row>
    <row r="472" spans="8:81" s="38" customFormat="1" x14ac:dyDescent="0.45">
      <c r="H472" s="139"/>
      <c r="I472" s="139"/>
      <c r="J472" s="139"/>
      <c r="K472" s="139"/>
      <c r="L472" s="139"/>
      <c r="M472" s="139"/>
      <c r="N472" s="139"/>
      <c r="O472" s="139"/>
      <c r="P472" s="139"/>
      <c r="Q472" s="139"/>
      <c r="R472" s="139"/>
      <c r="S472" s="139"/>
      <c r="T472" s="139"/>
      <c r="U472" s="139"/>
      <c r="V472" s="139"/>
      <c r="W472" s="139"/>
      <c r="X472" s="139"/>
      <c r="Y472" s="139"/>
      <c r="Z472" s="139"/>
      <c r="AA472" s="139"/>
      <c r="AB472" s="139"/>
      <c r="AC472" s="139"/>
      <c r="AD472" s="139"/>
      <c r="AE472" s="139"/>
      <c r="AF472" s="139"/>
      <c r="AG472" s="139"/>
      <c r="AH472" s="139"/>
      <c r="AI472" s="139"/>
      <c r="AJ472" s="139"/>
      <c r="AK472" s="139"/>
      <c r="AL472" s="139"/>
      <c r="AM472" s="139"/>
      <c r="AN472" s="139"/>
      <c r="AO472" s="139"/>
      <c r="AP472" s="139"/>
      <c r="AQ472" s="139"/>
      <c r="AR472" s="139"/>
      <c r="AS472" s="139"/>
      <c r="AT472" s="139"/>
      <c r="AU472" s="139"/>
      <c r="AV472" s="139"/>
      <c r="AW472" s="139"/>
      <c r="AX472" s="139"/>
      <c r="AY472" s="139"/>
      <c r="AZ472" s="139"/>
      <c r="BA472" s="139"/>
      <c r="BB472" s="139"/>
      <c r="BC472" s="139"/>
      <c r="BD472" s="139"/>
      <c r="BE472" s="139"/>
      <c r="BF472" s="139"/>
      <c r="BG472" s="139"/>
      <c r="BH472" s="139"/>
      <c r="BI472" s="139"/>
      <c r="BJ472" s="139"/>
      <c r="BK472" s="139"/>
      <c r="BL472" s="139"/>
      <c r="BM472" s="139"/>
      <c r="BN472" s="139"/>
      <c r="BO472" s="139"/>
      <c r="BP472" s="139"/>
      <c r="BQ472" s="139"/>
      <c r="BR472" s="139"/>
      <c r="BS472" s="139"/>
      <c r="BT472" s="139"/>
      <c r="BU472" s="139"/>
      <c r="BV472" s="139"/>
      <c r="BW472" s="139"/>
      <c r="BX472" s="139"/>
      <c r="BY472" s="139"/>
      <c r="BZ472" s="139"/>
      <c r="CA472" s="139"/>
      <c r="CB472" s="139"/>
      <c r="CC472" s="139"/>
    </row>
    <row r="473" spans="8:81" s="38" customFormat="1" x14ac:dyDescent="0.45">
      <c r="H473" s="139"/>
      <c r="I473" s="139"/>
      <c r="J473" s="139"/>
      <c r="K473" s="139"/>
      <c r="L473" s="139"/>
      <c r="M473" s="139"/>
      <c r="N473" s="139"/>
      <c r="O473" s="139"/>
      <c r="P473" s="139"/>
      <c r="Q473" s="139"/>
      <c r="R473" s="139"/>
      <c r="S473" s="139"/>
      <c r="T473" s="139"/>
      <c r="U473" s="139"/>
      <c r="V473" s="139"/>
      <c r="W473" s="139"/>
      <c r="X473" s="139"/>
      <c r="Y473" s="139"/>
      <c r="Z473" s="139"/>
      <c r="AA473" s="139"/>
      <c r="AB473" s="139"/>
      <c r="AC473" s="139"/>
      <c r="AD473" s="139"/>
      <c r="AE473" s="139"/>
      <c r="AF473" s="139"/>
      <c r="AG473" s="139"/>
      <c r="AH473" s="139"/>
      <c r="AI473" s="139"/>
      <c r="AJ473" s="139"/>
      <c r="AK473" s="139"/>
      <c r="AL473" s="139"/>
      <c r="AM473" s="139"/>
      <c r="AN473" s="139"/>
      <c r="AO473" s="139"/>
      <c r="AP473" s="139"/>
      <c r="AQ473" s="139"/>
      <c r="AR473" s="139"/>
      <c r="AS473" s="139"/>
      <c r="AT473" s="139"/>
      <c r="AU473" s="139"/>
      <c r="AV473" s="139"/>
      <c r="AW473" s="139"/>
      <c r="AX473" s="139"/>
      <c r="AY473" s="139"/>
      <c r="AZ473" s="139"/>
      <c r="BA473" s="139"/>
      <c r="BB473" s="139"/>
      <c r="BC473" s="139"/>
      <c r="BD473" s="139"/>
      <c r="BE473" s="139"/>
      <c r="BF473" s="139"/>
      <c r="BG473" s="139"/>
      <c r="BH473" s="139"/>
      <c r="BI473" s="139"/>
      <c r="BJ473" s="139"/>
      <c r="BK473" s="139"/>
      <c r="BL473" s="139"/>
      <c r="BM473" s="139"/>
      <c r="BN473" s="139"/>
      <c r="BO473" s="139"/>
      <c r="BP473" s="139"/>
      <c r="BQ473" s="139"/>
      <c r="BR473" s="139"/>
      <c r="BS473" s="139"/>
      <c r="BT473" s="139"/>
      <c r="BU473" s="139"/>
      <c r="BV473" s="139"/>
      <c r="BW473" s="139"/>
      <c r="BX473" s="139"/>
      <c r="BY473" s="139"/>
      <c r="BZ473" s="139"/>
      <c r="CA473" s="139"/>
      <c r="CB473" s="139"/>
      <c r="CC473" s="139"/>
    </row>
    <row r="474" spans="8:81" s="38" customFormat="1" x14ac:dyDescent="0.45">
      <c r="H474" s="139"/>
      <c r="I474" s="139"/>
      <c r="J474" s="139"/>
      <c r="K474" s="139"/>
      <c r="L474" s="139"/>
      <c r="M474" s="139"/>
      <c r="N474" s="139"/>
      <c r="O474" s="139"/>
      <c r="P474" s="139"/>
      <c r="Q474" s="139"/>
      <c r="R474" s="139"/>
      <c r="S474" s="139"/>
      <c r="T474" s="139"/>
      <c r="U474" s="139"/>
      <c r="V474" s="139"/>
      <c r="W474" s="139"/>
      <c r="X474" s="139"/>
      <c r="Y474" s="139"/>
      <c r="Z474" s="139"/>
      <c r="AA474" s="139"/>
      <c r="AB474" s="139"/>
      <c r="AC474" s="139"/>
      <c r="AD474" s="139"/>
      <c r="AE474" s="139"/>
      <c r="AF474" s="139"/>
      <c r="AG474" s="139"/>
      <c r="AH474" s="139"/>
      <c r="AI474" s="139"/>
      <c r="AJ474" s="139"/>
      <c r="AK474" s="139"/>
      <c r="AL474" s="139"/>
      <c r="AM474" s="139"/>
      <c r="AN474" s="139"/>
      <c r="AO474" s="139"/>
      <c r="AP474" s="139"/>
      <c r="AQ474" s="139"/>
      <c r="AR474" s="139"/>
      <c r="AS474" s="139"/>
      <c r="AT474" s="139"/>
      <c r="AU474" s="139"/>
      <c r="AV474" s="139"/>
      <c r="AW474" s="139"/>
      <c r="AX474" s="139"/>
      <c r="AY474" s="139"/>
      <c r="AZ474" s="139"/>
      <c r="BA474" s="139"/>
      <c r="BB474" s="139"/>
      <c r="BC474" s="139"/>
      <c r="BD474" s="139"/>
      <c r="BE474" s="139"/>
      <c r="BF474" s="139"/>
      <c r="BG474" s="139"/>
      <c r="BH474" s="139"/>
      <c r="BI474" s="139"/>
      <c r="BJ474" s="139"/>
      <c r="BK474" s="139"/>
      <c r="BL474" s="139"/>
      <c r="BM474" s="139"/>
      <c r="BN474" s="139"/>
      <c r="BO474" s="139"/>
      <c r="BP474" s="139"/>
      <c r="BQ474" s="139"/>
      <c r="BR474" s="139"/>
      <c r="BS474" s="139"/>
      <c r="BT474" s="139"/>
      <c r="BU474" s="139"/>
      <c r="BV474" s="139"/>
      <c r="BW474" s="139"/>
      <c r="BX474" s="139"/>
      <c r="BY474" s="139"/>
      <c r="BZ474" s="139"/>
      <c r="CA474" s="139"/>
      <c r="CB474" s="139"/>
      <c r="CC474" s="139"/>
    </row>
    <row r="475" spans="8:81" s="38" customFormat="1" x14ac:dyDescent="0.45">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39"/>
      <c r="AN475" s="139"/>
      <c r="AO475" s="139"/>
      <c r="AP475" s="139"/>
      <c r="AQ475" s="139"/>
      <c r="AR475" s="139"/>
      <c r="AS475" s="139"/>
      <c r="AT475" s="139"/>
      <c r="AU475" s="139"/>
      <c r="AV475" s="139"/>
      <c r="AW475" s="139"/>
      <c r="AX475" s="139"/>
      <c r="AY475" s="139"/>
      <c r="AZ475" s="139"/>
      <c r="BA475" s="139"/>
      <c r="BB475" s="139"/>
      <c r="BC475" s="139"/>
      <c r="BD475" s="139"/>
      <c r="BE475" s="139"/>
      <c r="BF475" s="139"/>
      <c r="BG475" s="139"/>
      <c r="BH475" s="139"/>
      <c r="BI475" s="139"/>
      <c r="BJ475" s="139"/>
      <c r="BK475" s="139"/>
      <c r="BL475" s="139"/>
      <c r="BM475" s="139"/>
      <c r="BN475" s="139"/>
      <c r="BO475" s="139"/>
      <c r="BP475" s="139"/>
      <c r="BQ475" s="139"/>
      <c r="BR475" s="139"/>
      <c r="BS475" s="139"/>
      <c r="BT475" s="139"/>
      <c r="BU475" s="139"/>
      <c r="BV475" s="139"/>
      <c r="BW475" s="139"/>
      <c r="BX475" s="139"/>
      <c r="BY475" s="139"/>
      <c r="BZ475" s="139"/>
      <c r="CA475" s="139"/>
      <c r="CB475" s="139"/>
      <c r="CC475" s="139"/>
    </row>
    <row r="476" spans="8:81" s="38" customFormat="1" x14ac:dyDescent="0.45">
      <c r="H476" s="139"/>
      <c r="I476" s="139"/>
      <c r="J476" s="139"/>
      <c r="K476" s="139"/>
      <c r="L476" s="139"/>
      <c r="M476" s="139"/>
      <c r="N476" s="139"/>
      <c r="O476" s="139"/>
      <c r="P476" s="139"/>
      <c r="Q476" s="139"/>
      <c r="R476" s="139"/>
      <c r="S476" s="139"/>
      <c r="T476" s="139"/>
      <c r="U476" s="139"/>
      <c r="V476" s="139"/>
      <c r="W476" s="139"/>
      <c r="X476" s="139"/>
      <c r="Y476" s="139"/>
      <c r="Z476" s="139"/>
      <c r="AA476" s="139"/>
      <c r="AB476" s="139"/>
      <c r="AC476" s="139"/>
      <c r="AD476" s="139"/>
      <c r="AE476" s="139"/>
      <c r="AF476" s="139"/>
      <c r="AG476" s="139"/>
      <c r="AH476" s="139"/>
      <c r="AI476" s="139"/>
      <c r="AJ476" s="139"/>
      <c r="AK476" s="139"/>
      <c r="AL476" s="139"/>
      <c r="AM476" s="139"/>
      <c r="AN476" s="139"/>
      <c r="AO476" s="139"/>
      <c r="AP476" s="139"/>
      <c r="AQ476" s="139"/>
      <c r="AR476" s="139"/>
      <c r="AS476" s="139"/>
      <c r="AT476" s="139"/>
      <c r="AU476" s="139"/>
      <c r="AV476" s="139"/>
      <c r="AW476" s="139"/>
      <c r="AX476" s="139"/>
      <c r="AY476" s="139"/>
      <c r="AZ476" s="139"/>
      <c r="BA476" s="139"/>
      <c r="BB476" s="139"/>
      <c r="BC476" s="139"/>
      <c r="BD476" s="139"/>
      <c r="BE476" s="139"/>
      <c r="BF476" s="139"/>
      <c r="BG476" s="139"/>
      <c r="BH476" s="139"/>
      <c r="BI476" s="139"/>
      <c r="BJ476" s="139"/>
      <c r="BK476" s="139"/>
      <c r="BL476" s="139"/>
      <c r="BM476" s="139"/>
      <c r="BN476" s="139"/>
      <c r="BO476" s="139"/>
      <c r="BP476" s="139"/>
      <c r="BQ476" s="139"/>
      <c r="BR476" s="139"/>
      <c r="BS476" s="139"/>
      <c r="BT476" s="139"/>
      <c r="BU476" s="139"/>
      <c r="BV476" s="139"/>
      <c r="BW476" s="139"/>
      <c r="BX476" s="139"/>
      <c r="BY476" s="139"/>
      <c r="BZ476" s="139"/>
      <c r="CA476" s="139"/>
      <c r="CB476" s="139"/>
      <c r="CC476" s="139"/>
    </row>
    <row r="477" spans="8:81" s="38" customFormat="1" x14ac:dyDescent="0.45">
      <c r="H477" s="139"/>
      <c r="I477" s="139"/>
      <c r="J477" s="139"/>
      <c r="K477" s="139"/>
      <c r="L477" s="139"/>
      <c r="M477" s="139"/>
      <c r="N477" s="139"/>
      <c r="O477" s="139"/>
      <c r="P477" s="139"/>
      <c r="Q477" s="139"/>
      <c r="R477" s="139"/>
      <c r="S477" s="139"/>
      <c r="T477" s="139"/>
      <c r="U477" s="139"/>
      <c r="V477" s="139"/>
      <c r="W477" s="139"/>
      <c r="X477" s="139"/>
      <c r="Y477" s="139"/>
      <c r="Z477" s="139"/>
      <c r="AA477" s="139"/>
      <c r="AB477" s="139"/>
      <c r="AC477" s="139"/>
      <c r="AD477" s="139"/>
      <c r="AE477" s="139"/>
      <c r="AF477" s="139"/>
      <c r="AG477" s="139"/>
      <c r="AH477" s="139"/>
      <c r="AI477" s="139"/>
      <c r="AJ477" s="139"/>
      <c r="AK477" s="139"/>
      <c r="AL477" s="139"/>
      <c r="AM477" s="139"/>
      <c r="AN477" s="139"/>
      <c r="AO477" s="139"/>
      <c r="AP477" s="139"/>
      <c r="AQ477" s="139"/>
      <c r="AR477" s="139"/>
      <c r="AS477" s="139"/>
      <c r="AT477" s="139"/>
      <c r="AU477" s="139"/>
      <c r="AV477" s="139"/>
      <c r="AW477" s="139"/>
      <c r="AX477" s="139"/>
      <c r="AY477" s="139"/>
      <c r="AZ477" s="139"/>
      <c r="BA477" s="139"/>
      <c r="BB477" s="139"/>
      <c r="BC477" s="139"/>
      <c r="BD477" s="139"/>
      <c r="BE477" s="139"/>
      <c r="BF477" s="139"/>
      <c r="BG477" s="139"/>
      <c r="BH477" s="139"/>
      <c r="BI477" s="139"/>
      <c r="BJ477" s="139"/>
      <c r="BK477" s="139"/>
      <c r="BL477" s="139"/>
      <c r="BM477" s="139"/>
      <c r="BN477" s="139"/>
      <c r="BO477" s="139"/>
      <c r="BP477" s="139"/>
      <c r="BQ477" s="139"/>
      <c r="BR477" s="139"/>
      <c r="BS477" s="139"/>
      <c r="BT477" s="139"/>
      <c r="BU477" s="139"/>
      <c r="BV477" s="139"/>
      <c r="BW477" s="139"/>
      <c r="BX477" s="139"/>
      <c r="BY477" s="139"/>
      <c r="BZ477" s="139"/>
      <c r="CA477" s="139"/>
      <c r="CB477" s="139"/>
      <c r="CC477" s="139"/>
    </row>
    <row r="478" spans="8:81" s="38" customFormat="1" x14ac:dyDescent="0.45">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row>
    <row r="479" spans="8:81" s="38" customFormat="1" x14ac:dyDescent="0.45">
      <c r="H479" s="139"/>
      <c r="I479" s="139"/>
      <c r="J479" s="139"/>
      <c r="K479" s="139"/>
      <c r="L479" s="139"/>
      <c r="M479" s="139"/>
      <c r="N479" s="139"/>
      <c r="O479" s="139"/>
      <c r="P479" s="139"/>
      <c r="Q479" s="139"/>
      <c r="R479" s="139"/>
      <c r="S479" s="139"/>
      <c r="T479" s="139"/>
      <c r="U479" s="139"/>
      <c r="V479" s="139"/>
      <c r="W479" s="139"/>
      <c r="X479" s="139"/>
      <c r="Y479" s="139"/>
      <c r="Z479" s="139"/>
      <c r="AA479" s="139"/>
      <c r="AB479" s="139"/>
      <c r="AC479" s="139"/>
      <c r="AD479" s="139"/>
      <c r="AE479" s="139"/>
      <c r="AF479" s="139"/>
      <c r="AG479" s="139"/>
      <c r="AH479" s="139"/>
      <c r="AI479" s="139"/>
      <c r="AJ479" s="139"/>
      <c r="AK479" s="139"/>
      <c r="AL479" s="139"/>
      <c r="AM479" s="139"/>
      <c r="AN479" s="139"/>
      <c r="AO479" s="139"/>
      <c r="AP479" s="139"/>
      <c r="AQ479" s="139"/>
      <c r="AR479" s="139"/>
      <c r="AS479" s="139"/>
      <c r="AT479" s="139"/>
      <c r="AU479" s="139"/>
      <c r="AV479" s="139"/>
      <c r="AW479" s="139"/>
      <c r="AX479" s="139"/>
      <c r="AY479" s="139"/>
      <c r="AZ479" s="139"/>
      <c r="BA479" s="139"/>
      <c r="BB479" s="139"/>
      <c r="BC479" s="139"/>
      <c r="BD479" s="139"/>
      <c r="BE479" s="139"/>
      <c r="BF479" s="139"/>
      <c r="BG479" s="139"/>
      <c r="BH479" s="139"/>
      <c r="BI479" s="139"/>
      <c r="BJ479" s="139"/>
      <c r="BK479" s="139"/>
      <c r="BL479" s="139"/>
      <c r="BM479" s="139"/>
      <c r="BN479" s="139"/>
      <c r="BO479" s="139"/>
      <c r="BP479" s="139"/>
      <c r="BQ479" s="139"/>
      <c r="BR479" s="139"/>
      <c r="BS479" s="139"/>
      <c r="BT479" s="139"/>
      <c r="BU479" s="139"/>
      <c r="BV479" s="139"/>
      <c r="BW479" s="139"/>
      <c r="BX479" s="139"/>
      <c r="BY479" s="139"/>
      <c r="BZ479" s="139"/>
      <c r="CA479" s="139"/>
      <c r="CB479" s="139"/>
      <c r="CC479" s="139"/>
    </row>
    <row r="480" spans="8:81" s="38" customFormat="1" x14ac:dyDescent="0.45">
      <c r="H480" s="139"/>
      <c r="I480" s="139"/>
      <c r="J480" s="139"/>
      <c r="K480" s="139"/>
      <c r="L480" s="139"/>
      <c r="M480" s="139"/>
      <c r="N480" s="139"/>
      <c r="O480" s="139"/>
      <c r="P480" s="139"/>
      <c r="Q480" s="139"/>
      <c r="R480" s="139"/>
      <c r="S480" s="139"/>
      <c r="T480" s="139"/>
      <c r="U480" s="139"/>
      <c r="V480" s="139"/>
      <c r="W480" s="139"/>
      <c r="X480" s="139"/>
      <c r="Y480" s="139"/>
      <c r="Z480" s="139"/>
      <c r="AA480" s="139"/>
      <c r="AB480" s="139"/>
      <c r="AC480" s="139"/>
      <c r="AD480" s="139"/>
      <c r="AE480" s="139"/>
      <c r="AF480" s="139"/>
      <c r="AG480" s="139"/>
      <c r="AH480" s="139"/>
      <c r="AI480" s="139"/>
      <c r="AJ480" s="139"/>
      <c r="AK480" s="139"/>
      <c r="AL480" s="139"/>
      <c r="AM480" s="139"/>
      <c r="AN480" s="139"/>
      <c r="AO480" s="139"/>
      <c r="AP480" s="139"/>
      <c r="AQ480" s="139"/>
      <c r="AR480" s="139"/>
      <c r="AS480" s="139"/>
      <c r="AT480" s="139"/>
      <c r="AU480" s="139"/>
      <c r="AV480" s="139"/>
      <c r="AW480" s="139"/>
      <c r="AX480" s="139"/>
      <c r="AY480" s="139"/>
      <c r="AZ480" s="139"/>
      <c r="BA480" s="139"/>
      <c r="BB480" s="139"/>
      <c r="BC480" s="139"/>
      <c r="BD480" s="139"/>
      <c r="BE480" s="139"/>
      <c r="BF480" s="139"/>
      <c r="BG480" s="139"/>
      <c r="BH480" s="139"/>
      <c r="BI480" s="139"/>
      <c r="BJ480" s="139"/>
      <c r="BK480" s="139"/>
      <c r="BL480" s="139"/>
      <c r="BM480" s="139"/>
      <c r="BN480" s="139"/>
      <c r="BO480" s="139"/>
      <c r="BP480" s="139"/>
      <c r="BQ480" s="139"/>
      <c r="BR480" s="139"/>
      <c r="BS480" s="139"/>
      <c r="BT480" s="139"/>
      <c r="BU480" s="139"/>
      <c r="BV480" s="139"/>
      <c r="BW480" s="139"/>
      <c r="BX480" s="139"/>
      <c r="BY480" s="139"/>
      <c r="BZ480" s="139"/>
      <c r="CA480" s="139"/>
      <c r="CB480" s="139"/>
      <c r="CC480" s="139"/>
    </row>
    <row r="481" spans="8:81" s="38" customFormat="1" x14ac:dyDescent="0.45">
      <c r="H481" s="139"/>
      <c r="I481" s="139"/>
      <c r="J481" s="139"/>
      <c r="K481" s="139"/>
      <c r="L481" s="139"/>
      <c r="M481" s="139"/>
      <c r="N481" s="139"/>
      <c r="O481" s="139"/>
      <c r="P481" s="139"/>
      <c r="Q481" s="139"/>
      <c r="R481" s="139"/>
      <c r="S481" s="139"/>
      <c r="T481" s="139"/>
      <c r="U481" s="139"/>
      <c r="V481" s="139"/>
      <c r="W481" s="139"/>
      <c r="X481" s="139"/>
      <c r="Y481" s="139"/>
      <c r="Z481" s="139"/>
      <c r="AA481" s="139"/>
      <c r="AB481" s="139"/>
      <c r="AC481" s="139"/>
      <c r="AD481" s="139"/>
      <c r="AE481" s="139"/>
      <c r="AF481" s="139"/>
      <c r="AG481" s="139"/>
      <c r="AH481" s="139"/>
      <c r="AI481" s="139"/>
      <c r="AJ481" s="139"/>
      <c r="AK481" s="139"/>
      <c r="AL481" s="139"/>
      <c r="AM481" s="139"/>
      <c r="AN481" s="139"/>
      <c r="AO481" s="139"/>
      <c r="AP481" s="139"/>
      <c r="AQ481" s="139"/>
      <c r="AR481" s="139"/>
      <c r="AS481" s="139"/>
      <c r="AT481" s="139"/>
      <c r="AU481" s="139"/>
      <c r="AV481" s="139"/>
      <c r="AW481" s="139"/>
      <c r="AX481" s="139"/>
      <c r="AY481" s="139"/>
      <c r="AZ481" s="139"/>
      <c r="BA481" s="139"/>
      <c r="BB481" s="139"/>
      <c r="BC481" s="139"/>
      <c r="BD481" s="139"/>
      <c r="BE481" s="139"/>
      <c r="BF481" s="139"/>
      <c r="BG481" s="139"/>
      <c r="BH481" s="139"/>
      <c r="BI481" s="139"/>
      <c r="BJ481" s="139"/>
      <c r="BK481" s="139"/>
      <c r="BL481" s="139"/>
      <c r="BM481" s="139"/>
      <c r="BN481" s="139"/>
      <c r="BO481" s="139"/>
      <c r="BP481" s="139"/>
      <c r="BQ481" s="139"/>
      <c r="BR481" s="139"/>
      <c r="BS481" s="139"/>
      <c r="BT481" s="139"/>
      <c r="BU481" s="139"/>
      <c r="BV481" s="139"/>
      <c r="BW481" s="139"/>
      <c r="BX481" s="139"/>
      <c r="BY481" s="139"/>
      <c r="BZ481" s="139"/>
      <c r="CA481" s="139"/>
      <c r="CB481" s="139"/>
      <c r="CC481" s="139"/>
    </row>
    <row r="482" spans="8:81" s="38" customFormat="1" x14ac:dyDescent="0.45">
      <c r="H482" s="139"/>
      <c r="I482" s="139"/>
      <c r="J482" s="139"/>
      <c r="K482" s="139"/>
      <c r="L482" s="139"/>
      <c r="M482" s="139"/>
      <c r="N482" s="139"/>
      <c r="O482" s="139"/>
      <c r="P482" s="139"/>
      <c r="Q482" s="139"/>
      <c r="R482" s="139"/>
      <c r="S482" s="139"/>
      <c r="T482" s="139"/>
      <c r="U482" s="139"/>
      <c r="V482" s="139"/>
      <c r="W482" s="139"/>
      <c r="X482" s="139"/>
      <c r="Y482" s="139"/>
      <c r="Z482" s="139"/>
      <c r="AA482" s="139"/>
      <c r="AB482" s="139"/>
      <c r="AC482" s="139"/>
      <c r="AD482" s="139"/>
      <c r="AE482" s="139"/>
      <c r="AF482" s="139"/>
      <c r="AG482" s="139"/>
      <c r="AH482" s="139"/>
      <c r="AI482" s="139"/>
      <c r="AJ482" s="139"/>
      <c r="AK482" s="139"/>
      <c r="AL482" s="139"/>
      <c r="AM482" s="139"/>
      <c r="AN482" s="139"/>
      <c r="AO482" s="139"/>
      <c r="AP482" s="139"/>
      <c r="AQ482" s="139"/>
      <c r="AR482" s="139"/>
      <c r="AS482" s="139"/>
      <c r="AT482" s="139"/>
      <c r="AU482" s="139"/>
      <c r="AV482" s="139"/>
      <c r="AW482" s="139"/>
      <c r="AX482" s="139"/>
      <c r="AY482" s="139"/>
      <c r="AZ482" s="139"/>
      <c r="BA482" s="139"/>
      <c r="BB482" s="139"/>
      <c r="BC482" s="139"/>
      <c r="BD482" s="139"/>
      <c r="BE482" s="139"/>
      <c r="BF482" s="139"/>
      <c r="BG482" s="139"/>
      <c r="BH482" s="139"/>
      <c r="BI482" s="139"/>
      <c r="BJ482" s="139"/>
      <c r="BK482" s="139"/>
      <c r="BL482" s="139"/>
      <c r="BM482" s="139"/>
      <c r="BN482" s="139"/>
      <c r="BO482" s="139"/>
      <c r="BP482" s="139"/>
      <c r="BQ482" s="139"/>
      <c r="BR482" s="139"/>
      <c r="BS482" s="139"/>
      <c r="BT482" s="139"/>
      <c r="BU482" s="139"/>
      <c r="BV482" s="139"/>
      <c r="BW482" s="139"/>
      <c r="BX482" s="139"/>
      <c r="BY482" s="139"/>
      <c r="BZ482" s="139"/>
      <c r="CA482" s="139"/>
      <c r="CB482" s="139"/>
      <c r="CC482" s="139"/>
    </row>
    <row r="483" spans="8:81" s="38" customFormat="1" x14ac:dyDescent="0.45">
      <c r="H483" s="139"/>
      <c r="I483" s="139"/>
      <c r="J483" s="139"/>
      <c r="K483" s="139"/>
      <c r="L483" s="139"/>
      <c r="M483" s="139"/>
      <c r="N483" s="139"/>
      <c r="O483" s="139"/>
      <c r="P483" s="139"/>
      <c r="Q483" s="139"/>
      <c r="R483" s="139"/>
      <c r="S483" s="139"/>
      <c r="T483" s="139"/>
      <c r="U483" s="139"/>
      <c r="V483" s="139"/>
      <c r="W483" s="139"/>
      <c r="X483" s="139"/>
      <c r="Y483" s="139"/>
      <c r="Z483" s="139"/>
      <c r="AA483" s="139"/>
      <c r="AB483" s="139"/>
      <c r="AC483" s="139"/>
      <c r="AD483" s="139"/>
      <c r="AE483" s="139"/>
      <c r="AF483" s="139"/>
      <c r="AG483" s="139"/>
      <c r="AH483" s="139"/>
      <c r="AI483" s="139"/>
      <c r="AJ483" s="139"/>
      <c r="AK483" s="139"/>
      <c r="AL483" s="139"/>
      <c r="AM483" s="139"/>
      <c r="AN483" s="139"/>
      <c r="AO483" s="139"/>
      <c r="AP483" s="139"/>
      <c r="AQ483" s="139"/>
      <c r="AR483" s="139"/>
      <c r="AS483" s="139"/>
      <c r="AT483" s="139"/>
      <c r="AU483" s="139"/>
      <c r="AV483" s="139"/>
      <c r="AW483" s="139"/>
      <c r="AX483" s="139"/>
      <c r="AY483" s="139"/>
      <c r="AZ483" s="139"/>
      <c r="BA483" s="139"/>
      <c r="BB483" s="139"/>
      <c r="BC483" s="139"/>
      <c r="BD483" s="139"/>
      <c r="BE483" s="139"/>
      <c r="BF483" s="139"/>
      <c r="BG483" s="139"/>
      <c r="BH483" s="139"/>
      <c r="BI483" s="139"/>
      <c r="BJ483" s="139"/>
      <c r="BK483" s="139"/>
      <c r="BL483" s="139"/>
      <c r="BM483" s="139"/>
      <c r="BN483" s="139"/>
      <c r="BO483" s="139"/>
      <c r="BP483" s="139"/>
      <c r="BQ483" s="139"/>
      <c r="BR483" s="139"/>
      <c r="BS483" s="139"/>
      <c r="BT483" s="139"/>
      <c r="BU483" s="139"/>
      <c r="BV483" s="139"/>
      <c r="BW483" s="139"/>
      <c r="BX483" s="139"/>
      <c r="BY483" s="139"/>
      <c r="BZ483" s="139"/>
      <c r="CA483" s="139"/>
      <c r="CB483" s="139"/>
      <c r="CC483" s="139"/>
    </row>
    <row r="484" spans="8:81" s="38" customFormat="1" x14ac:dyDescent="0.45">
      <c r="H484" s="139"/>
      <c r="I484" s="139"/>
      <c r="J484" s="139"/>
      <c r="K484" s="139"/>
      <c r="L484" s="139"/>
      <c r="M484" s="139"/>
      <c r="N484" s="139"/>
      <c r="O484" s="139"/>
      <c r="P484" s="139"/>
      <c r="Q484" s="139"/>
      <c r="R484" s="139"/>
      <c r="S484" s="139"/>
      <c r="T484" s="139"/>
      <c r="U484" s="139"/>
      <c r="V484" s="139"/>
      <c r="W484" s="139"/>
      <c r="X484" s="139"/>
      <c r="Y484" s="139"/>
      <c r="Z484" s="139"/>
      <c r="AA484" s="139"/>
      <c r="AB484" s="139"/>
      <c r="AC484" s="139"/>
      <c r="AD484" s="139"/>
      <c r="AE484" s="139"/>
      <c r="AF484" s="139"/>
      <c r="AG484" s="139"/>
      <c r="AH484" s="139"/>
      <c r="AI484" s="139"/>
      <c r="AJ484" s="139"/>
      <c r="AK484" s="139"/>
      <c r="AL484" s="139"/>
      <c r="AM484" s="139"/>
      <c r="AN484" s="139"/>
      <c r="AO484" s="139"/>
      <c r="AP484" s="139"/>
      <c r="AQ484" s="139"/>
      <c r="AR484" s="139"/>
      <c r="AS484" s="139"/>
      <c r="AT484" s="139"/>
      <c r="AU484" s="139"/>
      <c r="AV484" s="139"/>
      <c r="AW484" s="139"/>
      <c r="AX484" s="139"/>
      <c r="AY484" s="139"/>
      <c r="AZ484" s="139"/>
      <c r="BA484" s="139"/>
      <c r="BB484" s="139"/>
      <c r="BC484" s="139"/>
      <c r="BD484" s="139"/>
      <c r="BE484" s="139"/>
      <c r="BF484" s="139"/>
      <c r="BG484" s="139"/>
      <c r="BH484" s="139"/>
      <c r="BI484" s="139"/>
      <c r="BJ484" s="139"/>
      <c r="BK484" s="139"/>
      <c r="BL484" s="139"/>
      <c r="BM484" s="139"/>
      <c r="BN484" s="139"/>
      <c r="BO484" s="139"/>
      <c r="BP484" s="139"/>
      <c r="BQ484" s="139"/>
      <c r="BR484" s="139"/>
      <c r="BS484" s="139"/>
      <c r="BT484" s="139"/>
      <c r="BU484" s="139"/>
      <c r="BV484" s="139"/>
      <c r="BW484" s="139"/>
      <c r="BX484" s="139"/>
      <c r="BY484" s="139"/>
      <c r="BZ484" s="139"/>
      <c r="CA484" s="139"/>
      <c r="CB484" s="139"/>
      <c r="CC484" s="139"/>
    </row>
    <row r="485" spans="8:81" s="38" customFormat="1" x14ac:dyDescent="0.45">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39"/>
      <c r="AN485" s="139"/>
      <c r="AO485" s="139"/>
      <c r="AP485" s="139"/>
      <c r="AQ485" s="139"/>
      <c r="AR485" s="139"/>
      <c r="AS485" s="139"/>
      <c r="AT485" s="139"/>
      <c r="AU485" s="139"/>
      <c r="AV485" s="139"/>
      <c r="AW485" s="139"/>
      <c r="AX485" s="139"/>
      <c r="AY485" s="139"/>
      <c r="AZ485" s="139"/>
      <c r="BA485" s="139"/>
      <c r="BB485" s="139"/>
      <c r="BC485" s="139"/>
      <c r="BD485" s="139"/>
      <c r="BE485" s="139"/>
      <c r="BF485" s="139"/>
      <c r="BG485" s="139"/>
      <c r="BH485" s="139"/>
      <c r="BI485" s="139"/>
      <c r="BJ485" s="139"/>
      <c r="BK485" s="139"/>
      <c r="BL485" s="139"/>
      <c r="BM485" s="139"/>
      <c r="BN485" s="139"/>
      <c r="BO485" s="139"/>
      <c r="BP485" s="139"/>
      <c r="BQ485" s="139"/>
      <c r="BR485" s="139"/>
      <c r="BS485" s="139"/>
      <c r="BT485" s="139"/>
      <c r="BU485" s="139"/>
      <c r="BV485" s="139"/>
      <c r="BW485" s="139"/>
      <c r="BX485" s="139"/>
      <c r="BY485" s="139"/>
      <c r="BZ485" s="139"/>
      <c r="CA485" s="139"/>
      <c r="CB485" s="139"/>
      <c r="CC485" s="139"/>
    </row>
    <row r="486" spans="8:81" s="38" customFormat="1" x14ac:dyDescent="0.45">
      <c r="H486" s="139"/>
      <c r="I486" s="139"/>
      <c r="J486" s="139"/>
      <c r="K486" s="139"/>
      <c r="L486" s="139"/>
      <c r="M486" s="139"/>
      <c r="N486" s="139"/>
      <c r="O486" s="139"/>
      <c r="P486" s="139"/>
      <c r="Q486" s="139"/>
      <c r="R486" s="139"/>
      <c r="S486" s="139"/>
      <c r="T486" s="139"/>
      <c r="U486" s="139"/>
      <c r="V486" s="139"/>
      <c r="W486" s="139"/>
      <c r="X486" s="139"/>
      <c r="Y486" s="139"/>
      <c r="Z486" s="139"/>
      <c r="AA486" s="139"/>
      <c r="AB486" s="139"/>
      <c r="AC486" s="139"/>
      <c r="AD486" s="139"/>
      <c r="AE486" s="139"/>
      <c r="AF486" s="139"/>
      <c r="AG486" s="139"/>
      <c r="AH486" s="139"/>
      <c r="AI486" s="139"/>
      <c r="AJ486" s="139"/>
      <c r="AK486" s="139"/>
      <c r="AL486" s="139"/>
      <c r="AM486" s="139"/>
      <c r="AN486" s="139"/>
      <c r="AO486" s="139"/>
      <c r="AP486" s="139"/>
      <c r="AQ486" s="139"/>
      <c r="AR486" s="139"/>
      <c r="AS486" s="139"/>
      <c r="AT486" s="139"/>
      <c r="AU486" s="139"/>
      <c r="AV486" s="139"/>
      <c r="AW486" s="139"/>
      <c r="AX486" s="139"/>
      <c r="AY486" s="139"/>
      <c r="AZ486" s="139"/>
      <c r="BA486" s="139"/>
      <c r="BB486" s="139"/>
      <c r="BC486" s="139"/>
      <c r="BD486" s="139"/>
      <c r="BE486" s="139"/>
      <c r="BF486" s="139"/>
      <c r="BG486" s="139"/>
      <c r="BH486" s="139"/>
      <c r="BI486" s="139"/>
      <c r="BJ486" s="139"/>
      <c r="BK486" s="139"/>
      <c r="BL486" s="139"/>
      <c r="BM486" s="139"/>
      <c r="BN486" s="139"/>
      <c r="BO486" s="139"/>
      <c r="BP486" s="139"/>
      <c r="BQ486" s="139"/>
      <c r="BR486" s="139"/>
      <c r="BS486" s="139"/>
      <c r="BT486" s="139"/>
      <c r="BU486" s="139"/>
      <c r="BV486" s="139"/>
      <c r="BW486" s="139"/>
      <c r="BX486" s="139"/>
      <c r="BY486" s="139"/>
      <c r="BZ486" s="139"/>
      <c r="CA486" s="139"/>
      <c r="CB486" s="139"/>
      <c r="CC486" s="139"/>
    </row>
    <row r="487" spans="8:81" s="38" customFormat="1" x14ac:dyDescent="0.45">
      <c r="H487" s="139"/>
      <c r="I487" s="139"/>
      <c r="J487" s="139"/>
      <c r="K487" s="139"/>
      <c r="L487" s="139"/>
      <c r="M487" s="139"/>
      <c r="N487" s="139"/>
      <c r="O487" s="139"/>
      <c r="P487" s="139"/>
      <c r="Q487" s="139"/>
      <c r="R487" s="139"/>
      <c r="S487" s="139"/>
      <c r="T487" s="139"/>
      <c r="U487" s="139"/>
      <c r="V487" s="139"/>
      <c r="W487" s="139"/>
      <c r="X487" s="139"/>
      <c r="Y487" s="139"/>
      <c r="Z487" s="139"/>
      <c r="AA487" s="139"/>
      <c r="AB487" s="139"/>
      <c r="AC487" s="139"/>
      <c r="AD487" s="139"/>
      <c r="AE487" s="139"/>
      <c r="AF487" s="139"/>
      <c r="AG487" s="139"/>
      <c r="AH487" s="139"/>
      <c r="AI487" s="139"/>
      <c r="AJ487" s="139"/>
      <c r="AK487" s="139"/>
      <c r="AL487" s="139"/>
      <c r="AM487" s="139"/>
      <c r="AN487" s="139"/>
      <c r="AO487" s="139"/>
      <c r="AP487" s="139"/>
      <c r="AQ487" s="139"/>
      <c r="AR487" s="139"/>
      <c r="AS487" s="139"/>
      <c r="AT487" s="139"/>
      <c r="AU487" s="139"/>
      <c r="AV487" s="139"/>
      <c r="AW487" s="139"/>
      <c r="AX487" s="139"/>
      <c r="AY487" s="139"/>
      <c r="AZ487" s="139"/>
      <c r="BA487" s="139"/>
      <c r="BB487" s="139"/>
      <c r="BC487" s="139"/>
      <c r="BD487" s="139"/>
      <c r="BE487" s="139"/>
      <c r="BF487" s="139"/>
      <c r="BG487" s="139"/>
      <c r="BH487" s="139"/>
      <c r="BI487" s="139"/>
      <c r="BJ487" s="139"/>
      <c r="BK487" s="139"/>
      <c r="BL487" s="139"/>
      <c r="BM487" s="139"/>
      <c r="BN487" s="139"/>
      <c r="BO487" s="139"/>
      <c r="BP487" s="139"/>
      <c r="BQ487" s="139"/>
      <c r="BR487" s="139"/>
      <c r="BS487" s="139"/>
      <c r="BT487" s="139"/>
      <c r="BU487" s="139"/>
      <c r="BV487" s="139"/>
      <c r="BW487" s="139"/>
      <c r="BX487" s="139"/>
      <c r="BY487" s="139"/>
      <c r="BZ487" s="139"/>
      <c r="CA487" s="139"/>
      <c r="CB487" s="139"/>
      <c r="CC487" s="139"/>
    </row>
    <row r="488" spans="8:81" s="38" customFormat="1" x14ac:dyDescent="0.45">
      <c r="H488" s="139"/>
      <c r="I488" s="139"/>
      <c r="J488" s="139"/>
      <c r="K488" s="139"/>
      <c r="L488" s="139"/>
      <c r="M488" s="139"/>
      <c r="N488" s="139"/>
      <c r="O488" s="139"/>
      <c r="P488" s="139"/>
      <c r="Q488" s="139"/>
      <c r="R488" s="139"/>
      <c r="S488" s="139"/>
      <c r="T488" s="139"/>
      <c r="U488" s="139"/>
      <c r="V488" s="139"/>
      <c r="W488" s="139"/>
      <c r="X488" s="139"/>
      <c r="Y488" s="139"/>
      <c r="Z488" s="139"/>
      <c r="AA488" s="139"/>
      <c r="AB488" s="139"/>
      <c r="AC488" s="139"/>
      <c r="AD488" s="139"/>
      <c r="AE488" s="139"/>
      <c r="AF488" s="139"/>
      <c r="AG488" s="139"/>
      <c r="AH488" s="139"/>
      <c r="AI488" s="139"/>
      <c r="AJ488" s="139"/>
      <c r="AK488" s="139"/>
      <c r="AL488" s="139"/>
      <c r="AM488" s="139"/>
      <c r="AN488" s="139"/>
      <c r="AO488" s="139"/>
      <c r="AP488" s="139"/>
      <c r="AQ488" s="139"/>
      <c r="AR488" s="139"/>
      <c r="AS488" s="139"/>
      <c r="AT488" s="139"/>
      <c r="AU488" s="139"/>
      <c r="AV488" s="139"/>
      <c r="AW488" s="139"/>
      <c r="AX488" s="139"/>
      <c r="AY488" s="139"/>
      <c r="AZ488" s="139"/>
      <c r="BA488" s="139"/>
      <c r="BB488" s="139"/>
      <c r="BC488" s="139"/>
      <c r="BD488" s="139"/>
      <c r="BE488" s="139"/>
      <c r="BF488" s="139"/>
      <c r="BG488" s="139"/>
      <c r="BH488" s="139"/>
      <c r="BI488" s="139"/>
      <c r="BJ488" s="139"/>
      <c r="BK488" s="139"/>
      <c r="BL488" s="139"/>
      <c r="BM488" s="139"/>
      <c r="BN488" s="139"/>
      <c r="BO488" s="139"/>
      <c r="BP488" s="139"/>
      <c r="BQ488" s="139"/>
      <c r="BR488" s="139"/>
      <c r="BS488" s="139"/>
      <c r="BT488" s="139"/>
      <c r="BU488" s="139"/>
      <c r="BV488" s="139"/>
      <c r="BW488" s="139"/>
      <c r="BX488" s="139"/>
      <c r="BY488" s="139"/>
      <c r="BZ488" s="139"/>
      <c r="CA488" s="139"/>
      <c r="CB488" s="139"/>
      <c r="CC488" s="139"/>
    </row>
    <row r="489" spans="8:81" s="38" customFormat="1" x14ac:dyDescent="0.45">
      <c r="H489" s="139"/>
      <c r="I489" s="139"/>
      <c r="J489" s="139"/>
      <c r="K489" s="139"/>
      <c r="L489" s="139"/>
      <c r="M489" s="139"/>
      <c r="N489" s="139"/>
      <c r="O489" s="139"/>
      <c r="P489" s="139"/>
      <c r="Q489" s="139"/>
      <c r="R489" s="139"/>
      <c r="S489" s="139"/>
      <c r="T489" s="139"/>
      <c r="U489" s="139"/>
      <c r="V489" s="139"/>
      <c r="W489" s="139"/>
      <c r="X489" s="139"/>
      <c r="Y489" s="139"/>
      <c r="Z489" s="139"/>
      <c r="AA489" s="139"/>
      <c r="AB489" s="139"/>
      <c r="AC489" s="139"/>
      <c r="AD489" s="139"/>
      <c r="AE489" s="139"/>
      <c r="AF489" s="139"/>
      <c r="AG489" s="139"/>
      <c r="AH489" s="139"/>
      <c r="AI489" s="139"/>
      <c r="AJ489" s="139"/>
      <c r="AK489" s="139"/>
      <c r="AL489" s="139"/>
      <c r="AM489" s="139"/>
      <c r="AN489" s="139"/>
      <c r="AO489" s="139"/>
      <c r="AP489" s="139"/>
      <c r="AQ489" s="139"/>
      <c r="AR489" s="139"/>
      <c r="AS489" s="139"/>
      <c r="AT489" s="139"/>
      <c r="AU489" s="139"/>
      <c r="AV489" s="139"/>
      <c r="AW489" s="139"/>
      <c r="AX489" s="139"/>
      <c r="AY489" s="139"/>
      <c r="AZ489" s="139"/>
      <c r="BA489" s="139"/>
      <c r="BB489" s="139"/>
      <c r="BC489" s="139"/>
      <c r="BD489" s="139"/>
      <c r="BE489" s="139"/>
      <c r="BF489" s="139"/>
      <c r="BG489" s="139"/>
      <c r="BH489" s="139"/>
      <c r="BI489" s="139"/>
      <c r="BJ489" s="139"/>
      <c r="BK489" s="139"/>
      <c r="BL489" s="139"/>
      <c r="BM489" s="139"/>
      <c r="BN489" s="139"/>
      <c r="BO489" s="139"/>
      <c r="BP489" s="139"/>
      <c r="BQ489" s="139"/>
      <c r="BR489" s="139"/>
      <c r="BS489" s="139"/>
      <c r="BT489" s="139"/>
      <c r="BU489" s="139"/>
      <c r="BV489" s="139"/>
      <c r="BW489" s="139"/>
      <c r="BX489" s="139"/>
      <c r="BY489" s="139"/>
      <c r="BZ489" s="139"/>
      <c r="CA489" s="139"/>
      <c r="CB489" s="139"/>
      <c r="CC489" s="139"/>
    </row>
    <row r="490" spans="8:81" s="38" customFormat="1" x14ac:dyDescent="0.45">
      <c r="H490" s="139"/>
      <c r="I490" s="139"/>
      <c r="J490" s="139"/>
      <c r="K490" s="139"/>
      <c r="L490" s="139"/>
      <c r="M490" s="139"/>
      <c r="N490" s="139"/>
      <c r="O490" s="139"/>
      <c r="P490" s="139"/>
      <c r="Q490" s="139"/>
      <c r="R490" s="139"/>
      <c r="S490" s="139"/>
      <c r="T490" s="139"/>
      <c r="U490" s="139"/>
      <c r="V490" s="139"/>
      <c r="W490" s="139"/>
      <c r="X490" s="139"/>
      <c r="Y490" s="139"/>
      <c r="Z490" s="139"/>
      <c r="AA490" s="139"/>
      <c r="AB490" s="139"/>
      <c r="AC490" s="139"/>
      <c r="AD490" s="139"/>
      <c r="AE490" s="139"/>
      <c r="AF490" s="139"/>
      <c r="AG490" s="139"/>
      <c r="AH490" s="139"/>
      <c r="AI490" s="139"/>
      <c r="AJ490" s="139"/>
      <c r="AK490" s="139"/>
      <c r="AL490" s="139"/>
      <c r="AM490" s="139"/>
      <c r="AN490" s="139"/>
      <c r="AO490" s="139"/>
      <c r="AP490" s="139"/>
      <c r="AQ490" s="139"/>
      <c r="AR490" s="139"/>
      <c r="AS490" s="139"/>
      <c r="AT490" s="139"/>
      <c r="AU490" s="139"/>
      <c r="AV490" s="139"/>
      <c r="AW490" s="139"/>
      <c r="AX490" s="139"/>
      <c r="AY490" s="139"/>
      <c r="AZ490" s="139"/>
      <c r="BA490" s="139"/>
      <c r="BB490" s="139"/>
      <c r="BC490" s="139"/>
      <c r="BD490" s="139"/>
      <c r="BE490" s="139"/>
      <c r="BF490" s="139"/>
      <c r="BG490" s="139"/>
      <c r="BH490" s="139"/>
      <c r="BI490" s="139"/>
      <c r="BJ490" s="139"/>
      <c r="BK490" s="139"/>
      <c r="BL490" s="139"/>
      <c r="BM490" s="139"/>
      <c r="BN490" s="139"/>
      <c r="BO490" s="139"/>
      <c r="BP490" s="139"/>
      <c r="BQ490" s="139"/>
      <c r="BR490" s="139"/>
      <c r="BS490" s="139"/>
      <c r="BT490" s="139"/>
      <c r="BU490" s="139"/>
      <c r="BV490" s="139"/>
      <c r="BW490" s="139"/>
      <c r="BX490" s="139"/>
      <c r="BY490" s="139"/>
      <c r="BZ490" s="139"/>
      <c r="CA490" s="139"/>
      <c r="CB490" s="139"/>
      <c r="CC490" s="139"/>
    </row>
    <row r="491" spans="8:81" s="38" customFormat="1" x14ac:dyDescent="0.45">
      <c r="H491" s="139"/>
      <c r="I491" s="139"/>
      <c r="J491" s="139"/>
      <c r="K491" s="139"/>
      <c r="L491" s="139"/>
      <c r="M491" s="139"/>
      <c r="N491" s="139"/>
      <c r="O491" s="139"/>
      <c r="P491" s="139"/>
      <c r="Q491" s="139"/>
      <c r="R491" s="139"/>
      <c r="S491" s="139"/>
      <c r="T491" s="139"/>
      <c r="U491" s="139"/>
      <c r="V491" s="139"/>
      <c r="W491" s="139"/>
      <c r="X491" s="139"/>
      <c r="Y491" s="139"/>
      <c r="Z491" s="139"/>
      <c r="AA491" s="139"/>
      <c r="AB491" s="139"/>
      <c r="AC491" s="139"/>
      <c r="AD491" s="139"/>
      <c r="AE491" s="139"/>
      <c r="AF491" s="139"/>
      <c r="AG491" s="139"/>
      <c r="AH491" s="139"/>
      <c r="AI491" s="139"/>
      <c r="AJ491" s="139"/>
      <c r="AK491" s="139"/>
      <c r="AL491" s="139"/>
      <c r="AM491" s="139"/>
      <c r="AN491" s="139"/>
      <c r="AO491" s="139"/>
      <c r="AP491" s="139"/>
      <c r="AQ491" s="139"/>
      <c r="AR491" s="139"/>
      <c r="AS491" s="139"/>
      <c r="AT491" s="139"/>
      <c r="AU491" s="139"/>
      <c r="AV491" s="139"/>
      <c r="AW491" s="139"/>
      <c r="AX491" s="139"/>
      <c r="AY491" s="139"/>
      <c r="AZ491" s="139"/>
      <c r="BA491" s="139"/>
      <c r="BB491" s="139"/>
      <c r="BC491" s="139"/>
      <c r="BD491" s="139"/>
      <c r="BE491" s="139"/>
      <c r="BF491" s="139"/>
      <c r="BG491" s="139"/>
      <c r="BH491" s="139"/>
      <c r="BI491" s="139"/>
      <c r="BJ491" s="139"/>
      <c r="BK491" s="139"/>
      <c r="BL491" s="139"/>
      <c r="BM491" s="139"/>
      <c r="BN491" s="139"/>
      <c r="BO491" s="139"/>
      <c r="BP491" s="139"/>
      <c r="BQ491" s="139"/>
      <c r="BR491" s="139"/>
      <c r="BS491" s="139"/>
      <c r="BT491" s="139"/>
      <c r="BU491" s="139"/>
      <c r="BV491" s="139"/>
      <c r="BW491" s="139"/>
      <c r="BX491" s="139"/>
      <c r="BY491" s="139"/>
      <c r="BZ491" s="139"/>
      <c r="CA491" s="139"/>
      <c r="CB491" s="139"/>
      <c r="CC491" s="139"/>
    </row>
    <row r="492" spans="8:81" s="38" customFormat="1" x14ac:dyDescent="0.45">
      <c r="H492" s="139"/>
      <c r="I492" s="139"/>
      <c r="J492" s="139"/>
      <c r="K492" s="139"/>
      <c r="L492" s="139"/>
      <c r="M492" s="139"/>
      <c r="N492" s="139"/>
      <c r="O492" s="139"/>
      <c r="P492" s="139"/>
      <c r="Q492" s="139"/>
      <c r="R492" s="139"/>
      <c r="S492" s="139"/>
      <c r="T492" s="139"/>
      <c r="U492" s="139"/>
      <c r="V492" s="139"/>
      <c r="W492" s="139"/>
      <c r="X492" s="139"/>
      <c r="Y492" s="139"/>
      <c r="Z492" s="139"/>
      <c r="AA492" s="139"/>
      <c r="AB492" s="139"/>
      <c r="AC492" s="139"/>
      <c r="AD492" s="139"/>
      <c r="AE492" s="139"/>
      <c r="AF492" s="139"/>
      <c r="AG492" s="139"/>
      <c r="AH492" s="139"/>
      <c r="AI492" s="139"/>
      <c r="AJ492" s="139"/>
      <c r="AK492" s="139"/>
      <c r="AL492" s="139"/>
      <c r="AM492" s="139"/>
      <c r="AN492" s="139"/>
      <c r="AO492" s="139"/>
      <c r="AP492" s="139"/>
      <c r="AQ492" s="139"/>
      <c r="AR492" s="139"/>
      <c r="AS492" s="139"/>
      <c r="AT492" s="139"/>
      <c r="AU492" s="139"/>
      <c r="AV492" s="139"/>
      <c r="AW492" s="139"/>
      <c r="AX492" s="139"/>
      <c r="AY492" s="139"/>
      <c r="AZ492" s="139"/>
      <c r="BA492" s="139"/>
      <c r="BB492" s="139"/>
      <c r="BC492" s="139"/>
      <c r="BD492" s="139"/>
      <c r="BE492" s="139"/>
      <c r="BF492" s="139"/>
      <c r="BG492" s="139"/>
      <c r="BH492" s="139"/>
      <c r="BI492" s="139"/>
      <c r="BJ492" s="139"/>
      <c r="BK492" s="139"/>
      <c r="BL492" s="139"/>
      <c r="BM492" s="139"/>
      <c r="BN492" s="139"/>
      <c r="BO492" s="139"/>
      <c r="BP492" s="139"/>
      <c r="BQ492" s="139"/>
      <c r="BR492" s="139"/>
      <c r="BS492" s="139"/>
      <c r="BT492" s="139"/>
      <c r="BU492" s="139"/>
      <c r="BV492" s="139"/>
      <c r="BW492" s="139"/>
      <c r="BX492" s="139"/>
      <c r="BY492" s="139"/>
      <c r="BZ492" s="139"/>
      <c r="CA492" s="139"/>
      <c r="CB492" s="139"/>
      <c r="CC492" s="139"/>
    </row>
    <row r="493" spans="8:81" s="38" customFormat="1" x14ac:dyDescent="0.45">
      <c r="H493" s="139"/>
      <c r="I493" s="139"/>
      <c r="J493" s="139"/>
      <c r="K493" s="139"/>
      <c r="L493" s="139"/>
      <c r="M493" s="139"/>
      <c r="N493" s="139"/>
      <c r="O493" s="139"/>
      <c r="P493" s="139"/>
      <c r="Q493" s="139"/>
      <c r="R493" s="139"/>
      <c r="S493" s="139"/>
      <c r="T493" s="139"/>
      <c r="U493" s="139"/>
      <c r="V493" s="139"/>
      <c r="W493" s="139"/>
      <c r="X493" s="139"/>
      <c r="Y493" s="139"/>
      <c r="Z493" s="139"/>
      <c r="AA493" s="139"/>
      <c r="AB493" s="139"/>
      <c r="AC493" s="139"/>
      <c r="AD493" s="139"/>
      <c r="AE493" s="139"/>
      <c r="AF493" s="139"/>
      <c r="AG493" s="139"/>
      <c r="AH493" s="139"/>
      <c r="AI493" s="139"/>
      <c r="AJ493" s="139"/>
      <c r="AK493" s="139"/>
      <c r="AL493" s="139"/>
      <c r="AM493" s="139"/>
      <c r="AN493" s="139"/>
      <c r="AO493" s="139"/>
      <c r="AP493" s="139"/>
      <c r="AQ493" s="139"/>
      <c r="AR493" s="139"/>
      <c r="AS493" s="139"/>
      <c r="AT493" s="139"/>
      <c r="AU493" s="139"/>
      <c r="AV493" s="139"/>
      <c r="AW493" s="139"/>
      <c r="AX493" s="139"/>
      <c r="AY493" s="139"/>
      <c r="AZ493" s="139"/>
      <c r="BA493" s="139"/>
      <c r="BB493" s="139"/>
      <c r="BC493" s="139"/>
      <c r="BD493" s="139"/>
      <c r="BE493" s="139"/>
      <c r="BF493" s="139"/>
      <c r="BG493" s="139"/>
      <c r="BH493" s="139"/>
      <c r="BI493" s="139"/>
      <c r="BJ493" s="139"/>
      <c r="BK493" s="139"/>
      <c r="BL493" s="139"/>
      <c r="BM493" s="139"/>
      <c r="BN493" s="139"/>
      <c r="BO493" s="139"/>
      <c r="BP493" s="139"/>
      <c r="BQ493" s="139"/>
      <c r="BR493" s="139"/>
      <c r="BS493" s="139"/>
      <c r="BT493" s="139"/>
      <c r="BU493" s="139"/>
      <c r="BV493" s="139"/>
      <c r="BW493" s="139"/>
      <c r="BX493" s="139"/>
      <c r="BY493" s="139"/>
      <c r="BZ493" s="139"/>
      <c r="CA493" s="139"/>
      <c r="CB493" s="139"/>
      <c r="CC493" s="139"/>
    </row>
    <row r="494" spans="8:81" s="38" customFormat="1" x14ac:dyDescent="0.45">
      <c r="H494" s="139"/>
      <c r="I494" s="139"/>
      <c r="J494" s="139"/>
      <c r="K494" s="139"/>
      <c r="L494" s="139"/>
      <c r="M494" s="139"/>
      <c r="N494" s="139"/>
      <c r="O494" s="139"/>
      <c r="P494" s="139"/>
      <c r="Q494" s="139"/>
      <c r="R494" s="139"/>
      <c r="S494" s="139"/>
      <c r="T494" s="139"/>
      <c r="U494" s="139"/>
      <c r="V494" s="139"/>
      <c r="W494" s="139"/>
      <c r="X494" s="139"/>
      <c r="Y494" s="139"/>
      <c r="Z494" s="139"/>
      <c r="AA494" s="139"/>
      <c r="AB494" s="139"/>
      <c r="AC494" s="139"/>
      <c r="AD494" s="139"/>
      <c r="AE494" s="139"/>
      <c r="AF494" s="139"/>
      <c r="AG494" s="139"/>
      <c r="AH494" s="139"/>
      <c r="AI494" s="139"/>
      <c r="AJ494" s="139"/>
      <c r="AK494" s="139"/>
      <c r="AL494" s="139"/>
      <c r="AM494" s="139"/>
      <c r="AN494" s="139"/>
      <c r="AO494" s="139"/>
      <c r="AP494" s="139"/>
      <c r="AQ494" s="139"/>
      <c r="AR494" s="139"/>
      <c r="AS494" s="139"/>
      <c r="AT494" s="139"/>
      <c r="AU494" s="139"/>
      <c r="AV494" s="139"/>
      <c r="AW494" s="139"/>
      <c r="AX494" s="139"/>
      <c r="AY494" s="139"/>
      <c r="AZ494" s="139"/>
      <c r="BA494" s="139"/>
      <c r="BB494" s="139"/>
      <c r="BC494" s="139"/>
      <c r="BD494" s="139"/>
      <c r="BE494" s="139"/>
      <c r="BF494" s="139"/>
      <c r="BG494" s="139"/>
      <c r="BH494" s="139"/>
      <c r="BI494" s="139"/>
      <c r="BJ494" s="139"/>
      <c r="BK494" s="139"/>
      <c r="BL494" s="139"/>
      <c r="BM494" s="139"/>
      <c r="BN494" s="139"/>
      <c r="BO494" s="139"/>
      <c r="BP494" s="139"/>
      <c r="BQ494" s="139"/>
      <c r="BR494" s="139"/>
      <c r="BS494" s="139"/>
      <c r="BT494" s="139"/>
      <c r="BU494" s="139"/>
      <c r="BV494" s="139"/>
      <c r="BW494" s="139"/>
      <c r="BX494" s="139"/>
      <c r="BY494" s="139"/>
      <c r="BZ494" s="139"/>
      <c r="CA494" s="139"/>
      <c r="CB494" s="139"/>
      <c r="CC494" s="139"/>
    </row>
    <row r="495" spans="8:81" s="38" customFormat="1" x14ac:dyDescent="0.45">
      <c r="H495" s="139"/>
      <c r="I495" s="139"/>
      <c r="J495" s="139"/>
      <c r="K495" s="139"/>
      <c r="L495" s="139"/>
      <c r="M495" s="139"/>
      <c r="N495" s="139"/>
      <c r="O495" s="139"/>
      <c r="P495" s="139"/>
      <c r="Q495" s="139"/>
      <c r="R495" s="139"/>
      <c r="S495" s="139"/>
      <c r="T495" s="139"/>
      <c r="U495" s="139"/>
      <c r="V495" s="139"/>
      <c r="W495" s="139"/>
      <c r="X495" s="139"/>
      <c r="Y495" s="139"/>
      <c r="Z495" s="139"/>
      <c r="AA495" s="139"/>
      <c r="AB495" s="139"/>
      <c r="AC495" s="139"/>
      <c r="AD495" s="139"/>
      <c r="AE495" s="139"/>
      <c r="AF495" s="139"/>
      <c r="AG495" s="139"/>
      <c r="AH495" s="139"/>
      <c r="AI495" s="139"/>
      <c r="AJ495" s="139"/>
      <c r="AK495" s="139"/>
      <c r="AL495" s="139"/>
      <c r="AM495" s="139"/>
      <c r="AN495" s="139"/>
      <c r="AO495" s="139"/>
      <c r="AP495" s="139"/>
      <c r="AQ495" s="139"/>
      <c r="AR495" s="139"/>
      <c r="AS495" s="139"/>
      <c r="AT495" s="139"/>
      <c r="AU495" s="139"/>
      <c r="AV495" s="139"/>
      <c r="AW495" s="139"/>
      <c r="AX495" s="139"/>
      <c r="AY495" s="139"/>
      <c r="AZ495" s="139"/>
      <c r="BA495" s="139"/>
      <c r="BB495" s="139"/>
      <c r="BC495" s="139"/>
      <c r="BD495" s="139"/>
      <c r="BE495" s="139"/>
      <c r="BF495" s="139"/>
      <c r="BG495" s="139"/>
      <c r="BH495" s="139"/>
      <c r="BI495" s="139"/>
      <c r="BJ495" s="139"/>
      <c r="BK495" s="139"/>
      <c r="BL495" s="139"/>
      <c r="BM495" s="139"/>
      <c r="BN495" s="139"/>
      <c r="BO495" s="139"/>
      <c r="BP495" s="139"/>
      <c r="BQ495" s="139"/>
      <c r="BR495" s="139"/>
      <c r="BS495" s="139"/>
      <c r="BT495" s="139"/>
      <c r="BU495" s="139"/>
      <c r="BV495" s="139"/>
      <c r="BW495" s="139"/>
      <c r="BX495" s="139"/>
      <c r="BY495" s="139"/>
      <c r="BZ495" s="139"/>
      <c r="CA495" s="139"/>
      <c r="CB495" s="139"/>
      <c r="CC495" s="139"/>
    </row>
    <row r="496" spans="8:81" s="38" customFormat="1" x14ac:dyDescent="0.45">
      <c r="H496" s="139"/>
      <c r="I496" s="139"/>
      <c r="J496" s="139"/>
      <c r="K496" s="139"/>
      <c r="L496" s="139"/>
      <c r="M496" s="139"/>
      <c r="N496" s="139"/>
      <c r="O496" s="139"/>
      <c r="P496" s="139"/>
      <c r="Q496" s="139"/>
      <c r="R496" s="139"/>
      <c r="S496" s="139"/>
      <c r="T496" s="139"/>
      <c r="U496" s="139"/>
      <c r="V496" s="139"/>
      <c r="W496" s="139"/>
      <c r="X496" s="139"/>
      <c r="Y496" s="139"/>
      <c r="Z496" s="139"/>
      <c r="AA496" s="139"/>
      <c r="AB496" s="139"/>
      <c r="AC496" s="139"/>
      <c r="AD496" s="139"/>
      <c r="AE496" s="139"/>
      <c r="AF496" s="139"/>
      <c r="AG496" s="139"/>
      <c r="AH496" s="139"/>
      <c r="AI496" s="139"/>
      <c r="AJ496" s="139"/>
      <c r="AK496" s="139"/>
      <c r="AL496" s="139"/>
      <c r="AM496" s="139"/>
      <c r="AN496" s="139"/>
      <c r="AO496" s="139"/>
      <c r="AP496" s="139"/>
      <c r="AQ496" s="139"/>
      <c r="AR496" s="139"/>
      <c r="AS496" s="139"/>
      <c r="AT496" s="139"/>
      <c r="AU496" s="139"/>
      <c r="AV496" s="139"/>
      <c r="AW496" s="139"/>
      <c r="AX496" s="139"/>
      <c r="AY496" s="139"/>
      <c r="AZ496" s="139"/>
      <c r="BA496" s="139"/>
      <c r="BB496" s="139"/>
      <c r="BC496" s="139"/>
      <c r="BD496" s="139"/>
      <c r="BE496" s="139"/>
      <c r="BF496" s="139"/>
      <c r="BG496" s="139"/>
      <c r="BH496" s="139"/>
      <c r="BI496" s="139"/>
      <c r="BJ496" s="139"/>
      <c r="BK496" s="139"/>
      <c r="BL496" s="139"/>
      <c r="BM496" s="139"/>
      <c r="BN496" s="139"/>
      <c r="BO496" s="139"/>
      <c r="BP496" s="139"/>
      <c r="BQ496" s="139"/>
      <c r="BR496" s="139"/>
      <c r="BS496" s="139"/>
      <c r="BT496" s="139"/>
      <c r="BU496" s="139"/>
      <c r="BV496" s="139"/>
      <c r="BW496" s="139"/>
      <c r="BX496" s="139"/>
      <c r="BY496" s="139"/>
      <c r="BZ496" s="139"/>
      <c r="CA496" s="139"/>
      <c r="CB496" s="139"/>
      <c r="CC496" s="139"/>
    </row>
    <row r="497" spans="8:81" s="38" customFormat="1" x14ac:dyDescent="0.45">
      <c r="H497" s="139"/>
      <c r="I497" s="139"/>
      <c r="J497" s="139"/>
      <c r="K497" s="139"/>
      <c r="L497" s="139"/>
      <c r="M497" s="139"/>
      <c r="N497" s="139"/>
      <c r="O497" s="139"/>
      <c r="P497" s="139"/>
      <c r="Q497" s="139"/>
      <c r="R497" s="139"/>
      <c r="S497" s="139"/>
      <c r="T497" s="139"/>
      <c r="U497" s="139"/>
      <c r="V497" s="139"/>
      <c r="W497" s="139"/>
      <c r="X497" s="139"/>
      <c r="Y497" s="139"/>
      <c r="Z497" s="139"/>
      <c r="AA497" s="139"/>
      <c r="AB497" s="139"/>
      <c r="AC497" s="139"/>
      <c r="AD497" s="139"/>
      <c r="AE497" s="139"/>
      <c r="AF497" s="139"/>
      <c r="AG497" s="139"/>
      <c r="AH497" s="139"/>
      <c r="AI497" s="139"/>
      <c r="AJ497" s="139"/>
      <c r="AK497" s="139"/>
      <c r="AL497" s="139"/>
      <c r="AM497" s="139"/>
      <c r="AN497" s="139"/>
      <c r="AO497" s="139"/>
      <c r="AP497" s="139"/>
      <c r="AQ497" s="139"/>
      <c r="AR497" s="139"/>
      <c r="AS497" s="139"/>
      <c r="AT497" s="139"/>
      <c r="AU497" s="139"/>
      <c r="AV497" s="139"/>
      <c r="AW497" s="139"/>
      <c r="AX497" s="139"/>
      <c r="AY497" s="139"/>
      <c r="AZ497" s="139"/>
      <c r="BA497" s="139"/>
      <c r="BB497" s="139"/>
      <c r="BC497" s="139"/>
      <c r="BD497" s="139"/>
      <c r="BE497" s="139"/>
      <c r="BF497" s="139"/>
      <c r="BG497" s="139"/>
      <c r="BH497" s="139"/>
      <c r="BI497" s="139"/>
      <c r="BJ497" s="139"/>
      <c r="BK497" s="139"/>
      <c r="BL497" s="139"/>
      <c r="BM497" s="139"/>
      <c r="BN497" s="139"/>
      <c r="BO497" s="139"/>
      <c r="BP497" s="139"/>
      <c r="BQ497" s="139"/>
      <c r="BR497" s="139"/>
      <c r="BS497" s="139"/>
      <c r="BT497" s="139"/>
      <c r="BU497" s="139"/>
      <c r="BV497" s="139"/>
      <c r="BW497" s="139"/>
      <c r="BX497" s="139"/>
      <c r="BY497" s="139"/>
      <c r="BZ497" s="139"/>
      <c r="CA497" s="139"/>
      <c r="CB497" s="139"/>
      <c r="CC497" s="139"/>
    </row>
    <row r="498" spans="8:81" s="38" customFormat="1" x14ac:dyDescent="0.45">
      <c r="H498" s="139"/>
      <c r="I498" s="139"/>
      <c r="J498" s="139"/>
      <c r="K498" s="139"/>
      <c r="L498" s="139"/>
      <c r="M498" s="139"/>
      <c r="N498" s="139"/>
      <c r="O498" s="139"/>
      <c r="P498" s="139"/>
      <c r="Q498" s="139"/>
      <c r="R498" s="139"/>
      <c r="S498" s="139"/>
      <c r="T498" s="139"/>
      <c r="U498" s="139"/>
      <c r="V498" s="139"/>
      <c r="W498" s="139"/>
      <c r="X498" s="139"/>
      <c r="Y498" s="139"/>
      <c r="Z498" s="139"/>
      <c r="AA498" s="139"/>
      <c r="AB498" s="139"/>
      <c r="AC498" s="139"/>
      <c r="AD498" s="139"/>
      <c r="AE498" s="139"/>
      <c r="AF498" s="139"/>
      <c r="AG498" s="139"/>
      <c r="AH498" s="139"/>
      <c r="AI498" s="139"/>
      <c r="AJ498" s="139"/>
      <c r="AK498" s="139"/>
      <c r="AL498" s="139"/>
      <c r="AM498" s="139"/>
      <c r="AN498" s="139"/>
      <c r="AO498" s="139"/>
      <c r="AP498" s="139"/>
      <c r="AQ498" s="139"/>
      <c r="AR498" s="139"/>
      <c r="AS498" s="139"/>
      <c r="AT498" s="139"/>
      <c r="AU498" s="139"/>
      <c r="AV498" s="139"/>
      <c r="AW498" s="139"/>
      <c r="AX498" s="139"/>
      <c r="AY498" s="139"/>
      <c r="AZ498" s="139"/>
      <c r="BA498" s="139"/>
      <c r="BB498" s="139"/>
      <c r="BC498" s="139"/>
      <c r="BD498" s="139"/>
      <c r="BE498" s="139"/>
      <c r="BF498" s="139"/>
      <c r="BG498" s="139"/>
      <c r="BH498" s="139"/>
      <c r="BI498" s="139"/>
      <c r="BJ498" s="139"/>
      <c r="BK498" s="139"/>
      <c r="BL498" s="139"/>
      <c r="BM498" s="139"/>
      <c r="BN498" s="139"/>
      <c r="BO498" s="139"/>
      <c r="BP498" s="139"/>
      <c r="BQ498" s="139"/>
      <c r="BR498" s="139"/>
      <c r="BS498" s="139"/>
      <c r="BT498" s="139"/>
      <c r="BU498" s="139"/>
      <c r="BV498" s="139"/>
      <c r="BW498" s="139"/>
      <c r="BX498" s="139"/>
      <c r="BY498" s="139"/>
      <c r="BZ498" s="139"/>
      <c r="CA498" s="139"/>
      <c r="CB498" s="139"/>
      <c r="CC498" s="139"/>
    </row>
    <row r="499" spans="8:81" s="38" customFormat="1" x14ac:dyDescent="0.45">
      <c r="H499" s="139"/>
      <c r="I499" s="139"/>
      <c r="J499" s="139"/>
      <c r="K499" s="139"/>
      <c r="L499" s="139"/>
      <c r="M499" s="139"/>
      <c r="N499" s="139"/>
      <c r="O499" s="139"/>
      <c r="P499" s="139"/>
      <c r="Q499" s="139"/>
      <c r="R499" s="139"/>
      <c r="S499" s="139"/>
      <c r="T499" s="139"/>
      <c r="U499" s="139"/>
      <c r="V499" s="139"/>
      <c r="W499" s="139"/>
      <c r="X499" s="139"/>
      <c r="Y499" s="139"/>
      <c r="Z499" s="139"/>
      <c r="AA499" s="139"/>
      <c r="AB499" s="139"/>
      <c r="AC499" s="139"/>
      <c r="AD499" s="139"/>
      <c r="AE499" s="139"/>
      <c r="AF499" s="139"/>
      <c r="AG499" s="139"/>
      <c r="AH499" s="139"/>
      <c r="AI499" s="139"/>
      <c r="AJ499" s="139"/>
      <c r="AK499" s="139"/>
      <c r="AL499" s="139"/>
      <c r="AM499" s="139"/>
      <c r="AN499" s="139"/>
      <c r="AO499" s="139"/>
      <c r="AP499" s="139"/>
      <c r="AQ499" s="139"/>
      <c r="AR499" s="139"/>
      <c r="AS499" s="139"/>
      <c r="AT499" s="139"/>
      <c r="AU499" s="139"/>
      <c r="AV499" s="139"/>
      <c r="AW499" s="139"/>
      <c r="AX499" s="139"/>
      <c r="AY499" s="139"/>
      <c r="AZ499" s="139"/>
      <c r="BA499" s="139"/>
      <c r="BB499" s="139"/>
      <c r="BC499" s="139"/>
      <c r="BD499" s="139"/>
      <c r="BE499" s="139"/>
      <c r="BF499" s="139"/>
      <c r="BG499" s="139"/>
      <c r="BH499" s="139"/>
      <c r="BI499" s="139"/>
      <c r="BJ499" s="139"/>
      <c r="BK499" s="139"/>
      <c r="BL499" s="139"/>
      <c r="BM499" s="139"/>
      <c r="BN499" s="139"/>
      <c r="BO499" s="139"/>
      <c r="BP499" s="139"/>
      <c r="BQ499" s="139"/>
      <c r="BR499" s="139"/>
      <c r="BS499" s="139"/>
      <c r="BT499" s="139"/>
      <c r="BU499" s="139"/>
      <c r="BV499" s="139"/>
      <c r="BW499" s="139"/>
      <c r="BX499" s="139"/>
      <c r="BY499" s="139"/>
      <c r="BZ499" s="139"/>
      <c r="CA499" s="139"/>
      <c r="CB499" s="139"/>
      <c r="CC499" s="139"/>
    </row>
    <row r="500" spans="8:81" s="38" customFormat="1" x14ac:dyDescent="0.45">
      <c r="H500" s="139"/>
      <c r="I500" s="139"/>
      <c r="J500" s="139"/>
      <c r="K500" s="139"/>
      <c r="L500" s="139"/>
      <c r="M500" s="139"/>
      <c r="N500" s="139"/>
      <c r="O500" s="139"/>
      <c r="P500" s="139"/>
      <c r="Q500" s="139"/>
      <c r="R500" s="139"/>
      <c r="S500" s="139"/>
      <c r="T500" s="139"/>
      <c r="U500" s="139"/>
      <c r="V500" s="139"/>
      <c r="W500" s="139"/>
      <c r="X500" s="139"/>
      <c r="Y500" s="139"/>
      <c r="Z500" s="139"/>
      <c r="AA500" s="139"/>
      <c r="AB500" s="139"/>
      <c r="AC500" s="139"/>
      <c r="AD500" s="139"/>
      <c r="AE500" s="139"/>
      <c r="AF500" s="139"/>
      <c r="AG500" s="139"/>
      <c r="AH500" s="139"/>
      <c r="AI500" s="139"/>
      <c r="AJ500" s="139"/>
      <c r="AK500" s="139"/>
      <c r="AL500" s="139"/>
      <c r="AM500" s="139"/>
      <c r="AN500" s="139"/>
      <c r="AO500" s="139"/>
      <c r="AP500" s="139"/>
      <c r="AQ500" s="139"/>
      <c r="AR500" s="139"/>
      <c r="AS500" s="139"/>
      <c r="AT500" s="139"/>
      <c r="AU500" s="139"/>
      <c r="AV500" s="139"/>
      <c r="AW500" s="139"/>
      <c r="AX500" s="139"/>
      <c r="AY500" s="139"/>
      <c r="AZ500" s="139"/>
      <c r="BA500" s="139"/>
      <c r="BB500" s="139"/>
      <c r="BC500" s="139"/>
      <c r="BD500" s="139"/>
      <c r="BE500" s="139"/>
      <c r="BF500" s="139"/>
      <c r="BG500" s="139"/>
      <c r="BH500" s="139"/>
      <c r="BI500" s="139"/>
      <c r="BJ500" s="139"/>
      <c r="BK500" s="139"/>
      <c r="BL500" s="139"/>
      <c r="BM500" s="139"/>
      <c r="BN500" s="139"/>
      <c r="BO500" s="139"/>
      <c r="BP500" s="139"/>
      <c r="BQ500" s="139"/>
      <c r="BR500" s="139"/>
      <c r="BS500" s="139"/>
      <c r="BT500" s="139"/>
      <c r="BU500" s="139"/>
      <c r="BV500" s="139"/>
      <c r="BW500" s="139"/>
      <c r="BX500" s="139"/>
      <c r="BY500" s="139"/>
      <c r="BZ500" s="139"/>
      <c r="CA500" s="139"/>
      <c r="CB500" s="139"/>
      <c r="CC500" s="139"/>
    </row>
    <row r="501" spans="8:81" s="38" customFormat="1" x14ac:dyDescent="0.45">
      <c r="H501" s="139"/>
      <c r="I501" s="139"/>
      <c r="J501" s="139"/>
      <c r="K501" s="139"/>
      <c r="L501" s="139"/>
      <c r="M501" s="139"/>
      <c r="N501" s="139"/>
      <c r="O501" s="139"/>
      <c r="P501" s="139"/>
      <c r="Q501" s="139"/>
      <c r="R501" s="139"/>
      <c r="S501" s="139"/>
      <c r="T501" s="139"/>
      <c r="U501" s="139"/>
      <c r="V501" s="139"/>
      <c r="W501" s="139"/>
      <c r="X501" s="139"/>
      <c r="Y501" s="139"/>
      <c r="Z501" s="139"/>
      <c r="AA501" s="139"/>
      <c r="AB501" s="139"/>
      <c r="AC501" s="139"/>
      <c r="AD501" s="139"/>
      <c r="AE501" s="139"/>
      <c r="AF501" s="139"/>
      <c r="AG501" s="139"/>
      <c r="AH501" s="139"/>
      <c r="AI501" s="139"/>
      <c r="AJ501" s="139"/>
      <c r="AK501" s="139"/>
      <c r="AL501" s="139"/>
      <c r="AM501" s="139"/>
      <c r="AN501" s="139"/>
      <c r="AO501" s="139"/>
      <c r="AP501" s="139"/>
      <c r="AQ501" s="139"/>
      <c r="AR501" s="139"/>
      <c r="AS501" s="139"/>
      <c r="AT501" s="139"/>
      <c r="AU501" s="139"/>
      <c r="AV501" s="139"/>
      <c r="AW501" s="139"/>
      <c r="AX501" s="139"/>
      <c r="AY501" s="139"/>
      <c r="AZ501" s="139"/>
      <c r="BA501" s="139"/>
      <c r="BB501" s="139"/>
      <c r="BC501" s="139"/>
      <c r="BD501" s="139"/>
      <c r="BE501" s="139"/>
      <c r="BF501" s="139"/>
      <c r="BG501" s="139"/>
      <c r="BH501" s="139"/>
      <c r="BI501" s="139"/>
      <c r="BJ501" s="139"/>
      <c r="BK501" s="139"/>
      <c r="BL501" s="139"/>
      <c r="BM501" s="139"/>
      <c r="BN501" s="139"/>
      <c r="BO501" s="139"/>
      <c r="BP501" s="139"/>
      <c r="BQ501" s="139"/>
      <c r="BR501" s="139"/>
      <c r="BS501" s="139"/>
      <c r="BT501" s="139"/>
      <c r="BU501" s="139"/>
      <c r="BV501" s="139"/>
      <c r="BW501" s="139"/>
      <c r="BX501" s="139"/>
      <c r="BY501" s="139"/>
      <c r="BZ501" s="139"/>
      <c r="CA501" s="139"/>
      <c r="CB501" s="139"/>
      <c r="CC501" s="139"/>
    </row>
    <row r="502" spans="8:81" s="38" customFormat="1" x14ac:dyDescent="0.45">
      <c r="H502" s="139"/>
      <c r="I502" s="139"/>
      <c r="J502" s="139"/>
      <c r="K502" s="139"/>
      <c r="L502" s="139"/>
      <c r="M502" s="139"/>
      <c r="N502" s="139"/>
      <c r="O502" s="139"/>
      <c r="P502" s="139"/>
      <c r="Q502" s="139"/>
      <c r="R502" s="139"/>
      <c r="S502" s="139"/>
      <c r="T502" s="139"/>
      <c r="U502" s="139"/>
      <c r="V502" s="139"/>
      <c r="W502" s="139"/>
      <c r="X502" s="139"/>
      <c r="Y502" s="139"/>
      <c r="Z502" s="139"/>
      <c r="AA502" s="139"/>
      <c r="AB502" s="139"/>
      <c r="AC502" s="139"/>
      <c r="AD502" s="139"/>
      <c r="AE502" s="139"/>
      <c r="AF502" s="139"/>
      <c r="AG502" s="139"/>
      <c r="AH502" s="139"/>
      <c r="AI502" s="139"/>
      <c r="AJ502" s="139"/>
      <c r="AK502" s="139"/>
      <c r="AL502" s="139"/>
      <c r="AM502" s="139"/>
      <c r="AN502" s="139"/>
      <c r="AO502" s="139"/>
      <c r="AP502" s="139"/>
      <c r="AQ502" s="139"/>
      <c r="AR502" s="139"/>
      <c r="AS502" s="139"/>
      <c r="AT502" s="139"/>
      <c r="AU502" s="139"/>
      <c r="AV502" s="139"/>
      <c r="AW502" s="139"/>
      <c r="AX502" s="139"/>
      <c r="AY502" s="139"/>
      <c r="AZ502" s="139"/>
      <c r="BA502" s="139"/>
      <c r="BB502" s="139"/>
      <c r="BC502" s="139"/>
      <c r="BD502" s="139"/>
      <c r="BE502" s="139"/>
      <c r="BF502" s="139"/>
      <c r="BG502" s="139"/>
      <c r="BH502" s="139"/>
      <c r="BI502" s="139"/>
      <c r="BJ502" s="139"/>
      <c r="BK502" s="139"/>
      <c r="BL502" s="139"/>
      <c r="BM502" s="139"/>
      <c r="BN502" s="139"/>
      <c r="BO502" s="139"/>
      <c r="BP502" s="139"/>
      <c r="BQ502" s="139"/>
      <c r="BR502" s="139"/>
      <c r="BS502" s="139"/>
      <c r="BT502" s="139"/>
      <c r="BU502" s="139"/>
      <c r="BV502" s="139"/>
      <c r="BW502" s="139"/>
      <c r="BX502" s="139"/>
      <c r="BY502" s="139"/>
      <c r="BZ502" s="139"/>
      <c r="CA502" s="139"/>
      <c r="CB502" s="139"/>
      <c r="CC502" s="139"/>
    </row>
    <row r="503" spans="8:81" s="38" customFormat="1" x14ac:dyDescent="0.45">
      <c r="H503" s="139"/>
      <c r="I503" s="139"/>
      <c r="J503" s="139"/>
      <c r="K503" s="139"/>
      <c r="L503" s="139"/>
      <c r="M503" s="139"/>
      <c r="N503" s="139"/>
      <c r="O503" s="139"/>
      <c r="P503" s="139"/>
      <c r="Q503" s="139"/>
      <c r="R503" s="139"/>
      <c r="S503" s="139"/>
      <c r="T503" s="139"/>
      <c r="U503" s="139"/>
      <c r="V503" s="139"/>
      <c r="W503" s="139"/>
      <c r="X503" s="139"/>
      <c r="Y503" s="139"/>
      <c r="Z503" s="139"/>
      <c r="AA503" s="139"/>
      <c r="AB503" s="139"/>
      <c r="AC503" s="139"/>
      <c r="AD503" s="139"/>
      <c r="AE503" s="139"/>
      <c r="AF503" s="139"/>
      <c r="AG503" s="139"/>
      <c r="AH503" s="139"/>
      <c r="AI503" s="139"/>
      <c r="AJ503" s="139"/>
      <c r="AK503" s="139"/>
      <c r="AL503" s="139"/>
      <c r="AM503" s="139"/>
      <c r="AN503" s="139"/>
      <c r="AO503" s="139"/>
      <c r="AP503" s="139"/>
      <c r="AQ503" s="139"/>
      <c r="AR503" s="139"/>
      <c r="AS503" s="139"/>
      <c r="AT503" s="139"/>
      <c r="AU503" s="139"/>
      <c r="AV503" s="139"/>
      <c r="AW503" s="139"/>
      <c r="AX503" s="139"/>
      <c r="AY503" s="139"/>
      <c r="AZ503" s="139"/>
      <c r="BA503" s="139"/>
      <c r="BB503" s="139"/>
      <c r="BC503" s="139"/>
      <c r="BD503" s="139"/>
      <c r="BE503" s="139"/>
      <c r="BF503" s="139"/>
      <c r="BG503" s="139"/>
      <c r="BH503" s="139"/>
      <c r="BI503" s="139"/>
      <c r="BJ503" s="139"/>
      <c r="BK503" s="139"/>
      <c r="BL503" s="139"/>
      <c r="BM503" s="139"/>
      <c r="BN503" s="139"/>
      <c r="BO503" s="139"/>
      <c r="BP503" s="139"/>
      <c r="BQ503" s="139"/>
      <c r="BR503" s="139"/>
      <c r="BS503" s="139"/>
      <c r="BT503" s="139"/>
      <c r="BU503" s="139"/>
      <c r="BV503" s="139"/>
      <c r="BW503" s="139"/>
      <c r="BX503" s="139"/>
      <c r="BY503" s="139"/>
      <c r="BZ503" s="139"/>
      <c r="CA503" s="139"/>
      <c r="CB503" s="139"/>
      <c r="CC503" s="139"/>
    </row>
    <row r="504" spans="8:81" s="38" customFormat="1" x14ac:dyDescent="0.45">
      <c r="H504" s="139"/>
      <c r="I504" s="139"/>
      <c r="J504" s="139"/>
      <c r="K504" s="139"/>
      <c r="L504" s="139"/>
      <c r="M504" s="139"/>
      <c r="N504" s="139"/>
      <c r="O504" s="139"/>
      <c r="P504" s="139"/>
      <c r="Q504" s="139"/>
      <c r="R504" s="139"/>
      <c r="S504" s="139"/>
      <c r="T504" s="139"/>
      <c r="U504" s="139"/>
      <c r="V504" s="139"/>
      <c r="W504" s="139"/>
      <c r="X504" s="139"/>
      <c r="Y504" s="139"/>
      <c r="Z504" s="139"/>
      <c r="AA504" s="139"/>
      <c r="AB504" s="139"/>
      <c r="AC504" s="139"/>
      <c r="AD504" s="139"/>
      <c r="AE504" s="139"/>
      <c r="AF504" s="139"/>
      <c r="AG504" s="139"/>
      <c r="AH504" s="139"/>
      <c r="AI504" s="139"/>
      <c r="AJ504" s="139"/>
      <c r="AK504" s="139"/>
      <c r="AL504" s="139"/>
      <c r="AM504" s="139"/>
      <c r="AN504" s="139"/>
      <c r="AO504" s="139"/>
      <c r="AP504" s="139"/>
      <c r="AQ504" s="139"/>
      <c r="AR504" s="139"/>
      <c r="AS504" s="139"/>
      <c r="AT504" s="139"/>
      <c r="AU504" s="139"/>
      <c r="AV504" s="139"/>
      <c r="AW504" s="139"/>
      <c r="AX504" s="139"/>
      <c r="AY504" s="139"/>
      <c r="AZ504" s="139"/>
      <c r="BA504" s="139"/>
      <c r="BB504" s="139"/>
      <c r="BC504" s="139"/>
      <c r="BD504" s="139"/>
      <c r="BE504" s="139"/>
      <c r="BF504" s="139"/>
      <c r="BG504" s="139"/>
      <c r="BH504" s="139"/>
      <c r="BI504" s="139"/>
      <c r="BJ504" s="139"/>
      <c r="BK504" s="139"/>
      <c r="BL504" s="139"/>
      <c r="BM504" s="139"/>
      <c r="BN504" s="139"/>
      <c r="BO504" s="139"/>
      <c r="BP504" s="139"/>
      <c r="BQ504" s="139"/>
      <c r="BR504" s="139"/>
      <c r="BS504" s="139"/>
      <c r="BT504" s="139"/>
      <c r="BU504" s="139"/>
      <c r="BV504" s="139"/>
      <c r="BW504" s="139"/>
      <c r="BX504" s="139"/>
      <c r="BY504" s="139"/>
      <c r="BZ504" s="139"/>
      <c r="CA504" s="139"/>
      <c r="CB504" s="139"/>
      <c r="CC504" s="139"/>
    </row>
    <row r="505" spans="8:81" s="38" customFormat="1" x14ac:dyDescent="0.45">
      <c r="H505" s="139"/>
      <c r="I505" s="139"/>
      <c r="J505" s="139"/>
      <c r="K505" s="139"/>
      <c r="L505" s="139"/>
      <c r="M505" s="139"/>
      <c r="N505" s="139"/>
      <c r="O505" s="139"/>
      <c r="P505" s="139"/>
      <c r="Q505" s="139"/>
      <c r="R505" s="139"/>
      <c r="S505" s="139"/>
      <c r="T505" s="139"/>
      <c r="U505" s="139"/>
      <c r="V505" s="139"/>
      <c r="W505" s="139"/>
      <c r="X505" s="139"/>
      <c r="Y505" s="139"/>
      <c r="Z505" s="139"/>
      <c r="AA505" s="139"/>
      <c r="AB505" s="139"/>
      <c r="AC505" s="139"/>
      <c r="AD505" s="139"/>
      <c r="AE505" s="139"/>
      <c r="AF505" s="139"/>
      <c r="AG505" s="139"/>
      <c r="AH505" s="139"/>
      <c r="AI505" s="139"/>
      <c r="AJ505" s="139"/>
      <c r="AK505" s="139"/>
      <c r="AL505" s="139"/>
      <c r="AM505" s="139"/>
      <c r="AN505" s="139"/>
      <c r="AO505" s="139"/>
      <c r="AP505" s="139"/>
      <c r="AQ505" s="139"/>
      <c r="AR505" s="139"/>
      <c r="AS505" s="139"/>
      <c r="AT505" s="139"/>
      <c r="AU505" s="139"/>
      <c r="AV505" s="139"/>
      <c r="AW505" s="139"/>
      <c r="AX505" s="139"/>
      <c r="AY505" s="139"/>
      <c r="AZ505" s="139"/>
      <c r="BA505" s="139"/>
      <c r="BB505" s="139"/>
      <c r="BC505" s="139"/>
      <c r="BD505" s="139"/>
      <c r="BE505" s="139"/>
      <c r="BF505" s="139"/>
      <c r="BG505" s="139"/>
      <c r="BH505" s="139"/>
      <c r="BI505" s="139"/>
      <c r="BJ505" s="139"/>
      <c r="BK505" s="139"/>
      <c r="BL505" s="139"/>
      <c r="BM505" s="139"/>
      <c r="BN505" s="139"/>
      <c r="BO505" s="139"/>
      <c r="BP505" s="139"/>
      <c r="BQ505" s="139"/>
      <c r="BR505" s="139"/>
      <c r="BS505" s="139"/>
      <c r="BT505" s="139"/>
      <c r="BU505" s="139"/>
      <c r="BV505" s="139"/>
      <c r="BW505" s="139"/>
      <c r="BX505" s="139"/>
      <c r="BY505" s="139"/>
      <c r="BZ505" s="139"/>
      <c r="CA505" s="139"/>
      <c r="CB505" s="139"/>
      <c r="CC505" s="139"/>
    </row>
    <row r="506" spans="8:81" s="38" customFormat="1" x14ac:dyDescent="0.45">
      <c r="H506" s="139"/>
      <c r="I506" s="139"/>
      <c r="J506" s="139"/>
      <c r="K506" s="139"/>
      <c r="L506" s="139"/>
      <c r="M506" s="139"/>
      <c r="N506" s="139"/>
      <c r="O506" s="139"/>
      <c r="P506" s="139"/>
      <c r="Q506" s="139"/>
      <c r="R506" s="139"/>
      <c r="S506" s="139"/>
      <c r="T506" s="139"/>
      <c r="U506" s="139"/>
      <c r="V506" s="139"/>
      <c r="W506" s="139"/>
      <c r="X506" s="139"/>
      <c r="Y506" s="139"/>
      <c r="Z506" s="139"/>
      <c r="AA506" s="139"/>
      <c r="AB506" s="139"/>
      <c r="AC506" s="139"/>
      <c r="AD506" s="139"/>
      <c r="AE506" s="139"/>
      <c r="AF506" s="139"/>
      <c r="AG506" s="139"/>
      <c r="AH506" s="139"/>
      <c r="AI506" s="139"/>
      <c r="AJ506" s="139"/>
      <c r="AK506" s="139"/>
      <c r="AL506" s="139"/>
      <c r="AM506" s="139"/>
      <c r="AN506" s="139"/>
      <c r="AO506" s="139"/>
      <c r="AP506" s="139"/>
      <c r="AQ506" s="139"/>
      <c r="AR506" s="139"/>
      <c r="AS506" s="139"/>
      <c r="AT506" s="139"/>
      <c r="AU506" s="139"/>
      <c r="AV506" s="139"/>
      <c r="AW506" s="139"/>
      <c r="AX506" s="139"/>
      <c r="AY506" s="139"/>
      <c r="AZ506" s="139"/>
      <c r="BA506" s="139"/>
      <c r="BB506" s="139"/>
      <c r="BC506" s="139"/>
      <c r="BD506" s="139"/>
      <c r="BE506" s="139"/>
      <c r="BF506" s="139"/>
      <c r="BG506" s="139"/>
      <c r="BH506" s="139"/>
      <c r="BI506" s="139"/>
      <c r="BJ506" s="139"/>
      <c r="BK506" s="139"/>
      <c r="BL506" s="139"/>
      <c r="BM506" s="139"/>
      <c r="BN506" s="139"/>
      <c r="BO506" s="139"/>
      <c r="BP506" s="139"/>
      <c r="BQ506" s="139"/>
      <c r="BR506" s="139"/>
      <c r="BS506" s="139"/>
      <c r="BT506" s="139"/>
      <c r="BU506" s="139"/>
      <c r="BV506" s="139"/>
      <c r="BW506" s="139"/>
      <c r="BX506" s="139"/>
      <c r="BY506" s="139"/>
      <c r="BZ506" s="139"/>
      <c r="CA506" s="139"/>
      <c r="CB506" s="139"/>
      <c r="CC506" s="139"/>
    </row>
    <row r="507" spans="8:81" s="38" customFormat="1" x14ac:dyDescent="0.45">
      <c r="H507" s="139"/>
      <c r="I507" s="139"/>
      <c r="J507" s="139"/>
      <c r="K507" s="139"/>
      <c r="L507" s="139"/>
      <c r="M507" s="139"/>
      <c r="N507" s="139"/>
      <c r="O507" s="139"/>
      <c r="P507" s="139"/>
      <c r="Q507" s="139"/>
      <c r="R507" s="139"/>
      <c r="S507" s="139"/>
      <c r="T507" s="139"/>
      <c r="U507" s="139"/>
      <c r="V507" s="139"/>
      <c r="W507" s="139"/>
      <c r="X507" s="139"/>
      <c r="Y507" s="139"/>
      <c r="Z507" s="139"/>
      <c r="AA507" s="139"/>
      <c r="AB507" s="139"/>
      <c r="AC507" s="139"/>
      <c r="AD507" s="139"/>
      <c r="AE507" s="139"/>
      <c r="AF507" s="139"/>
      <c r="AG507" s="139"/>
      <c r="AH507" s="139"/>
      <c r="AI507" s="139"/>
      <c r="AJ507" s="139"/>
      <c r="AK507" s="139"/>
      <c r="AL507" s="139"/>
      <c r="AM507" s="139"/>
      <c r="AN507" s="139"/>
      <c r="AO507" s="139"/>
      <c r="AP507" s="139"/>
      <c r="AQ507" s="139"/>
      <c r="AR507" s="139"/>
      <c r="AS507" s="139"/>
      <c r="AT507" s="139"/>
      <c r="AU507" s="139"/>
      <c r="AV507" s="139"/>
      <c r="AW507" s="139"/>
      <c r="AX507" s="139"/>
      <c r="AY507" s="139"/>
      <c r="AZ507" s="139"/>
      <c r="BA507" s="139"/>
      <c r="BB507" s="139"/>
      <c r="BC507" s="139"/>
      <c r="BD507" s="139"/>
      <c r="BE507" s="139"/>
      <c r="BF507" s="139"/>
      <c r="BG507" s="139"/>
      <c r="BH507" s="139"/>
      <c r="BI507" s="139"/>
      <c r="BJ507" s="139"/>
      <c r="BK507" s="139"/>
      <c r="BL507" s="139"/>
      <c r="BM507" s="139"/>
      <c r="BN507" s="139"/>
      <c r="BO507" s="139"/>
      <c r="BP507" s="139"/>
      <c r="BQ507" s="139"/>
      <c r="BR507" s="139"/>
      <c r="BS507" s="139"/>
      <c r="BT507" s="139"/>
      <c r="BU507" s="139"/>
      <c r="BV507" s="139"/>
      <c r="BW507" s="139"/>
      <c r="BX507" s="139"/>
      <c r="BY507" s="139"/>
      <c r="BZ507" s="139"/>
      <c r="CA507" s="139"/>
      <c r="CB507" s="139"/>
      <c r="CC507" s="139"/>
    </row>
    <row r="508" spans="8:81" s="38" customFormat="1" x14ac:dyDescent="0.45">
      <c r="H508" s="139"/>
      <c r="I508" s="139"/>
      <c r="J508" s="139"/>
      <c r="K508" s="139"/>
      <c r="L508" s="139"/>
      <c r="M508" s="139"/>
      <c r="N508" s="139"/>
      <c r="O508" s="139"/>
      <c r="P508" s="139"/>
      <c r="Q508" s="139"/>
      <c r="R508" s="139"/>
      <c r="S508" s="139"/>
      <c r="T508" s="139"/>
      <c r="U508" s="139"/>
      <c r="V508" s="139"/>
      <c r="W508" s="139"/>
      <c r="X508" s="139"/>
      <c r="Y508" s="139"/>
      <c r="Z508" s="139"/>
      <c r="AA508" s="139"/>
      <c r="AB508" s="139"/>
      <c r="AC508" s="139"/>
      <c r="AD508" s="139"/>
      <c r="AE508" s="139"/>
      <c r="AF508" s="139"/>
      <c r="AG508" s="139"/>
      <c r="AH508" s="139"/>
      <c r="AI508" s="139"/>
      <c r="AJ508" s="139"/>
      <c r="AK508" s="139"/>
      <c r="AL508" s="139"/>
      <c r="AM508" s="139"/>
      <c r="AN508" s="139"/>
      <c r="AO508" s="139"/>
      <c r="AP508" s="139"/>
      <c r="AQ508" s="139"/>
      <c r="AR508" s="139"/>
      <c r="AS508" s="139"/>
      <c r="AT508" s="139"/>
      <c r="AU508" s="139"/>
      <c r="AV508" s="139"/>
      <c r="AW508" s="139"/>
      <c r="AX508" s="139"/>
      <c r="AY508" s="139"/>
      <c r="AZ508" s="139"/>
      <c r="BA508" s="139"/>
      <c r="BB508" s="139"/>
      <c r="BC508" s="139"/>
      <c r="BD508" s="139"/>
      <c r="BE508" s="139"/>
      <c r="BF508" s="139"/>
      <c r="BG508" s="139"/>
      <c r="BH508" s="139"/>
      <c r="BI508" s="139"/>
      <c r="BJ508" s="139"/>
      <c r="BK508" s="139"/>
      <c r="BL508" s="139"/>
      <c r="BM508" s="139"/>
      <c r="BN508" s="139"/>
      <c r="BO508" s="139"/>
      <c r="BP508" s="139"/>
      <c r="BQ508" s="139"/>
      <c r="BR508" s="139"/>
      <c r="BS508" s="139"/>
      <c r="BT508" s="139"/>
      <c r="BU508" s="139"/>
      <c r="BV508" s="139"/>
      <c r="BW508" s="139"/>
      <c r="BX508" s="139"/>
      <c r="BY508" s="139"/>
      <c r="BZ508" s="139"/>
      <c r="CA508" s="139"/>
      <c r="CB508" s="139"/>
      <c r="CC508" s="139"/>
    </row>
    <row r="509" spans="8:81" s="38" customFormat="1" x14ac:dyDescent="0.45">
      <c r="H509" s="139"/>
      <c r="I509" s="139"/>
      <c r="J509" s="139"/>
      <c r="K509" s="139"/>
      <c r="L509" s="139"/>
      <c r="M509" s="139"/>
      <c r="N509" s="139"/>
      <c r="O509" s="139"/>
      <c r="P509" s="139"/>
      <c r="Q509" s="139"/>
      <c r="R509" s="139"/>
      <c r="S509" s="139"/>
      <c r="T509" s="139"/>
      <c r="U509" s="139"/>
      <c r="V509" s="139"/>
      <c r="W509" s="139"/>
      <c r="X509" s="139"/>
      <c r="Y509" s="139"/>
      <c r="Z509" s="139"/>
      <c r="AA509" s="139"/>
      <c r="AB509" s="139"/>
      <c r="AC509" s="139"/>
      <c r="AD509" s="139"/>
      <c r="AE509" s="139"/>
      <c r="AF509" s="139"/>
      <c r="AG509" s="139"/>
      <c r="AH509" s="139"/>
      <c r="AI509" s="139"/>
      <c r="AJ509" s="139"/>
      <c r="AK509" s="139"/>
      <c r="AL509" s="139"/>
      <c r="AM509" s="139"/>
      <c r="AN509" s="139"/>
      <c r="AO509" s="139"/>
      <c r="AP509" s="139"/>
      <c r="AQ509" s="139"/>
      <c r="AR509" s="139"/>
      <c r="AS509" s="139"/>
      <c r="AT509" s="139"/>
      <c r="AU509" s="139"/>
      <c r="AV509" s="139"/>
      <c r="AW509" s="139"/>
      <c r="AX509" s="139"/>
      <c r="AY509" s="139"/>
      <c r="AZ509" s="139"/>
      <c r="BA509" s="139"/>
      <c r="BB509" s="139"/>
      <c r="BC509" s="139"/>
      <c r="BD509" s="139"/>
      <c r="BE509" s="139"/>
      <c r="BF509" s="139"/>
      <c r="BG509" s="139"/>
      <c r="BH509" s="139"/>
      <c r="BI509" s="139"/>
      <c r="BJ509" s="139"/>
      <c r="BK509" s="139"/>
      <c r="BL509" s="139"/>
      <c r="BM509" s="139"/>
      <c r="BN509" s="139"/>
      <c r="BO509" s="139"/>
      <c r="BP509" s="139"/>
      <c r="BQ509" s="139"/>
      <c r="BR509" s="139"/>
      <c r="BS509" s="139"/>
      <c r="BT509" s="139"/>
      <c r="BU509" s="139"/>
      <c r="BV509" s="139"/>
      <c r="BW509" s="139"/>
      <c r="BX509" s="139"/>
      <c r="BY509" s="139"/>
      <c r="BZ509" s="139"/>
      <c r="CA509" s="139"/>
      <c r="CB509" s="139"/>
      <c r="CC509" s="139"/>
    </row>
    <row r="510" spans="8:81" s="38" customFormat="1" x14ac:dyDescent="0.45">
      <c r="H510" s="139"/>
      <c r="I510" s="139"/>
      <c r="J510" s="139"/>
      <c r="K510" s="139"/>
      <c r="L510" s="139"/>
      <c r="M510" s="139"/>
      <c r="N510" s="139"/>
      <c r="O510" s="139"/>
      <c r="P510" s="139"/>
      <c r="Q510" s="139"/>
      <c r="R510" s="139"/>
      <c r="S510" s="139"/>
      <c r="T510" s="139"/>
      <c r="U510" s="139"/>
      <c r="V510" s="139"/>
      <c r="W510" s="139"/>
      <c r="X510" s="139"/>
      <c r="Y510" s="139"/>
      <c r="Z510" s="139"/>
      <c r="AA510" s="139"/>
      <c r="AB510" s="139"/>
      <c r="AC510" s="139"/>
      <c r="AD510" s="139"/>
      <c r="AE510" s="139"/>
      <c r="AF510" s="139"/>
      <c r="AG510" s="139"/>
      <c r="AH510" s="139"/>
      <c r="AI510" s="139"/>
      <c r="AJ510" s="139"/>
      <c r="AK510" s="139"/>
      <c r="AL510" s="139"/>
      <c r="AM510" s="139"/>
      <c r="AN510" s="139"/>
      <c r="AO510" s="139"/>
      <c r="AP510" s="139"/>
      <c r="AQ510" s="139"/>
      <c r="AR510" s="139"/>
      <c r="AS510" s="139"/>
      <c r="AT510" s="139"/>
      <c r="AU510" s="139"/>
      <c r="AV510" s="139"/>
      <c r="AW510" s="139"/>
      <c r="AX510" s="139"/>
      <c r="AY510" s="139"/>
      <c r="AZ510" s="139"/>
      <c r="BA510" s="139"/>
      <c r="BB510" s="139"/>
      <c r="BC510" s="139"/>
      <c r="BD510" s="139"/>
      <c r="BE510" s="139"/>
      <c r="BF510" s="139"/>
      <c r="BG510" s="139"/>
      <c r="BH510" s="139"/>
      <c r="BI510" s="139"/>
      <c r="BJ510" s="139"/>
      <c r="BK510" s="139"/>
      <c r="BL510" s="139"/>
      <c r="BM510" s="139"/>
      <c r="BN510" s="139"/>
      <c r="BO510" s="139"/>
      <c r="BP510" s="139"/>
      <c r="BQ510" s="139"/>
      <c r="BR510" s="139"/>
      <c r="BS510" s="139"/>
      <c r="BT510" s="139"/>
      <c r="BU510" s="139"/>
      <c r="BV510" s="139"/>
      <c r="BW510" s="139"/>
      <c r="BX510" s="139"/>
      <c r="BY510" s="139"/>
      <c r="BZ510" s="139"/>
      <c r="CA510" s="139"/>
      <c r="CB510" s="139"/>
      <c r="CC510" s="139"/>
    </row>
    <row r="511" spans="8:81" s="38" customFormat="1" x14ac:dyDescent="0.45">
      <c r="H511" s="139"/>
      <c r="I511" s="139"/>
      <c r="J511" s="139"/>
      <c r="K511" s="139"/>
      <c r="L511" s="139"/>
      <c r="M511" s="139"/>
      <c r="N511" s="139"/>
      <c r="O511" s="139"/>
      <c r="P511" s="139"/>
      <c r="Q511" s="139"/>
      <c r="R511" s="139"/>
      <c r="S511" s="139"/>
      <c r="T511" s="139"/>
      <c r="U511" s="139"/>
      <c r="V511" s="139"/>
      <c r="W511" s="139"/>
      <c r="X511" s="139"/>
      <c r="Y511" s="139"/>
      <c r="Z511" s="139"/>
      <c r="AA511" s="139"/>
      <c r="AB511" s="139"/>
      <c r="AC511" s="139"/>
      <c r="AD511" s="139"/>
      <c r="AE511" s="139"/>
      <c r="AF511" s="139"/>
      <c r="AG511" s="139"/>
      <c r="AH511" s="139"/>
      <c r="AI511" s="139"/>
      <c r="AJ511" s="139"/>
      <c r="AK511" s="139"/>
      <c r="AL511" s="139"/>
      <c r="AM511" s="139"/>
      <c r="AN511" s="139"/>
      <c r="AO511" s="139"/>
      <c r="AP511" s="139"/>
      <c r="AQ511" s="139"/>
      <c r="AR511" s="139"/>
      <c r="AS511" s="139"/>
      <c r="AT511" s="139"/>
      <c r="AU511" s="139"/>
      <c r="AV511" s="139"/>
      <c r="AW511" s="139"/>
      <c r="AX511" s="139"/>
      <c r="AY511" s="139"/>
      <c r="AZ511" s="139"/>
      <c r="BA511" s="139"/>
      <c r="BB511" s="139"/>
      <c r="BC511" s="139"/>
      <c r="BD511" s="139"/>
      <c r="BE511" s="139"/>
      <c r="BF511" s="139"/>
      <c r="BG511" s="139"/>
      <c r="BH511" s="139"/>
      <c r="BI511" s="139"/>
      <c r="BJ511" s="139"/>
      <c r="BK511" s="139"/>
      <c r="BL511" s="139"/>
      <c r="BM511" s="139"/>
      <c r="BN511" s="139"/>
      <c r="BO511" s="139"/>
      <c r="BP511" s="139"/>
      <c r="BQ511" s="139"/>
      <c r="BR511" s="139"/>
      <c r="BS511" s="139"/>
      <c r="BT511" s="139"/>
      <c r="BU511" s="139"/>
      <c r="BV511" s="139"/>
      <c r="BW511" s="139"/>
      <c r="BX511" s="139"/>
      <c r="BY511" s="139"/>
      <c r="BZ511" s="139"/>
      <c r="CA511" s="139"/>
      <c r="CB511" s="139"/>
      <c r="CC511" s="139"/>
    </row>
    <row r="512" spans="8:81" s="38" customFormat="1" x14ac:dyDescent="0.45">
      <c r="H512" s="139"/>
      <c r="I512" s="139"/>
      <c r="J512" s="139"/>
      <c r="K512" s="139"/>
      <c r="L512" s="139"/>
      <c r="M512" s="139"/>
      <c r="N512" s="139"/>
      <c r="O512" s="139"/>
      <c r="P512" s="139"/>
      <c r="Q512" s="139"/>
      <c r="R512" s="139"/>
      <c r="S512" s="139"/>
      <c r="T512" s="139"/>
      <c r="U512" s="139"/>
      <c r="V512" s="139"/>
      <c r="W512" s="139"/>
      <c r="X512" s="139"/>
      <c r="Y512" s="139"/>
      <c r="Z512" s="139"/>
      <c r="AA512" s="139"/>
      <c r="AB512" s="139"/>
      <c r="AC512" s="139"/>
      <c r="AD512" s="139"/>
      <c r="AE512" s="139"/>
      <c r="AF512" s="139"/>
      <c r="AG512" s="139"/>
      <c r="AH512" s="139"/>
      <c r="AI512" s="139"/>
      <c r="AJ512" s="139"/>
      <c r="AK512" s="139"/>
      <c r="AL512" s="139"/>
      <c r="AM512" s="139"/>
      <c r="AN512" s="139"/>
      <c r="AO512" s="139"/>
      <c r="AP512" s="139"/>
      <c r="AQ512" s="139"/>
      <c r="AR512" s="139"/>
      <c r="AS512" s="139"/>
      <c r="AT512" s="139"/>
      <c r="AU512" s="139"/>
      <c r="AV512" s="139"/>
      <c r="AW512" s="139"/>
      <c r="AX512" s="139"/>
      <c r="AY512" s="139"/>
      <c r="AZ512" s="139"/>
      <c r="BA512" s="139"/>
      <c r="BB512" s="139"/>
      <c r="BC512" s="139"/>
      <c r="BD512" s="139"/>
      <c r="BE512" s="139"/>
      <c r="BF512" s="139"/>
      <c r="BG512" s="139"/>
      <c r="BH512" s="139"/>
      <c r="BI512" s="139"/>
      <c r="BJ512" s="139"/>
      <c r="BK512" s="139"/>
      <c r="BL512" s="139"/>
      <c r="BM512" s="139"/>
      <c r="BN512" s="139"/>
      <c r="BO512" s="139"/>
      <c r="BP512" s="139"/>
      <c r="BQ512" s="139"/>
      <c r="BR512" s="139"/>
      <c r="BS512" s="139"/>
      <c r="BT512" s="139"/>
      <c r="BU512" s="139"/>
      <c r="BV512" s="139"/>
      <c r="BW512" s="139"/>
      <c r="BX512" s="139"/>
      <c r="BY512" s="139"/>
      <c r="BZ512" s="139"/>
      <c r="CA512" s="139"/>
      <c r="CB512" s="139"/>
      <c r="CC512" s="139"/>
    </row>
    <row r="513" spans="8:81" s="38" customFormat="1" x14ac:dyDescent="0.45">
      <c r="H513" s="139"/>
      <c r="I513" s="139"/>
      <c r="J513" s="139"/>
      <c r="K513" s="139"/>
      <c r="L513" s="139"/>
      <c r="M513" s="139"/>
      <c r="N513" s="139"/>
      <c r="O513" s="139"/>
      <c r="P513" s="139"/>
      <c r="Q513" s="139"/>
      <c r="R513" s="139"/>
      <c r="S513" s="139"/>
      <c r="T513" s="139"/>
      <c r="U513" s="139"/>
      <c r="V513" s="139"/>
      <c r="W513" s="139"/>
      <c r="X513" s="139"/>
      <c r="Y513" s="139"/>
      <c r="Z513" s="139"/>
      <c r="AA513" s="139"/>
      <c r="AB513" s="139"/>
      <c r="AC513" s="139"/>
      <c r="AD513" s="139"/>
      <c r="AE513" s="139"/>
      <c r="AF513" s="139"/>
      <c r="AG513" s="139"/>
      <c r="AH513" s="139"/>
      <c r="AI513" s="139"/>
      <c r="AJ513" s="139"/>
      <c r="AK513" s="139"/>
      <c r="AL513" s="139"/>
      <c r="AM513" s="139"/>
      <c r="AN513" s="139"/>
      <c r="AO513" s="139"/>
      <c r="AP513" s="139"/>
      <c r="AQ513" s="139"/>
      <c r="AR513" s="139"/>
      <c r="AS513" s="139"/>
      <c r="AT513" s="139"/>
      <c r="AU513" s="139"/>
      <c r="AV513" s="139"/>
      <c r="AW513" s="139"/>
      <c r="AX513" s="139"/>
      <c r="AY513" s="139"/>
      <c r="AZ513" s="139"/>
      <c r="BA513" s="139"/>
      <c r="BB513" s="139"/>
      <c r="BC513" s="139"/>
      <c r="BD513" s="139"/>
      <c r="BE513" s="139"/>
      <c r="BF513" s="139"/>
      <c r="BG513" s="139"/>
      <c r="BH513" s="139"/>
      <c r="BI513" s="139"/>
      <c r="BJ513" s="139"/>
      <c r="BK513" s="139"/>
      <c r="BL513" s="139"/>
      <c r="BM513" s="139"/>
      <c r="BN513" s="139"/>
      <c r="BO513" s="139"/>
      <c r="BP513" s="139"/>
      <c r="BQ513" s="139"/>
      <c r="BR513" s="139"/>
      <c r="BS513" s="139"/>
      <c r="BT513" s="139"/>
      <c r="BU513" s="139"/>
      <c r="BV513" s="139"/>
      <c r="BW513" s="139"/>
      <c r="BX513" s="139"/>
      <c r="BY513" s="139"/>
      <c r="BZ513" s="139"/>
      <c r="CA513" s="139"/>
      <c r="CB513" s="139"/>
      <c r="CC513" s="139"/>
    </row>
    <row r="514" spans="8:81" s="38" customFormat="1" x14ac:dyDescent="0.45">
      <c r="H514" s="139"/>
      <c r="I514" s="139"/>
      <c r="J514" s="139"/>
      <c r="K514" s="139"/>
      <c r="L514" s="139"/>
      <c r="M514" s="139"/>
      <c r="N514" s="139"/>
      <c r="O514" s="139"/>
      <c r="P514" s="139"/>
      <c r="Q514" s="139"/>
      <c r="R514" s="139"/>
      <c r="S514" s="139"/>
      <c r="T514" s="139"/>
      <c r="U514" s="139"/>
      <c r="V514" s="139"/>
      <c r="W514" s="139"/>
      <c r="X514" s="139"/>
      <c r="Y514" s="139"/>
      <c r="Z514" s="139"/>
      <c r="AA514" s="139"/>
      <c r="AB514" s="139"/>
      <c r="AC514" s="139"/>
      <c r="AD514" s="139"/>
      <c r="AE514" s="139"/>
      <c r="AF514" s="139"/>
      <c r="AG514" s="139"/>
      <c r="AH514" s="139"/>
      <c r="AI514" s="139"/>
      <c r="AJ514" s="139"/>
      <c r="AK514" s="139"/>
      <c r="AL514" s="139"/>
      <c r="AM514" s="139"/>
      <c r="AN514" s="139"/>
      <c r="AO514" s="139"/>
      <c r="AP514" s="139"/>
      <c r="AQ514" s="139"/>
      <c r="AR514" s="139"/>
      <c r="AS514" s="139"/>
      <c r="AT514" s="139"/>
      <c r="AU514" s="139"/>
      <c r="AV514" s="139"/>
      <c r="AW514" s="139"/>
      <c r="AX514" s="139"/>
      <c r="AY514" s="139"/>
      <c r="AZ514" s="139"/>
      <c r="BA514" s="139"/>
      <c r="BB514" s="139"/>
      <c r="BC514" s="139"/>
      <c r="BD514" s="139"/>
      <c r="BE514" s="139"/>
      <c r="BF514" s="139"/>
      <c r="BG514" s="139"/>
      <c r="BH514" s="139"/>
      <c r="BI514" s="139"/>
      <c r="BJ514" s="139"/>
      <c r="BK514" s="139"/>
      <c r="BL514" s="139"/>
      <c r="BM514" s="139"/>
      <c r="BN514" s="139"/>
      <c r="BO514" s="139"/>
      <c r="BP514" s="139"/>
      <c r="BQ514" s="139"/>
      <c r="BR514" s="139"/>
      <c r="BS514" s="139"/>
      <c r="BT514" s="139"/>
      <c r="BU514" s="139"/>
      <c r="BV514" s="139"/>
      <c r="BW514" s="139"/>
      <c r="BX514" s="139"/>
      <c r="BY514" s="139"/>
      <c r="BZ514" s="139"/>
      <c r="CA514" s="139"/>
      <c r="CB514" s="139"/>
      <c r="CC514" s="139"/>
    </row>
    <row r="515" spans="8:81" s="38" customFormat="1" x14ac:dyDescent="0.45">
      <c r="H515" s="139"/>
      <c r="I515" s="139"/>
      <c r="J515" s="139"/>
      <c r="K515" s="139"/>
      <c r="L515" s="139"/>
      <c r="M515" s="139"/>
      <c r="N515" s="139"/>
      <c r="O515" s="139"/>
      <c r="P515" s="139"/>
      <c r="Q515" s="139"/>
      <c r="R515" s="139"/>
      <c r="S515" s="139"/>
      <c r="T515" s="139"/>
      <c r="U515" s="139"/>
      <c r="V515" s="139"/>
      <c r="W515" s="139"/>
      <c r="X515" s="139"/>
      <c r="Y515" s="139"/>
      <c r="Z515" s="139"/>
      <c r="AA515" s="139"/>
      <c r="AB515" s="139"/>
      <c r="AC515" s="139"/>
      <c r="AD515" s="139"/>
      <c r="AE515" s="139"/>
      <c r="AF515" s="139"/>
      <c r="AG515" s="139"/>
      <c r="AH515" s="139"/>
      <c r="AI515" s="139"/>
      <c r="AJ515" s="139"/>
      <c r="AK515" s="139"/>
      <c r="AL515" s="139"/>
      <c r="AM515" s="139"/>
      <c r="AN515" s="139"/>
      <c r="AO515" s="139"/>
      <c r="AP515" s="139"/>
      <c r="AQ515" s="139"/>
      <c r="AR515" s="139"/>
      <c r="AS515" s="139"/>
      <c r="AT515" s="139"/>
      <c r="AU515" s="139"/>
      <c r="AV515" s="139"/>
      <c r="AW515" s="139"/>
      <c r="AX515" s="139"/>
      <c r="AY515" s="139"/>
      <c r="AZ515" s="139"/>
      <c r="BA515" s="139"/>
      <c r="BB515" s="139"/>
      <c r="BC515" s="139"/>
      <c r="BD515" s="139"/>
      <c r="BE515" s="139"/>
      <c r="BF515" s="139"/>
      <c r="BG515" s="139"/>
      <c r="BH515" s="139"/>
      <c r="BI515" s="139"/>
      <c r="BJ515" s="139"/>
      <c r="BK515" s="139"/>
      <c r="BL515" s="139"/>
      <c r="BM515" s="139"/>
      <c r="BN515" s="139"/>
      <c r="BO515" s="139"/>
      <c r="BP515" s="139"/>
      <c r="BQ515" s="139"/>
      <c r="BR515" s="139"/>
      <c r="BS515" s="139"/>
      <c r="BT515" s="139"/>
      <c r="BU515" s="139"/>
      <c r="BV515" s="139"/>
      <c r="BW515" s="139"/>
      <c r="BX515" s="139"/>
      <c r="BY515" s="139"/>
      <c r="BZ515" s="139"/>
      <c r="CA515" s="139"/>
      <c r="CB515" s="139"/>
      <c r="CC515" s="139"/>
    </row>
    <row r="516" spans="8:81" s="38" customFormat="1" x14ac:dyDescent="0.45">
      <c r="H516" s="139"/>
      <c r="I516" s="139"/>
      <c r="J516" s="139"/>
      <c r="K516" s="139"/>
      <c r="L516" s="139"/>
      <c r="M516" s="139"/>
      <c r="N516" s="139"/>
      <c r="O516" s="139"/>
      <c r="P516" s="139"/>
      <c r="Q516" s="139"/>
      <c r="R516" s="139"/>
      <c r="S516" s="139"/>
      <c r="T516" s="139"/>
      <c r="U516" s="139"/>
      <c r="V516" s="139"/>
      <c r="W516" s="139"/>
      <c r="X516" s="139"/>
      <c r="Y516" s="139"/>
      <c r="Z516" s="139"/>
      <c r="AA516" s="139"/>
      <c r="AB516" s="139"/>
      <c r="AC516" s="139"/>
      <c r="AD516" s="139"/>
      <c r="AE516" s="139"/>
      <c r="AF516" s="139"/>
      <c r="AG516" s="139"/>
      <c r="AH516" s="139"/>
      <c r="AI516" s="139"/>
      <c r="AJ516" s="139"/>
      <c r="AK516" s="139"/>
      <c r="AL516" s="139"/>
      <c r="AM516" s="139"/>
      <c r="AN516" s="139"/>
      <c r="AO516" s="139"/>
      <c r="AP516" s="139"/>
      <c r="AQ516" s="139"/>
      <c r="AR516" s="139"/>
      <c r="AS516" s="139"/>
      <c r="AT516" s="139"/>
      <c r="AU516" s="139"/>
      <c r="AV516" s="139"/>
      <c r="AW516" s="139"/>
      <c r="AX516" s="139"/>
      <c r="AY516" s="139"/>
      <c r="AZ516" s="139"/>
      <c r="BA516" s="139"/>
      <c r="BB516" s="139"/>
      <c r="BC516" s="139"/>
      <c r="BD516" s="139"/>
      <c r="BE516" s="139"/>
      <c r="BF516" s="139"/>
      <c r="BG516" s="139"/>
      <c r="BH516" s="139"/>
      <c r="BI516" s="139"/>
      <c r="BJ516" s="139"/>
      <c r="BK516" s="139"/>
      <c r="BL516" s="139"/>
      <c r="BM516" s="139"/>
      <c r="BN516" s="139"/>
      <c r="BO516" s="139"/>
      <c r="BP516" s="139"/>
      <c r="BQ516" s="139"/>
      <c r="BR516" s="139"/>
      <c r="BS516" s="139"/>
      <c r="BT516" s="139"/>
      <c r="BU516" s="139"/>
      <c r="BV516" s="139"/>
      <c r="BW516" s="139"/>
      <c r="BX516" s="139"/>
      <c r="BY516" s="139"/>
      <c r="BZ516" s="139"/>
      <c r="CA516" s="139"/>
      <c r="CB516" s="139"/>
      <c r="CC516" s="139"/>
    </row>
    <row r="517" spans="8:81" s="38" customFormat="1" x14ac:dyDescent="0.45">
      <c r="H517" s="139"/>
      <c r="I517" s="139"/>
      <c r="J517" s="139"/>
      <c r="K517" s="139"/>
      <c r="L517" s="139"/>
      <c r="M517" s="139"/>
      <c r="N517" s="139"/>
      <c r="O517" s="139"/>
      <c r="P517" s="139"/>
      <c r="Q517" s="139"/>
      <c r="R517" s="139"/>
      <c r="S517" s="139"/>
      <c r="T517" s="139"/>
      <c r="U517" s="139"/>
      <c r="V517" s="139"/>
      <c r="W517" s="139"/>
      <c r="X517" s="139"/>
      <c r="Y517" s="139"/>
      <c r="Z517" s="139"/>
      <c r="AA517" s="139"/>
      <c r="AB517" s="139"/>
      <c r="AC517" s="139"/>
      <c r="AD517" s="139"/>
      <c r="AE517" s="139"/>
      <c r="AF517" s="139"/>
      <c r="AG517" s="139"/>
      <c r="AH517" s="139"/>
      <c r="AI517" s="139"/>
      <c r="AJ517" s="139"/>
      <c r="AK517" s="139"/>
      <c r="AL517" s="139"/>
      <c r="AM517" s="139"/>
      <c r="AN517" s="139"/>
      <c r="AO517" s="139"/>
      <c r="AP517" s="139"/>
      <c r="AQ517" s="139"/>
      <c r="AR517" s="139"/>
      <c r="AS517" s="139"/>
      <c r="AT517" s="139"/>
      <c r="AU517" s="139"/>
      <c r="AV517" s="139"/>
      <c r="AW517" s="139"/>
      <c r="AX517" s="139"/>
      <c r="AY517" s="139"/>
      <c r="AZ517" s="139"/>
      <c r="BA517" s="139"/>
      <c r="BB517" s="139"/>
      <c r="BC517" s="139"/>
      <c r="BD517" s="139"/>
      <c r="BE517" s="139"/>
      <c r="BF517" s="139"/>
      <c r="BG517" s="139"/>
      <c r="BH517" s="139"/>
      <c r="BI517" s="139"/>
      <c r="BJ517" s="139"/>
      <c r="BK517" s="139"/>
      <c r="BL517" s="139"/>
      <c r="BM517" s="139"/>
      <c r="BN517" s="139"/>
      <c r="BO517" s="139"/>
      <c r="BP517" s="139"/>
      <c r="BQ517" s="139"/>
      <c r="BR517" s="139"/>
      <c r="BS517" s="139"/>
      <c r="BT517" s="139"/>
      <c r="BU517" s="139"/>
      <c r="BV517" s="139"/>
      <c r="BW517" s="139"/>
      <c r="BX517" s="139"/>
      <c r="BY517" s="139"/>
      <c r="BZ517" s="139"/>
      <c r="CA517" s="139"/>
      <c r="CB517" s="139"/>
      <c r="CC517" s="139"/>
    </row>
    <row r="518" spans="8:81" s="38" customFormat="1" x14ac:dyDescent="0.45">
      <c r="H518" s="139"/>
      <c r="I518" s="139"/>
      <c r="J518" s="139"/>
      <c r="K518" s="139"/>
      <c r="L518" s="139"/>
      <c r="M518" s="139"/>
      <c r="N518" s="139"/>
      <c r="O518" s="139"/>
      <c r="P518" s="139"/>
      <c r="Q518" s="139"/>
      <c r="R518" s="139"/>
      <c r="S518" s="139"/>
      <c r="T518" s="139"/>
      <c r="U518" s="139"/>
      <c r="V518" s="139"/>
      <c r="W518" s="139"/>
      <c r="X518" s="139"/>
      <c r="Y518" s="139"/>
      <c r="Z518" s="139"/>
      <c r="AA518" s="139"/>
      <c r="AB518" s="139"/>
      <c r="AC518" s="139"/>
      <c r="AD518" s="139"/>
      <c r="AE518" s="139"/>
      <c r="AF518" s="139"/>
      <c r="AG518" s="139"/>
      <c r="AH518" s="139"/>
      <c r="AI518" s="139"/>
      <c r="AJ518" s="139"/>
      <c r="AK518" s="139"/>
      <c r="AL518" s="139"/>
      <c r="AM518" s="139"/>
      <c r="AN518" s="139"/>
      <c r="AO518" s="139"/>
      <c r="AP518" s="139"/>
      <c r="AQ518" s="139"/>
      <c r="AR518" s="139"/>
      <c r="AS518" s="139"/>
      <c r="AT518" s="139"/>
      <c r="AU518" s="139"/>
      <c r="AV518" s="139"/>
      <c r="AW518" s="139"/>
      <c r="AX518" s="139"/>
      <c r="AY518" s="139"/>
      <c r="AZ518" s="139"/>
      <c r="BA518" s="139"/>
      <c r="BB518" s="139"/>
      <c r="BC518" s="139"/>
      <c r="BD518" s="139"/>
      <c r="BE518" s="139"/>
      <c r="BF518" s="139"/>
      <c r="BG518" s="139"/>
      <c r="BH518" s="139"/>
      <c r="BI518" s="139"/>
      <c r="BJ518" s="139"/>
      <c r="BK518" s="139"/>
      <c r="BL518" s="139"/>
      <c r="BM518" s="139"/>
      <c r="BN518" s="139"/>
      <c r="BO518" s="139"/>
      <c r="BP518" s="139"/>
      <c r="BQ518" s="139"/>
      <c r="BR518" s="139"/>
      <c r="BS518" s="139"/>
      <c r="BT518" s="139"/>
      <c r="BU518" s="139"/>
      <c r="BV518" s="139"/>
      <c r="BW518" s="139"/>
      <c r="BX518" s="139"/>
      <c r="BY518" s="139"/>
      <c r="BZ518" s="139"/>
      <c r="CA518" s="139"/>
      <c r="CB518" s="139"/>
      <c r="CC518" s="139"/>
    </row>
    <row r="519" spans="8:81" s="38" customFormat="1" x14ac:dyDescent="0.45">
      <c r="H519" s="139"/>
      <c r="I519" s="139"/>
      <c r="J519" s="139"/>
      <c r="K519" s="139"/>
      <c r="L519" s="139"/>
      <c r="M519" s="139"/>
      <c r="N519" s="139"/>
      <c r="O519" s="139"/>
      <c r="P519" s="139"/>
      <c r="Q519" s="139"/>
      <c r="R519" s="139"/>
      <c r="S519" s="139"/>
      <c r="T519" s="139"/>
      <c r="U519" s="139"/>
      <c r="V519" s="139"/>
      <c r="W519" s="139"/>
      <c r="X519" s="139"/>
      <c r="Y519" s="139"/>
      <c r="Z519" s="139"/>
      <c r="AA519" s="139"/>
      <c r="AB519" s="139"/>
      <c r="AC519" s="139"/>
      <c r="AD519" s="139"/>
      <c r="AE519" s="139"/>
      <c r="AF519" s="139"/>
      <c r="AG519" s="139"/>
      <c r="AH519" s="139"/>
      <c r="AI519" s="139"/>
      <c r="AJ519" s="139"/>
      <c r="AK519" s="139"/>
      <c r="AL519" s="139"/>
      <c r="AM519" s="139"/>
      <c r="AN519" s="139"/>
      <c r="AO519" s="139"/>
      <c r="AP519" s="139"/>
      <c r="AQ519" s="139"/>
      <c r="AR519" s="139"/>
      <c r="AS519" s="139"/>
      <c r="AT519" s="139"/>
      <c r="AU519" s="139"/>
      <c r="AV519" s="139"/>
      <c r="AW519" s="139"/>
      <c r="AX519" s="139"/>
      <c r="AY519" s="139"/>
      <c r="AZ519" s="139"/>
      <c r="BA519" s="139"/>
      <c r="BB519" s="139"/>
      <c r="BC519" s="139"/>
      <c r="BD519" s="139"/>
      <c r="BE519" s="139"/>
      <c r="BF519" s="139"/>
      <c r="BG519" s="139"/>
      <c r="BH519" s="139"/>
      <c r="BI519" s="139"/>
      <c r="BJ519" s="139"/>
      <c r="BK519" s="139"/>
      <c r="BL519" s="139"/>
      <c r="BM519" s="139"/>
      <c r="BN519" s="139"/>
      <c r="BO519" s="139"/>
      <c r="BP519" s="139"/>
      <c r="BQ519" s="139"/>
      <c r="BR519" s="139"/>
      <c r="BS519" s="139"/>
      <c r="BT519" s="139"/>
      <c r="BU519" s="139"/>
      <c r="BV519" s="139"/>
      <c r="BW519" s="139"/>
      <c r="BX519" s="139"/>
      <c r="BY519" s="139"/>
      <c r="BZ519" s="139"/>
      <c r="CA519" s="139"/>
      <c r="CB519" s="139"/>
      <c r="CC519" s="139"/>
    </row>
    <row r="520" spans="8:81" s="38" customFormat="1" x14ac:dyDescent="0.45">
      <c r="H520" s="139"/>
      <c r="I520" s="139"/>
      <c r="J520" s="139"/>
      <c r="K520" s="139"/>
      <c r="L520" s="139"/>
      <c r="M520" s="139"/>
      <c r="N520" s="139"/>
      <c r="O520" s="139"/>
      <c r="P520" s="139"/>
      <c r="Q520" s="139"/>
      <c r="R520" s="139"/>
      <c r="S520" s="139"/>
      <c r="T520" s="139"/>
      <c r="U520" s="139"/>
      <c r="V520" s="139"/>
      <c r="W520" s="139"/>
      <c r="X520" s="139"/>
      <c r="Y520" s="139"/>
      <c r="Z520" s="139"/>
      <c r="AA520" s="139"/>
      <c r="AB520" s="139"/>
      <c r="AC520" s="139"/>
      <c r="AD520" s="139"/>
      <c r="AE520" s="139"/>
      <c r="AF520" s="139"/>
      <c r="AG520" s="139"/>
      <c r="AH520" s="139"/>
      <c r="AI520" s="139"/>
      <c r="AJ520" s="139"/>
      <c r="AK520" s="139"/>
      <c r="AL520" s="139"/>
      <c r="AM520" s="139"/>
      <c r="AN520" s="139"/>
      <c r="AO520" s="139"/>
      <c r="AP520" s="139"/>
      <c r="AQ520" s="139"/>
      <c r="AR520" s="139"/>
      <c r="AS520" s="139"/>
      <c r="AT520" s="139"/>
      <c r="AU520" s="139"/>
      <c r="AV520" s="139"/>
      <c r="AW520" s="139"/>
      <c r="AX520" s="139"/>
      <c r="AY520" s="139"/>
      <c r="AZ520" s="139"/>
      <c r="BA520" s="139"/>
      <c r="BB520" s="139"/>
      <c r="BC520" s="139"/>
      <c r="BD520" s="139"/>
      <c r="BE520" s="139"/>
      <c r="BF520" s="139"/>
      <c r="BG520" s="139"/>
      <c r="BH520" s="139"/>
      <c r="BI520" s="139"/>
      <c r="BJ520" s="139"/>
      <c r="BK520" s="139"/>
      <c r="BL520" s="139"/>
      <c r="BM520" s="139"/>
      <c r="BN520" s="139"/>
      <c r="BO520" s="139"/>
      <c r="BP520" s="139"/>
      <c r="BQ520" s="139"/>
      <c r="BR520" s="139"/>
      <c r="BS520" s="139"/>
      <c r="BT520" s="139"/>
      <c r="BU520" s="139"/>
      <c r="BV520" s="139"/>
      <c r="BW520" s="139"/>
      <c r="BX520" s="139"/>
      <c r="BY520" s="139"/>
      <c r="BZ520" s="139"/>
      <c r="CA520" s="139"/>
      <c r="CB520" s="139"/>
      <c r="CC520" s="139"/>
    </row>
    <row r="521" spans="8:81" s="38" customFormat="1" x14ac:dyDescent="0.45">
      <c r="H521" s="139"/>
      <c r="I521" s="139"/>
      <c r="J521" s="139"/>
      <c r="K521" s="139"/>
      <c r="L521" s="139"/>
      <c r="M521" s="139"/>
      <c r="N521" s="139"/>
      <c r="O521" s="139"/>
      <c r="P521" s="139"/>
      <c r="Q521" s="139"/>
      <c r="R521" s="139"/>
      <c r="S521" s="139"/>
      <c r="T521" s="139"/>
      <c r="U521" s="139"/>
      <c r="V521" s="139"/>
      <c r="W521" s="139"/>
      <c r="X521" s="139"/>
      <c r="Y521" s="139"/>
      <c r="Z521" s="139"/>
      <c r="AA521" s="139"/>
      <c r="AB521" s="139"/>
      <c r="AC521" s="139"/>
      <c r="AD521" s="139"/>
      <c r="AE521" s="139"/>
      <c r="AF521" s="139"/>
      <c r="AG521" s="139"/>
      <c r="AH521" s="139"/>
      <c r="AI521" s="139"/>
      <c r="AJ521" s="139"/>
      <c r="AK521" s="139"/>
      <c r="AL521" s="139"/>
      <c r="AM521" s="139"/>
      <c r="AN521" s="139"/>
      <c r="AO521" s="139"/>
      <c r="AP521" s="139"/>
      <c r="AQ521" s="139"/>
      <c r="AR521" s="139"/>
      <c r="AS521" s="139"/>
      <c r="AT521" s="139"/>
      <c r="AU521" s="139"/>
      <c r="AV521" s="139"/>
      <c r="AW521" s="139"/>
      <c r="AX521" s="139"/>
      <c r="AY521" s="139"/>
      <c r="AZ521" s="139"/>
      <c r="BA521" s="139"/>
      <c r="BB521" s="139"/>
      <c r="BC521" s="139"/>
      <c r="BD521" s="139"/>
      <c r="BE521" s="139"/>
      <c r="BF521" s="139"/>
      <c r="BG521" s="139"/>
      <c r="BH521" s="139"/>
      <c r="BI521" s="139"/>
      <c r="BJ521" s="139"/>
      <c r="BK521" s="139"/>
      <c r="BL521" s="139"/>
      <c r="BM521" s="139"/>
      <c r="BN521" s="139"/>
      <c r="BO521" s="139"/>
      <c r="BP521" s="139"/>
      <c r="BQ521" s="139"/>
      <c r="BR521" s="139"/>
      <c r="BS521" s="139"/>
      <c r="BT521" s="139"/>
      <c r="BU521" s="139"/>
      <c r="BV521" s="139"/>
      <c r="BW521" s="139"/>
      <c r="BX521" s="139"/>
      <c r="BY521" s="139"/>
      <c r="BZ521" s="139"/>
      <c r="CA521" s="139"/>
      <c r="CB521" s="139"/>
      <c r="CC521" s="139"/>
    </row>
    <row r="522" spans="8:81" s="38" customFormat="1" x14ac:dyDescent="0.45">
      <c r="H522" s="139"/>
      <c r="I522" s="139"/>
      <c r="J522" s="139"/>
      <c r="K522" s="139"/>
      <c r="L522" s="139"/>
      <c r="M522" s="139"/>
      <c r="N522" s="139"/>
      <c r="O522" s="139"/>
      <c r="P522" s="139"/>
      <c r="Q522" s="139"/>
      <c r="R522" s="139"/>
      <c r="S522" s="139"/>
      <c r="T522" s="139"/>
      <c r="U522" s="139"/>
      <c r="V522" s="139"/>
      <c r="W522" s="139"/>
      <c r="X522" s="139"/>
      <c r="Y522" s="139"/>
      <c r="Z522" s="139"/>
      <c r="AA522" s="139"/>
      <c r="AB522" s="139"/>
      <c r="AC522" s="139"/>
      <c r="AD522" s="139"/>
      <c r="AE522" s="139"/>
      <c r="AF522" s="139"/>
      <c r="AG522" s="139"/>
      <c r="AH522" s="139"/>
      <c r="AI522" s="139"/>
      <c r="AJ522" s="139"/>
      <c r="AK522" s="139"/>
      <c r="AL522" s="139"/>
      <c r="AM522" s="139"/>
      <c r="AN522" s="139"/>
      <c r="AO522" s="139"/>
      <c r="AP522" s="139"/>
      <c r="AQ522" s="139"/>
      <c r="AR522" s="139"/>
      <c r="AS522" s="139"/>
      <c r="AT522" s="139"/>
      <c r="AU522" s="139"/>
      <c r="AV522" s="139"/>
      <c r="AW522" s="139"/>
      <c r="AX522" s="139"/>
      <c r="AY522" s="139"/>
      <c r="AZ522" s="139"/>
      <c r="BA522" s="139"/>
      <c r="BB522" s="139"/>
      <c r="BC522" s="139"/>
      <c r="BD522" s="139"/>
      <c r="BE522" s="139"/>
      <c r="BF522" s="139"/>
      <c r="BG522" s="139"/>
      <c r="BH522" s="139"/>
      <c r="BI522" s="139"/>
      <c r="BJ522" s="139"/>
      <c r="BK522" s="139"/>
      <c r="BL522" s="139"/>
      <c r="BM522" s="139"/>
      <c r="BN522" s="139"/>
      <c r="BO522" s="139"/>
      <c r="BP522" s="139"/>
      <c r="BQ522" s="139"/>
      <c r="BR522" s="139"/>
      <c r="BS522" s="139"/>
      <c r="BT522" s="139"/>
      <c r="BU522" s="139"/>
      <c r="BV522" s="139"/>
      <c r="BW522" s="139"/>
      <c r="BX522" s="139"/>
      <c r="BY522" s="139"/>
      <c r="BZ522" s="139"/>
      <c r="CA522" s="139"/>
      <c r="CB522" s="139"/>
      <c r="CC522" s="139"/>
    </row>
    <row r="523" spans="8:81" s="38" customFormat="1" x14ac:dyDescent="0.45">
      <c r="H523" s="139"/>
      <c r="I523" s="139"/>
      <c r="J523" s="139"/>
      <c r="K523" s="139"/>
      <c r="L523" s="139"/>
      <c r="M523" s="139"/>
      <c r="N523" s="139"/>
      <c r="O523" s="139"/>
      <c r="P523" s="139"/>
      <c r="Q523" s="139"/>
      <c r="R523" s="139"/>
      <c r="S523" s="139"/>
      <c r="T523" s="139"/>
      <c r="U523" s="139"/>
      <c r="V523" s="139"/>
      <c r="W523" s="139"/>
      <c r="X523" s="139"/>
      <c r="Y523" s="139"/>
      <c r="Z523" s="139"/>
      <c r="AA523" s="139"/>
      <c r="AB523" s="139"/>
      <c r="AC523" s="139"/>
      <c r="AD523" s="139"/>
      <c r="AE523" s="139"/>
      <c r="AF523" s="139"/>
      <c r="AG523" s="139"/>
      <c r="AH523" s="139"/>
      <c r="AI523" s="139"/>
      <c r="AJ523" s="139"/>
      <c r="AK523" s="139"/>
      <c r="AL523" s="139"/>
      <c r="AM523" s="139"/>
      <c r="AN523" s="139"/>
      <c r="AO523" s="139"/>
      <c r="AP523" s="139"/>
      <c r="AQ523" s="139"/>
      <c r="AR523" s="139"/>
      <c r="AS523" s="139"/>
      <c r="AT523" s="139"/>
      <c r="AU523" s="139"/>
      <c r="AV523" s="139"/>
      <c r="AW523" s="139"/>
      <c r="AX523" s="139"/>
      <c r="AY523" s="139"/>
      <c r="AZ523" s="139"/>
      <c r="BA523" s="139"/>
      <c r="BB523" s="139"/>
      <c r="BC523" s="139"/>
      <c r="BD523" s="139"/>
      <c r="BE523" s="139"/>
      <c r="BF523" s="139"/>
      <c r="BG523" s="139"/>
      <c r="BH523" s="139"/>
      <c r="BI523" s="139"/>
      <c r="BJ523" s="139"/>
      <c r="BK523" s="139"/>
      <c r="BL523" s="139"/>
      <c r="BM523" s="139"/>
      <c r="BN523" s="139"/>
      <c r="BO523" s="139"/>
      <c r="BP523" s="139"/>
      <c r="BQ523" s="139"/>
      <c r="BR523" s="139"/>
      <c r="BS523" s="139"/>
      <c r="BT523" s="139"/>
      <c r="BU523" s="139"/>
      <c r="BV523" s="139"/>
      <c r="BW523" s="139"/>
      <c r="BX523" s="139"/>
      <c r="BY523" s="139"/>
      <c r="BZ523" s="139"/>
      <c r="CA523" s="139"/>
      <c r="CB523" s="139"/>
      <c r="CC523" s="139"/>
    </row>
    <row r="524" spans="8:81" s="38" customFormat="1" x14ac:dyDescent="0.45">
      <c r="H524" s="139"/>
      <c r="I524" s="139"/>
      <c r="J524" s="139"/>
      <c r="K524" s="139"/>
      <c r="L524" s="139"/>
      <c r="M524" s="139"/>
      <c r="N524" s="139"/>
      <c r="O524" s="139"/>
      <c r="P524" s="139"/>
      <c r="Q524" s="139"/>
      <c r="R524" s="139"/>
      <c r="S524" s="139"/>
      <c r="T524" s="139"/>
      <c r="U524" s="139"/>
      <c r="V524" s="139"/>
      <c r="W524" s="139"/>
      <c r="X524" s="139"/>
      <c r="Y524" s="139"/>
      <c r="Z524" s="139"/>
      <c r="AA524" s="139"/>
      <c r="AB524" s="139"/>
      <c r="AC524" s="139"/>
      <c r="AD524" s="139"/>
      <c r="AE524" s="139"/>
      <c r="AF524" s="139"/>
      <c r="AG524" s="139"/>
      <c r="AH524" s="139"/>
      <c r="AI524" s="139"/>
      <c r="AJ524" s="139"/>
      <c r="AK524" s="139"/>
      <c r="AL524" s="139"/>
      <c r="AM524" s="139"/>
      <c r="AN524" s="139"/>
      <c r="AO524" s="139"/>
      <c r="AP524" s="139"/>
      <c r="AQ524" s="139"/>
      <c r="AR524" s="139"/>
      <c r="AS524" s="139"/>
      <c r="AT524" s="139"/>
      <c r="AU524" s="139"/>
      <c r="AV524" s="139"/>
      <c r="AW524" s="139"/>
      <c r="AX524" s="139"/>
      <c r="AY524" s="139"/>
      <c r="AZ524" s="139"/>
      <c r="BA524" s="139"/>
      <c r="BB524" s="139"/>
      <c r="BC524" s="139"/>
      <c r="BD524" s="139"/>
      <c r="BE524" s="139"/>
      <c r="BF524" s="139"/>
      <c r="BG524" s="139"/>
      <c r="BH524" s="139"/>
      <c r="BI524" s="139"/>
      <c r="BJ524" s="139"/>
      <c r="BK524" s="139"/>
      <c r="BL524" s="139"/>
      <c r="BM524" s="139"/>
      <c r="BN524" s="139"/>
      <c r="BO524" s="139"/>
      <c r="BP524" s="139"/>
      <c r="BQ524" s="139"/>
      <c r="BR524" s="139"/>
      <c r="BS524" s="139"/>
      <c r="BT524" s="139"/>
      <c r="BU524" s="139"/>
      <c r="BV524" s="139"/>
      <c r="BW524" s="139"/>
      <c r="BX524" s="139"/>
      <c r="BY524" s="139"/>
      <c r="BZ524" s="139"/>
      <c r="CA524" s="139"/>
      <c r="CB524" s="139"/>
      <c r="CC524" s="139"/>
    </row>
    <row r="525" spans="8:81" s="38" customFormat="1" x14ac:dyDescent="0.45">
      <c r="H525" s="139"/>
      <c r="I525" s="139"/>
      <c r="J525" s="139"/>
      <c r="K525" s="139"/>
      <c r="L525" s="139"/>
      <c r="M525" s="139"/>
      <c r="N525" s="139"/>
      <c r="O525" s="139"/>
      <c r="P525" s="139"/>
      <c r="Q525" s="139"/>
      <c r="R525" s="139"/>
      <c r="S525" s="139"/>
      <c r="T525" s="139"/>
      <c r="U525" s="139"/>
      <c r="V525" s="139"/>
      <c r="W525" s="139"/>
      <c r="X525" s="139"/>
      <c r="Y525" s="139"/>
      <c r="Z525" s="139"/>
      <c r="AA525" s="139"/>
      <c r="AB525" s="139"/>
      <c r="AC525" s="139"/>
      <c r="AD525" s="139"/>
      <c r="AE525" s="139"/>
      <c r="AF525" s="139"/>
      <c r="AG525" s="139"/>
      <c r="AH525" s="139"/>
      <c r="AI525" s="139"/>
      <c r="AJ525" s="139"/>
      <c r="AK525" s="139"/>
      <c r="AL525" s="139"/>
      <c r="AM525" s="139"/>
      <c r="AN525" s="139"/>
      <c r="AO525" s="139"/>
      <c r="AP525" s="139"/>
      <c r="AQ525" s="139"/>
      <c r="AR525" s="139"/>
      <c r="AS525" s="139"/>
      <c r="AT525" s="139"/>
      <c r="AU525" s="139"/>
      <c r="AV525" s="139"/>
      <c r="AW525" s="139"/>
      <c r="AX525" s="139"/>
      <c r="AY525" s="139"/>
      <c r="AZ525" s="139"/>
      <c r="BA525" s="139"/>
      <c r="BB525" s="139"/>
      <c r="BC525" s="139"/>
      <c r="BD525" s="139"/>
      <c r="BE525" s="139"/>
      <c r="BF525" s="139"/>
      <c r="BG525" s="139"/>
      <c r="BH525" s="139"/>
      <c r="BI525" s="139"/>
      <c r="BJ525" s="139"/>
      <c r="BK525" s="139"/>
      <c r="BL525" s="139"/>
      <c r="BM525" s="139"/>
      <c r="BN525" s="139"/>
      <c r="BO525" s="139"/>
      <c r="BP525" s="139"/>
      <c r="BQ525" s="139"/>
      <c r="BR525" s="139"/>
      <c r="BS525" s="139"/>
      <c r="BT525" s="139"/>
      <c r="BU525" s="139"/>
      <c r="BV525" s="139"/>
      <c r="BW525" s="139"/>
      <c r="BX525" s="139"/>
      <c r="BY525" s="139"/>
      <c r="BZ525" s="139"/>
      <c r="CA525" s="139"/>
      <c r="CB525" s="139"/>
      <c r="CC525" s="139"/>
    </row>
    <row r="526" spans="8:81" s="38" customFormat="1" x14ac:dyDescent="0.45">
      <c r="H526" s="139"/>
      <c r="I526" s="139"/>
      <c r="J526" s="139"/>
      <c r="K526" s="139"/>
      <c r="L526" s="139"/>
      <c r="M526" s="139"/>
      <c r="N526" s="139"/>
      <c r="O526" s="139"/>
      <c r="P526" s="139"/>
      <c r="Q526" s="139"/>
      <c r="R526" s="139"/>
      <c r="S526" s="139"/>
      <c r="T526" s="139"/>
      <c r="U526" s="139"/>
      <c r="V526" s="139"/>
      <c r="W526" s="139"/>
      <c r="X526" s="139"/>
      <c r="Y526" s="139"/>
      <c r="Z526" s="139"/>
      <c r="AA526" s="139"/>
      <c r="AB526" s="139"/>
      <c r="AC526" s="139"/>
      <c r="AD526" s="139"/>
      <c r="AE526" s="139"/>
      <c r="AF526" s="139"/>
      <c r="AG526" s="139"/>
      <c r="AH526" s="139"/>
      <c r="AI526" s="139"/>
      <c r="AJ526" s="139"/>
      <c r="AK526" s="139"/>
      <c r="AL526" s="139"/>
      <c r="AM526" s="139"/>
      <c r="AN526" s="139"/>
      <c r="AO526" s="139"/>
      <c r="AP526" s="139"/>
      <c r="AQ526" s="139"/>
      <c r="AR526" s="139"/>
      <c r="AS526" s="139"/>
      <c r="AT526" s="139"/>
      <c r="AU526" s="139"/>
      <c r="AV526" s="139"/>
      <c r="AW526" s="139"/>
      <c r="AX526" s="139"/>
      <c r="AY526" s="139"/>
      <c r="AZ526" s="139"/>
      <c r="BA526" s="139"/>
      <c r="BB526" s="139"/>
      <c r="BC526" s="139"/>
      <c r="BD526" s="139"/>
      <c r="BE526" s="139"/>
      <c r="BF526" s="139"/>
      <c r="BG526" s="139"/>
      <c r="BH526" s="139"/>
      <c r="BI526" s="139"/>
      <c r="BJ526" s="139"/>
      <c r="BK526" s="139"/>
      <c r="BL526" s="139"/>
      <c r="BM526" s="139"/>
      <c r="BN526" s="139"/>
      <c r="BO526" s="139"/>
      <c r="BP526" s="139"/>
      <c r="BQ526" s="139"/>
      <c r="BR526" s="139"/>
      <c r="BS526" s="139"/>
      <c r="BT526" s="139"/>
      <c r="BU526" s="139"/>
      <c r="BV526" s="139"/>
      <c r="BW526" s="139"/>
      <c r="BX526" s="139"/>
      <c r="BY526" s="139"/>
      <c r="BZ526" s="139"/>
      <c r="CA526" s="139"/>
      <c r="CB526" s="139"/>
      <c r="CC526" s="139"/>
    </row>
    <row r="527" spans="8:81" s="38" customFormat="1" x14ac:dyDescent="0.45">
      <c r="H527" s="139"/>
      <c r="I527" s="139"/>
      <c r="J527" s="139"/>
      <c r="K527" s="139"/>
      <c r="L527" s="139"/>
      <c r="M527" s="139"/>
      <c r="N527" s="139"/>
      <c r="O527" s="139"/>
      <c r="P527" s="139"/>
      <c r="Q527" s="139"/>
      <c r="R527" s="139"/>
      <c r="S527" s="139"/>
      <c r="T527" s="139"/>
      <c r="U527" s="139"/>
      <c r="V527" s="139"/>
      <c r="W527" s="139"/>
      <c r="X527" s="139"/>
      <c r="Y527" s="139"/>
      <c r="Z527" s="139"/>
      <c r="AA527" s="139"/>
      <c r="AB527" s="139"/>
      <c r="AC527" s="139"/>
      <c r="AD527" s="139"/>
      <c r="AE527" s="139"/>
      <c r="AF527" s="139"/>
      <c r="AG527" s="139"/>
      <c r="AH527" s="139"/>
      <c r="AI527" s="139"/>
      <c r="AJ527" s="139"/>
      <c r="AK527" s="139"/>
      <c r="AL527" s="139"/>
      <c r="AM527" s="139"/>
      <c r="AN527" s="139"/>
      <c r="AO527" s="139"/>
      <c r="AP527" s="139"/>
      <c r="AQ527" s="139"/>
      <c r="AR527" s="139"/>
      <c r="AS527" s="139"/>
      <c r="AT527" s="139"/>
      <c r="AU527" s="139"/>
      <c r="AV527" s="139"/>
      <c r="AW527" s="139"/>
      <c r="AX527" s="139"/>
      <c r="AY527" s="139"/>
      <c r="AZ527" s="139"/>
      <c r="BA527" s="139"/>
      <c r="BB527" s="139"/>
      <c r="BC527" s="139"/>
      <c r="BD527" s="139"/>
      <c r="BE527" s="139"/>
      <c r="BF527" s="139"/>
      <c r="BG527" s="139"/>
      <c r="BH527" s="139"/>
      <c r="BI527" s="139"/>
      <c r="BJ527" s="139"/>
      <c r="BK527" s="139"/>
      <c r="BL527" s="139"/>
      <c r="BM527" s="139"/>
      <c r="BN527" s="139"/>
      <c r="BO527" s="139"/>
      <c r="BP527" s="139"/>
      <c r="BQ527" s="139"/>
      <c r="BR527" s="139"/>
      <c r="BS527" s="139"/>
      <c r="BT527" s="139"/>
      <c r="BU527" s="139"/>
      <c r="BV527" s="139"/>
      <c r="BW527" s="139"/>
      <c r="BX527" s="139"/>
      <c r="BY527" s="139"/>
      <c r="BZ527" s="139"/>
      <c r="CA527" s="139"/>
      <c r="CB527" s="139"/>
      <c r="CC527" s="139"/>
    </row>
    <row r="528" spans="8:81" s="38" customFormat="1" x14ac:dyDescent="0.45">
      <c r="H528" s="139"/>
      <c r="I528" s="139"/>
      <c r="J528" s="139"/>
      <c r="K528" s="139"/>
      <c r="L528" s="139"/>
      <c r="M528" s="139"/>
      <c r="N528" s="139"/>
      <c r="O528" s="139"/>
      <c r="P528" s="139"/>
      <c r="Q528" s="139"/>
      <c r="R528" s="139"/>
      <c r="S528" s="139"/>
      <c r="T528" s="139"/>
      <c r="U528" s="139"/>
      <c r="V528" s="139"/>
      <c r="W528" s="139"/>
      <c r="X528" s="139"/>
      <c r="Y528" s="139"/>
      <c r="Z528" s="139"/>
      <c r="AA528" s="139"/>
      <c r="AB528" s="139"/>
      <c r="AC528" s="139"/>
      <c r="AD528" s="139"/>
      <c r="AE528" s="139"/>
      <c r="AF528" s="139"/>
      <c r="AG528" s="139"/>
      <c r="AH528" s="139"/>
      <c r="AI528" s="139"/>
      <c r="AJ528" s="139"/>
      <c r="AK528" s="139"/>
      <c r="AL528" s="139"/>
      <c r="AM528" s="139"/>
      <c r="AN528" s="139"/>
      <c r="AO528" s="139"/>
      <c r="AP528" s="139"/>
      <c r="AQ528" s="139"/>
      <c r="AR528" s="139"/>
      <c r="AS528" s="139"/>
      <c r="AT528" s="139"/>
      <c r="AU528" s="139"/>
      <c r="AV528" s="139"/>
      <c r="AW528" s="139"/>
      <c r="AX528" s="139"/>
      <c r="AY528" s="139"/>
      <c r="AZ528" s="139"/>
      <c r="BA528" s="139"/>
      <c r="BB528" s="139"/>
      <c r="BC528" s="139"/>
      <c r="BD528" s="139"/>
      <c r="BE528" s="139"/>
      <c r="BF528" s="139"/>
      <c r="BG528" s="139"/>
      <c r="BH528" s="139"/>
      <c r="BI528" s="139"/>
      <c r="BJ528" s="139"/>
      <c r="BK528" s="139"/>
      <c r="BL528" s="139"/>
      <c r="BM528" s="139"/>
      <c r="BN528" s="139"/>
      <c r="BO528" s="139"/>
      <c r="BP528" s="139"/>
      <c r="BQ528" s="139"/>
      <c r="BR528" s="139"/>
      <c r="BS528" s="139"/>
      <c r="BT528" s="139"/>
      <c r="BU528" s="139"/>
      <c r="BV528" s="139"/>
      <c r="BW528" s="139"/>
      <c r="BX528" s="139"/>
      <c r="BY528" s="139"/>
      <c r="BZ528" s="139"/>
      <c r="CA528" s="139"/>
      <c r="CB528" s="139"/>
      <c r="CC528" s="139"/>
    </row>
    <row r="529" spans="8:81" s="38" customFormat="1" x14ac:dyDescent="0.45">
      <c r="H529" s="139"/>
      <c r="I529" s="139"/>
      <c r="J529" s="139"/>
      <c r="K529" s="139"/>
      <c r="L529" s="139"/>
      <c r="M529" s="139"/>
      <c r="N529" s="139"/>
      <c r="O529" s="139"/>
      <c r="P529" s="139"/>
      <c r="Q529" s="139"/>
      <c r="R529" s="139"/>
      <c r="S529" s="139"/>
      <c r="T529" s="139"/>
      <c r="U529" s="139"/>
      <c r="V529" s="139"/>
      <c r="W529" s="139"/>
      <c r="X529" s="139"/>
      <c r="Y529" s="139"/>
      <c r="Z529" s="139"/>
      <c r="AA529" s="139"/>
      <c r="AB529" s="139"/>
      <c r="AC529" s="139"/>
      <c r="AD529" s="139"/>
      <c r="AE529" s="139"/>
      <c r="AF529" s="139"/>
      <c r="AG529" s="139"/>
      <c r="AH529" s="139"/>
      <c r="AI529" s="139"/>
      <c r="AJ529" s="139"/>
      <c r="AK529" s="139"/>
      <c r="AL529" s="139"/>
      <c r="AM529" s="139"/>
      <c r="AN529" s="139"/>
      <c r="AO529" s="139"/>
      <c r="AP529" s="139"/>
      <c r="AQ529" s="139"/>
      <c r="AR529" s="139"/>
      <c r="AS529" s="139"/>
      <c r="AT529" s="139"/>
      <c r="AU529" s="139"/>
      <c r="AV529" s="139"/>
      <c r="AW529" s="139"/>
      <c r="AX529" s="139"/>
      <c r="AY529" s="139"/>
      <c r="AZ529" s="139"/>
      <c r="BA529" s="139"/>
      <c r="BB529" s="139"/>
      <c r="BC529" s="139"/>
      <c r="BD529" s="139"/>
      <c r="BE529" s="139"/>
      <c r="BF529" s="139"/>
      <c r="BG529" s="139"/>
      <c r="BH529" s="139"/>
      <c r="BI529" s="139"/>
      <c r="BJ529" s="139"/>
      <c r="BK529" s="139"/>
      <c r="BL529" s="139"/>
      <c r="BM529" s="139"/>
      <c r="BN529" s="139"/>
      <c r="BO529" s="139"/>
      <c r="BP529" s="139"/>
      <c r="BQ529" s="139"/>
      <c r="BR529" s="139"/>
      <c r="BS529" s="139"/>
      <c r="BT529" s="139"/>
      <c r="BU529" s="139"/>
      <c r="BV529" s="139"/>
      <c r="BW529" s="139"/>
      <c r="BX529" s="139"/>
      <c r="BY529" s="139"/>
      <c r="BZ529" s="139"/>
      <c r="CA529" s="139"/>
      <c r="CB529" s="139"/>
      <c r="CC529" s="139"/>
    </row>
    <row r="530" spans="8:81" s="38" customFormat="1" x14ac:dyDescent="0.45">
      <c r="H530" s="139"/>
      <c r="I530" s="139"/>
      <c r="J530" s="139"/>
      <c r="K530" s="139"/>
      <c r="L530" s="139"/>
      <c r="M530" s="139"/>
      <c r="N530" s="139"/>
      <c r="O530" s="139"/>
      <c r="P530" s="139"/>
      <c r="Q530" s="139"/>
      <c r="R530" s="139"/>
      <c r="S530" s="139"/>
      <c r="T530" s="139"/>
      <c r="U530" s="139"/>
      <c r="V530" s="139"/>
      <c r="W530" s="139"/>
      <c r="X530" s="139"/>
      <c r="Y530" s="139"/>
      <c r="Z530" s="139"/>
      <c r="AA530" s="139"/>
      <c r="AB530" s="139"/>
      <c r="AC530" s="139"/>
      <c r="AD530" s="139"/>
      <c r="AE530" s="139"/>
      <c r="AF530" s="139"/>
      <c r="AG530" s="139"/>
      <c r="AH530" s="139"/>
      <c r="AI530" s="139"/>
      <c r="AJ530" s="139"/>
      <c r="AK530" s="139"/>
      <c r="AL530" s="139"/>
      <c r="AM530" s="139"/>
      <c r="AN530" s="139"/>
      <c r="AO530" s="139"/>
      <c r="AP530" s="139"/>
      <c r="AQ530" s="139"/>
      <c r="AR530" s="139"/>
      <c r="AS530" s="139"/>
      <c r="AT530" s="139"/>
      <c r="AU530" s="139"/>
      <c r="AV530" s="139"/>
      <c r="AW530" s="139"/>
      <c r="AX530" s="139"/>
      <c r="AY530" s="139"/>
      <c r="AZ530" s="139"/>
      <c r="BA530" s="139"/>
      <c r="BB530" s="139"/>
      <c r="BC530" s="139"/>
      <c r="BD530" s="139"/>
      <c r="BE530" s="139"/>
      <c r="BF530" s="139"/>
      <c r="BG530" s="139"/>
      <c r="BH530" s="139"/>
      <c r="BI530" s="139"/>
      <c r="BJ530" s="139"/>
      <c r="BK530" s="139"/>
      <c r="BL530" s="139"/>
      <c r="BM530" s="139"/>
      <c r="BN530" s="139"/>
      <c r="BO530" s="139"/>
      <c r="BP530" s="139"/>
      <c r="BQ530" s="139"/>
      <c r="BR530" s="139"/>
      <c r="BS530" s="139"/>
      <c r="BT530" s="139"/>
      <c r="BU530" s="139"/>
      <c r="BV530" s="139"/>
      <c r="BW530" s="139"/>
      <c r="BX530" s="139"/>
      <c r="BY530" s="139"/>
      <c r="BZ530" s="139"/>
      <c r="CA530" s="139"/>
      <c r="CB530" s="139"/>
      <c r="CC530" s="139"/>
    </row>
    <row r="531" spans="8:81" s="38" customFormat="1" x14ac:dyDescent="0.45">
      <c r="H531" s="139"/>
      <c r="I531" s="139"/>
      <c r="J531" s="139"/>
      <c r="K531" s="139"/>
      <c r="L531" s="139"/>
      <c r="M531" s="139"/>
      <c r="N531" s="139"/>
      <c r="O531" s="139"/>
      <c r="P531" s="139"/>
      <c r="Q531" s="139"/>
      <c r="R531" s="139"/>
      <c r="S531" s="139"/>
      <c r="T531" s="139"/>
      <c r="U531" s="139"/>
      <c r="V531" s="139"/>
      <c r="W531" s="139"/>
      <c r="X531" s="139"/>
      <c r="Y531" s="139"/>
      <c r="Z531" s="139"/>
      <c r="AA531" s="139"/>
      <c r="AB531" s="139"/>
      <c r="AC531" s="139"/>
      <c r="AD531" s="139"/>
      <c r="AE531" s="139"/>
      <c r="AF531" s="139"/>
      <c r="AG531" s="139"/>
      <c r="AH531" s="139"/>
      <c r="AI531" s="139"/>
      <c r="AJ531" s="139"/>
      <c r="AK531" s="139"/>
      <c r="AL531" s="139"/>
      <c r="AM531" s="139"/>
      <c r="AN531" s="139"/>
      <c r="AO531" s="139"/>
      <c r="AP531" s="139"/>
      <c r="AQ531" s="139"/>
      <c r="AR531" s="139"/>
      <c r="AS531" s="139"/>
      <c r="AT531" s="139"/>
      <c r="AU531" s="139"/>
      <c r="AV531" s="139"/>
      <c r="AW531" s="139"/>
      <c r="AX531" s="139"/>
      <c r="AY531" s="139"/>
      <c r="AZ531" s="139"/>
      <c r="BA531" s="139"/>
      <c r="BB531" s="139"/>
      <c r="BC531" s="139"/>
      <c r="BD531" s="139"/>
      <c r="BE531" s="139"/>
      <c r="BF531" s="139"/>
      <c r="BG531" s="139"/>
      <c r="BH531" s="139"/>
      <c r="BI531" s="139"/>
      <c r="BJ531" s="139"/>
      <c r="BK531" s="139"/>
      <c r="BL531" s="139"/>
      <c r="BM531" s="139"/>
      <c r="BN531" s="139"/>
      <c r="BO531" s="139"/>
      <c r="BP531" s="139"/>
      <c r="BQ531" s="139"/>
      <c r="BR531" s="139"/>
      <c r="BS531" s="139"/>
      <c r="BT531" s="139"/>
      <c r="BU531" s="139"/>
      <c r="BV531" s="139"/>
      <c r="BW531" s="139"/>
      <c r="BX531" s="139"/>
      <c r="BY531" s="139"/>
      <c r="BZ531" s="139"/>
      <c r="CA531" s="139"/>
      <c r="CB531" s="139"/>
      <c r="CC531" s="139"/>
    </row>
    <row r="532" spans="8:81" s="38" customFormat="1" x14ac:dyDescent="0.45">
      <c r="H532" s="139"/>
      <c r="I532" s="139"/>
      <c r="J532" s="139"/>
      <c r="K532" s="139"/>
      <c r="L532" s="139"/>
      <c r="M532" s="139"/>
      <c r="N532" s="139"/>
      <c r="O532" s="139"/>
      <c r="P532" s="139"/>
      <c r="Q532" s="139"/>
      <c r="R532" s="139"/>
      <c r="S532" s="139"/>
      <c r="T532" s="139"/>
      <c r="U532" s="139"/>
      <c r="V532" s="139"/>
      <c r="W532" s="139"/>
      <c r="X532" s="139"/>
      <c r="Y532" s="139"/>
      <c r="Z532" s="139"/>
      <c r="AA532" s="139"/>
      <c r="AB532" s="139"/>
      <c r="AC532" s="139"/>
      <c r="AD532" s="139"/>
      <c r="AE532" s="139"/>
      <c r="AF532" s="139"/>
      <c r="AG532" s="139"/>
      <c r="AH532" s="139"/>
      <c r="AI532" s="139"/>
      <c r="AJ532" s="139"/>
      <c r="AK532" s="139"/>
      <c r="AL532" s="139"/>
      <c r="AM532" s="139"/>
      <c r="AN532" s="139"/>
      <c r="AO532" s="139"/>
      <c r="AP532" s="139"/>
      <c r="AQ532" s="139"/>
      <c r="AR532" s="139"/>
      <c r="AS532" s="139"/>
      <c r="AT532" s="139"/>
      <c r="AU532" s="139"/>
      <c r="AV532" s="139"/>
      <c r="AW532" s="139"/>
      <c r="AX532" s="139"/>
      <c r="AY532" s="139"/>
      <c r="AZ532" s="139"/>
      <c r="BA532" s="139"/>
      <c r="BB532" s="139"/>
      <c r="BC532" s="139"/>
      <c r="BD532" s="139"/>
      <c r="BE532" s="139"/>
      <c r="BF532" s="139"/>
      <c r="BG532" s="139"/>
      <c r="BH532" s="139"/>
      <c r="BI532" s="139"/>
      <c r="BJ532" s="139"/>
      <c r="BK532" s="139"/>
      <c r="BL532" s="139"/>
      <c r="BM532" s="139"/>
      <c r="BN532" s="139"/>
      <c r="BO532" s="139"/>
      <c r="BP532" s="139"/>
      <c r="BQ532" s="139"/>
      <c r="BR532" s="139"/>
      <c r="BS532" s="139"/>
      <c r="BT532" s="139"/>
      <c r="BU532" s="139"/>
      <c r="BV532" s="139"/>
      <c r="BW532" s="139"/>
      <c r="BX532" s="139"/>
      <c r="BY532" s="139"/>
      <c r="BZ532" s="139"/>
      <c r="CA532" s="139"/>
      <c r="CB532" s="139"/>
      <c r="CC532" s="139"/>
    </row>
    <row r="533" spans="8:81" s="38" customFormat="1" x14ac:dyDescent="0.45">
      <c r="H533" s="139"/>
      <c r="I533" s="139"/>
      <c r="J533" s="139"/>
      <c r="K533" s="139"/>
      <c r="L533" s="139"/>
      <c r="M533" s="139"/>
      <c r="N533" s="139"/>
      <c r="O533" s="139"/>
      <c r="P533" s="139"/>
      <c r="Q533" s="139"/>
      <c r="R533" s="139"/>
      <c r="S533" s="139"/>
      <c r="T533" s="139"/>
      <c r="U533" s="139"/>
      <c r="V533" s="139"/>
      <c r="W533" s="139"/>
      <c r="X533" s="139"/>
      <c r="Y533" s="139"/>
      <c r="Z533" s="139"/>
      <c r="AA533" s="139"/>
      <c r="AB533" s="139"/>
      <c r="AC533" s="139"/>
      <c r="AD533" s="139"/>
      <c r="AE533" s="139"/>
      <c r="AF533" s="139"/>
      <c r="AG533" s="139"/>
      <c r="AH533" s="139"/>
      <c r="AI533" s="139"/>
      <c r="AJ533" s="139"/>
      <c r="AK533" s="139"/>
      <c r="AL533" s="139"/>
      <c r="AM533" s="139"/>
      <c r="AN533" s="139"/>
      <c r="AO533" s="139"/>
      <c r="AP533" s="139"/>
      <c r="AQ533" s="139"/>
      <c r="AR533" s="139"/>
      <c r="AS533" s="139"/>
      <c r="AT533" s="139"/>
      <c r="AU533" s="139"/>
      <c r="AV533" s="139"/>
      <c r="AW533" s="139"/>
      <c r="AX533" s="139"/>
      <c r="AY533" s="139"/>
      <c r="AZ533" s="139"/>
      <c r="BA533" s="139"/>
      <c r="BB533" s="139"/>
      <c r="BC533" s="139"/>
      <c r="BD533" s="139"/>
      <c r="BE533" s="139"/>
      <c r="BF533" s="139"/>
      <c r="BG533" s="139"/>
      <c r="BH533" s="139"/>
      <c r="BI533" s="139"/>
      <c r="BJ533" s="139"/>
      <c r="BK533" s="139"/>
      <c r="BL533" s="139"/>
      <c r="BM533" s="139"/>
      <c r="BN533" s="139"/>
      <c r="BO533" s="139"/>
      <c r="BP533" s="139"/>
      <c r="BQ533" s="139"/>
      <c r="BR533" s="139"/>
      <c r="BS533" s="139"/>
      <c r="BT533" s="139"/>
      <c r="BU533" s="139"/>
      <c r="BV533" s="139"/>
      <c r="BW533" s="139"/>
      <c r="BX533" s="139"/>
      <c r="BY533" s="139"/>
      <c r="BZ533" s="139"/>
      <c r="CA533" s="139"/>
      <c r="CB533" s="139"/>
      <c r="CC533" s="139"/>
    </row>
    <row r="534" spans="8:81" s="38" customFormat="1" x14ac:dyDescent="0.45">
      <c r="H534" s="139"/>
      <c r="I534" s="139"/>
      <c r="J534" s="139"/>
      <c r="K534" s="139"/>
      <c r="L534" s="139"/>
      <c r="M534" s="139"/>
      <c r="N534" s="139"/>
      <c r="O534" s="139"/>
      <c r="P534" s="139"/>
      <c r="Q534" s="139"/>
      <c r="R534" s="139"/>
      <c r="S534" s="139"/>
      <c r="T534" s="139"/>
      <c r="U534" s="139"/>
      <c r="V534" s="139"/>
      <c r="W534" s="139"/>
      <c r="X534" s="139"/>
      <c r="Y534" s="139"/>
      <c r="Z534" s="139"/>
      <c r="AA534" s="139"/>
      <c r="AB534" s="139"/>
      <c r="AC534" s="139"/>
      <c r="AD534" s="139"/>
      <c r="AE534" s="139"/>
      <c r="AF534" s="139"/>
      <c r="AG534" s="139"/>
      <c r="AH534" s="139"/>
      <c r="AI534" s="139"/>
      <c r="AJ534" s="139"/>
      <c r="AK534" s="139"/>
      <c r="AL534" s="139"/>
      <c r="AM534" s="139"/>
      <c r="AN534" s="139"/>
      <c r="AO534" s="139"/>
      <c r="AP534" s="139"/>
      <c r="AQ534" s="139"/>
      <c r="AR534" s="139"/>
      <c r="AS534" s="139"/>
      <c r="AT534" s="139"/>
      <c r="AU534" s="139"/>
      <c r="AV534" s="139"/>
      <c r="AW534" s="139"/>
      <c r="AX534" s="139"/>
      <c r="AY534" s="139"/>
      <c r="AZ534" s="139"/>
      <c r="BA534" s="139"/>
      <c r="BB534" s="139"/>
      <c r="BC534" s="139"/>
      <c r="BD534" s="139"/>
      <c r="BE534" s="139"/>
      <c r="BF534" s="139"/>
      <c r="BG534" s="139"/>
      <c r="BH534" s="139"/>
      <c r="BI534" s="139"/>
      <c r="BJ534" s="139"/>
      <c r="BK534" s="139"/>
      <c r="BL534" s="139"/>
      <c r="BM534" s="139"/>
      <c r="BN534" s="139"/>
      <c r="BO534" s="139"/>
      <c r="BP534" s="139"/>
      <c r="BQ534" s="139"/>
      <c r="BR534" s="139"/>
      <c r="BS534" s="139"/>
      <c r="BT534" s="139"/>
      <c r="BU534" s="139"/>
      <c r="BV534" s="139"/>
      <c r="BW534" s="139"/>
      <c r="BX534" s="139"/>
      <c r="BY534" s="139"/>
      <c r="BZ534" s="139"/>
      <c r="CA534" s="139"/>
      <c r="CB534" s="139"/>
      <c r="CC534" s="139"/>
    </row>
    <row r="535" spans="8:81" s="38" customFormat="1" x14ac:dyDescent="0.45">
      <c r="H535" s="139"/>
      <c r="I535" s="139"/>
      <c r="J535" s="139"/>
      <c r="K535" s="139"/>
      <c r="L535" s="139"/>
      <c r="M535" s="139"/>
      <c r="N535" s="139"/>
      <c r="O535" s="139"/>
      <c r="P535" s="139"/>
      <c r="Q535" s="139"/>
      <c r="R535" s="139"/>
      <c r="S535" s="139"/>
      <c r="T535" s="139"/>
      <c r="U535" s="139"/>
      <c r="V535" s="139"/>
      <c r="W535" s="139"/>
      <c r="X535" s="139"/>
      <c r="Y535" s="139"/>
      <c r="Z535" s="139"/>
      <c r="AA535" s="139"/>
      <c r="AB535" s="139"/>
      <c r="AC535" s="139"/>
      <c r="AD535" s="139"/>
      <c r="AE535" s="139"/>
      <c r="AF535" s="139"/>
      <c r="AG535" s="139"/>
      <c r="AH535" s="139"/>
      <c r="AI535" s="139"/>
      <c r="AJ535" s="139"/>
      <c r="AK535" s="139"/>
      <c r="AL535" s="139"/>
      <c r="AM535" s="139"/>
      <c r="AN535" s="139"/>
      <c r="AO535" s="139"/>
      <c r="AP535" s="139"/>
      <c r="AQ535" s="139"/>
      <c r="AR535" s="139"/>
      <c r="AS535" s="139"/>
      <c r="AT535" s="139"/>
      <c r="AU535" s="139"/>
      <c r="AV535" s="139"/>
      <c r="AW535" s="139"/>
      <c r="AX535" s="139"/>
      <c r="AY535" s="139"/>
      <c r="AZ535" s="139"/>
      <c r="BA535" s="139"/>
      <c r="BB535" s="139"/>
      <c r="BC535" s="139"/>
      <c r="BD535" s="139"/>
      <c r="BE535" s="139"/>
      <c r="BF535" s="139"/>
      <c r="BG535" s="139"/>
      <c r="BH535" s="139"/>
      <c r="BI535" s="139"/>
      <c r="BJ535" s="139"/>
      <c r="BK535" s="139"/>
      <c r="BL535" s="139"/>
      <c r="BM535" s="139"/>
      <c r="BN535" s="139"/>
      <c r="BO535" s="139"/>
      <c r="BP535" s="139"/>
      <c r="BQ535" s="139"/>
      <c r="BR535" s="139"/>
      <c r="BS535" s="139"/>
      <c r="BT535" s="139"/>
      <c r="BU535" s="139"/>
      <c r="BV535" s="139"/>
      <c r="BW535" s="139"/>
      <c r="BX535" s="139"/>
      <c r="BY535" s="139"/>
      <c r="BZ535" s="139"/>
      <c r="CA535" s="139"/>
      <c r="CB535" s="139"/>
      <c r="CC535" s="139"/>
    </row>
    <row r="536" spans="8:81" s="38" customFormat="1" x14ac:dyDescent="0.45">
      <c r="H536" s="139"/>
      <c r="I536" s="139"/>
      <c r="J536" s="139"/>
      <c r="K536" s="139"/>
      <c r="L536" s="139"/>
      <c r="M536" s="139"/>
      <c r="N536" s="139"/>
      <c r="O536" s="139"/>
      <c r="P536" s="139"/>
      <c r="Q536" s="139"/>
      <c r="R536" s="139"/>
      <c r="S536" s="139"/>
      <c r="T536" s="139"/>
      <c r="U536" s="139"/>
      <c r="V536" s="139"/>
      <c r="W536" s="139"/>
      <c r="X536" s="139"/>
      <c r="Y536" s="139"/>
      <c r="Z536" s="139"/>
      <c r="AA536" s="139"/>
      <c r="AB536" s="139"/>
      <c r="AC536" s="139"/>
      <c r="AD536" s="139"/>
      <c r="AE536" s="139"/>
      <c r="AF536" s="139"/>
      <c r="AG536" s="139"/>
      <c r="AH536" s="139"/>
      <c r="AI536" s="139"/>
      <c r="AJ536" s="139"/>
      <c r="AK536" s="139"/>
      <c r="AL536" s="139"/>
      <c r="AM536" s="139"/>
      <c r="AN536" s="139"/>
      <c r="AO536" s="139"/>
      <c r="AP536" s="139"/>
      <c r="AQ536" s="139"/>
      <c r="AR536" s="139"/>
      <c r="AS536" s="139"/>
      <c r="AT536" s="139"/>
      <c r="AU536" s="139"/>
      <c r="AV536" s="139"/>
      <c r="AW536" s="139"/>
      <c r="AX536" s="139"/>
      <c r="AY536" s="139"/>
      <c r="AZ536" s="139"/>
      <c r="BA536" s="139"/>
      <c r="BB536" s="139"/>
      <c r="BC536" s="139"/>
      <c r="BD536" s="139"/>
      <c r="BE536" s="139"/>
      <c r="BF536" s="139"/>
      <c r="BG536" s="139"/>
      <c r="BH536" s="139"/>
      <c r="BI536" s="139"/>
      <c r="BJ536" s="139"/>
      <c r="BK536" s="139"/>
      <c r="BL536" s="139"/>
      <c r="BM536" s="139"/>
      <c r="BN536" s="139"/>
      <c r="BO536" s="139"/>
      <c r="BP536" s="139"/>
      <c r="BQ536" s="139"/>
      <c r="BR536" s="139"/>
      <c r="BS536" s="139"/>
      <c r="BT536" s="139"/>
      <c r="BU536" s="139"/>
      <c r="BV536" s="139"/>
      <c r="BW536" s="139"/>
      <c r="BX536" s="139"/>
      <c r="BY536" s="139"/>
      <c r="BZ536" s="139"/>
      <c r="CA536" s="139"/>
      <c r="CB536" s="139"/>
      <c r="CC536" s="139"/>
    </row>
    <row r="537" spans="8:81" s="38" customFormat="1" x14ac:dyDescent="0.45">
      <c r="H537" s="139"/>
      <c r="I537" s="139"/>
      <c r="J537" s="139"/>
      <c r="K537" s="139"/>
      <c r="L537" s="139"/>
      <c r="M537" s="139"/>
      <c r="N537" s="139"/>
      <c r="O537" s="139"/>
      <c r="P537" s="139"/>
      <c r="Q537" s="139"/>
      <c r="R537" s="139"/>
      <c r="S537" s="139"/>
      <c r="T537" s="139"/>
      <c r="U537" s="139"/>
      <c r="V537" s="139"/>
      <c r="W537" s="139"/>
      <c r="X537" s="139"/>
      <c r="Y537" s="139"/>
      <c r="Z537" s="139"/>
      <c r="AA537" s="139"/>
      <c r="AB537" s="139"/>
      <c r="AC537" s="139"/>
      <c r="AD537" s="139"/>
      <c r="AE537" s="139"/>
      <c r="AF537" s="139"/>
      <c r="AG537" s="139"/>
      <c r="AH537" s="139"/>
      <c r="AI537" s="139"/>
      <c r="AJ537" s="139"/>
      <c r="AK537" s="139"/>
      <c r="AL537" s="139"/>
      <c r="AM537" s="139"/>
      <c r="AN537" s="139"/>
      <c r="AO537" s="139"/>
      <c r="AP537" s="139"/>
      <c r="AQ537" s="139"/>
      <c r="AR537" s="139"/>
      <c r="AS537" s="139"/>
      <c r="AT537" s="139"/>
      <c r="AU537" s="139"/>
      <c r="AV537" s="139"/>
      <c r="AW537" s="139"/>
      <c r="AX537" s="139"/>
      <c r="AY537" s="139"/>
      <c r="AZ537" s="139"/>
      <c r="BA537" s="139"/>
      <c r="BB537" s="139"/>
      <c r="BC537" s="139"/>
      <c r="BD537" s="139"/>
      <c r="BE537" s="139"/>
      <c r="BF537" s="139"/>
      <c r="BG537" s="139"/>
      <c r="BH537" s="139"/>
      <c r="BI537" s="139"/>
      <c r="BJ537" s="139"/>
      <c r="BK537" s="139"/>
      <c r="BL537" s="139"/>
      <c r="BM537" s="139"/>
      <c r="BN537" s="139"/>
      <c r="BO537" s="139"/>
      <c r="BP537" s="139"/>
      <c r="BQ537" s="139"/>
      <c r="BR537" s="139"/>
      <c r="BS537" s="139"/>
      <c r="BT537" s="139"/>
      <c r="BU537" s="139"/>
      <c r="BV537" s="139"/>
      <c r="BW537" s="139"/>
      <c r="BX537" s="139"/>
      <c r="BY537" s="139"/>
      <c r="BZ537" s="139"/>
      <c r="CA537" s="139"/>
      <c r="CB537" s="139"/>
      <c r="CC537" s="139"/>
    </row>
    <row r="538" spans="8:81" s="38" customFormat="1" x14ac:dyDescent="0.45">
      <c r="H538" s="139"/>
      <c r="I538" s="139"/>
      <c r="J538" s="139"/>
      <c r="K538" s="139"/>
      <c r="L538" s="139"/>
      <c r="M538" s="139"/>
      <c r="N538" s="139"/>
      <c r="O538" s="139"/>
      <c r="P538" s="139"/>
      <c r="Q538" s="139"/>
      <c r="R538" s="139"/>
      <c r="S538" s="139"/>
      <c r="T538" s="139"/>
      <c r="U538" s="139"/>
      <c r="V538" s="139"/>
      <c r="W538" s="139"/>
      <c r="X538" s="139"/>
      <c r="Y538" s="139"/>
      <c r="Z538" s="139"/>
      <c r="AA538" s="139"/>
      <c r="AB538" s="139"/>
      <c r="AC538" s="139"/>
      <c r="AD538" s="139"/>
      <c r="AE538" s="139"/>
      <c r="AF538" s="139"/>
      <c r="AG538" s="139"/>
      <c r="AH538" s="139"/>
      <c r="AI538" s="139"/>
      <c r="AJ538" s="139"/>
      <c r="AK538" s="139"/>
      <c r="AL538" s="139"/>
      <c r="AM538" s="139"/>
      <c r="AN538" s="139"/>
      <c r="AO538" s="139"/>
      <c r="AP538" s="139"/>
      <c r="AQ538" s="139"/>
      <c r="AR538" s="139"/>
      <c r="AS538" s="139"/>
      <c r="AT538" s="139"/>
      <c r="AU538" s="139"/>
      <c r="AV538" s="139"/>
      <c r="AW538" s="139"/>
      <c r="AX538" s="139"/>
      <c r="AY538" s="139"/>
      <c r="AZ538" s="139"/>
      <c r="BA538" s="139"/>
      <c r="BB538" s="139"/>
      <c r="BC538" s="139"/>
      <c r="BD538" s="139"/>
      <c r="BE538" s="139"/>
      <c r="BF538" s="139"/>
      <c r="BG538" s="139"/>
      <c r="BH538" s="139"/>
      <c r="BI538" s="139"/>
      <c r="BJ538" s="139"/>
      <c r="BK538" s="139"/>
      <c r="BL538" s="139"/>
      <c r="BM538" s="139"/>
      <c r="BN538" s="139"/>
      <c r="BO538" s="139"/>
      <c r="BP538" s="139"/>
      <c r="BQ538" s="139"/>
      <c r="BR538" s="139"/>
      <c r="BS538" s="139"/>
      <c r="BT538" s="139"/>
      <c r="BU538" s="139"/>
      <c r="BV538" s="139"/>
      <c r="BW538" s="139"/>
      <c r="BX538" s="139"/>
      <c r="BY538" s="139"/>
      <c r="BZ538" s="139"/>
      <c r="CA538" s="139"/>
      <c r="CB538" s="139"/>
      <c r="CC538" s="139"/>
    </row>
    <row r="539" spans="8:81" s="38" customFormat="1" x14ac:dyDescent="0.45">
      <c r="H539" s="139"/>
      <c r="I539" s="139"/>
      <c r="J539" s="139"/>
      <c r="K539" s="139"/>
      <c r="L539" s="139"/>
      <c r="M539" s="139"/>
      <c r="N539" s="139"/>
      <c r="O539" s="139"/>
      <c r="P539" s="139"/>
      <c r="Q539" s="139"/>
      <c r="R539" s="139"/>
      <c r="S539" s="139"/>
      <c r="T539" s="139"/>
      <c r="U539" s="139"/>
      <c r="V539" s="139"/>
      <c r="W539" s="139"/>
      <c r="X539" s="139"/>
      <c r="Y539" s="139"/>
      <c r="Z539" s="139"/>
      <c r="AA539" s="139"/>
      <c r="AB539" s="139"/>
      <c r="AC539" s="139"/>
      <c r="AD539" s="139"/>
      <c r="AE539" s="139"/>
      <c r="AF539" s="139"/>
      <c r="AG539" s="139"/>
      <c r="AH539" s="139"/>
      <c r="AI539" s="139"/>
      <c r="AJ539" s="139"/>
      <c r="AK539" s="139"/>
      <c r="AL539" s="139"/>
      <c r="AM539" s="139"/>
      <c r="AN539" s="139"/>
      <c r="AO539" s="139"/>
      <c r="AP539" s="139"/>
      <c r="AQ539" s="139"/>
      <c r="AR539" s="139"/>
      <c r="AS539" s="139"/>
      <c r="AT539" s="139"/>
      <c r="AU539" s="139"/>
      <c r="AV539" s="139"/>
      <c r="AW539" s="139"/>
      <c r="AX539" s="139"/>
      <c r="AY539" s="139"/>
      <c r="AZ539" s="139"/>
      <c r="BA539" s="139"/>
      <c r="BB539" s="139"/>
      <c r="BC539" s="139"/>
      <c r="BD539" s="139"/>
      <c r="BE539" s="139"/>
      <c r="BF539" s="139"/>
      <c r="BG539" s="139"/>
      <c r="BH539" s="139"/>
      <c r="BI539" s="139"/>
      <c r="BJ539" s="139"/>
      <c r="BK539" s="139"/>
      <c r="BL539" s="139"/>
      <c r="BM539" s="139"/>
      <c r="BN539" s="139"/>
      <c r="BO539" s="139"/>
      <c r="BP539" s="139"/>
      <c r="BQ539" s="139"/>
      <c r="BR539" s="139"/>
      <c r="BS539" s="139"/>
      <c r="BT539" s="139"/>
      <c r="BU539" s="139"/>
      <c r="BV539" s="139"/>
      <c r="BW539" s="139"/>
      <c r="BX539" s="139"/>
      <c r="BY539" s="139"/>
      <c r="BZ539" s="139"/>
      <c r="CA539" s="139"/>
      <c r="CB539" s="139"/>
      <c r="CC539" s="139"/>
    </row>
    <row r="540" spans="8:81" s="38" customFormat="1" x14ac:dyDescent="0.45">
      <c r="H540" s="139"/>
      <c r="I540" s="139"/>
      <c r="J540" s="139"/>
      <c r="K540" s="139"/>
      <c r="L540" s="139"/>
      <c r="M540" s="139"/>
      <c r="N540" s="139"/>
      <c r="O540" s="139"/>
      <c r="P540" s="139"/>
      <c r="Q540" s="139"/>
      <c r="R540" s="139"/>
      <c r="S540" s="139"/>
      <c r="T540" s="139"/>
      <c r="U540" s="139"/>
      <c r="V540" s="139"/>
      <c r="W540" s="139"/>
      <c r="X540" s="139"/>
      <c r="Y540" s="139"/>
      <c r="Z540" s="139"/>
      <c r="AA540" s="139"/>
      <c r="AB540" s="139"/>
      <c r="AC540" s="139"/>
      <c r="AD540" s="139"/>
      <c r="AE540" s="139"/>
      <c r="AF540" s="139"/>
      <c r="AG540" s="139"/>
      <c r="AH540" s="139"/>
      <c r="AI540" s="139"/>
      <c r="AJ540" s="139"/>
      <c r="AK540" s="139"/>
      <c r="AL540" s="139"/>
      <c r="AM540" s="139"/>
      <c r="AN540" s="139"/>
      <c r="AO540" s="139"/>
      <c r="AP540" s="139"/>
      <c r="AQ540" s="139"/>
      <c r="AR540" s="139"/>
      <c r="AS540" s="139"/>
      <c r="AT540" s="139"/>
      <c r="AU540" s="139"/>
      <c r="AV540" s="139"/>
      <c r="AW540" s="139"/>
      <c r="AX540" s="139"/>
      <c r="AY540" s="139"/>
      <c r="AZ540" s="139"/>
      <c r="BA540" s="139"/>
      <c r="BB540" s="139"/>
      <c r="BC540" s="139"/>
      <c r="BD540" s="139"/>
      <c r="BE540" s="139"/>
      <c r="BF540" s="139"/>
      <c r="BG540" s="139"/>
      <c r="BH540" s="139"/>
      <c r="BI540" s="139"/>
      <c r="BJ540" s="139"/>
      <c r="BK540" s="139"/>
      <c r="BL540" s="139"/>
      <c r="BM540" s="139"/>
      <c r="BN540" s="139"/>
      <c r="BO540" s="139"/>
      <c r="BP540" s="139"/>
      <c r="BQ540" s="139"/>
      <c r="BR540" s="139"/>
      <c r="BS540" s="139"/>
      <c r="BT540" s="139"/>
      <c r="BU540" s="139"/>
      <c r="BV540" s="139"/>
      <c r="BW540" s="139"/>
      <c r="BX540" s="139"/>
      <c r="BY540" s="139"/>
      <c r="BZ540" s="139"/>
      <c r="CA540" s="139"/>
      <c r="CB540" s="139"/>
      <c r="CC540" s="139"/>
    </row>
    <row r="541" spans="8:81" s="38" customFormat="1" x14ac:dyDescent="0.45">
      <c r="H541" s="139"/>
      <c r="I541" s="139"/>
      <c r="J541" s="139"/>
      <c r="K541" s="139"/>
      <c r="L541" s="139"/>
      <c r="M541" s="139"/>
      <c r="N541" s="139"/>
      <c r="O541" s="139"/>
      <c r="P541" s="139"/>
      <c r="Q541" s="139"/>
      <c r="R541" s="139"/>
      <c r="S541" s="139"/>
      <c r="T541" s="139"/>
      <c r="U541" s="139"/>
      <c r="V541" s="139"/>
      <c r="W541" s="139"/>
      <c r="X541" s="139"/>
      <c r="Y541" s="139"/>
      <c r="Z541" s="139"/>
      <c r="AA541" s="139"/>
      <c r="AB541" s="139"/>
      <c r="AC541" s="139"/>
      <c r="AD541" s="139"/>
      <c r="AE541" s="139"/>
      <c r="AF541" s="139"/>
      <c r="AG541" s="139"/>
      <c r="AH541" s="139"/>
      <c r="AI541" s="139"/>
      <c r="AJ541" s="139"/>
      <c r="AK541" s="139"/>
      <c r="AL541" s="139"/>
      <c r="AM541" s="139"/>
      <c r="AN541" s="139"/>
      <c r="AO541" s="139"/>
      <c r="AP541" s="139"/>
      <c r="AQ541" s="139"/>
      <c r="AR541" s="139"/>
      <c r="AS541" s="139"/>
      <c r="AT541" s="139"/>
      <c r="AU541" s="139"/>
      <c r="AV541" s="139"/>
      <c r="AW541" s="139"/>
      <c r="AX541" s="139"/>
      <c r="AY541" s="139"/>
      <c r="AZ541" s="139"/>
      <c r="BA541" s="139"/>
      <c r="BB541" s="139"/>
      <c r="BC541" s="139"/>
      <c r="BD541" s="139"/>
      <c r="BE541" s="139"/>
      <c r="BF541" s="139"/>
      <c r="BG541" s="139"/>
      <c r="BH541" s="139"/>
      <c r="BI541" s="139"/>
      <c r="BJ541" s="139"/>
      <c r="BK541" s="139"/>
      <c r="BL541" s="139"/>
      <c r="BM541" s="139"/>
      <c r="BN541" s="139"/>
      <c r="BO541" s="139"/>
      <c r="BP541" s="139"/>
      <c r="BQ541" s="139"/>
      <c r="BR541" s="139"/>
      <c r="BS541" s="139"/>
      <c r="BT541" s="139"/>
      <c r="BU541" s="139"/>
      <c r="BV541" s="139"/>
      <c r="BW541" s="139"/>
      <c r="BX541" s="139"/>
      <c r="BY541" s="139"/>
      <c r="BZ541" s="139"/>
      <c r="CA541" s="139"/>
      <c r="CB541" s="139"/>
      <c r="CC541" s="139"/>
    </row>
    <row r="542" spans="8:81" s="38" customFormat="1" x14ac:dyDescent="0.45">
      <c r="H542" s="139"/>
      <c r="I542" s="139"/>
      <c r="J542" s="139"/>
      <c r="K542" s="139"/>
      <c r="L542" s="139"/>
      <c r="M542" s="139"/>
      <c r="N542" s="139"/>
      <c r="O542" s="139"/>
      <c r="P542" s="139"/>
      <c r="Q542" s="139"/>
      <c r="R542" s="139"/>
      <c r="S542" s="139"/>
      <c r="T542" s="139"/>
      <c r="U542" s="139"/>
      <c r="V542" s="139"/>
      <c r="W542" s="139"/>
      <c r="X542" s="139"/>
      <c r="Y542" s="139"/>
      <c r="Z542" s="139"/>
      <c r="AA542" s="139"/>
      <c r="AB542" s="139"/>
      <c r="AC542" s="139"/>
      <c r="AD542" s="139"/>
      <c r="AE542" s="139"/>
      <c r="AF542" s="139"/>
      <c r="AG542" s="139"/>
      <c r="AH542" s="139"/>
      <c r="AI542" s="139"/>
      <c r="AJ542" s="139"/>
      <c r="AK542" s="139"/>
      <c r="AL542" s="139"/>
      <c r="AM542" s="139"/>
      <c r="AN542" s="139"/>
      <c r="AO542" s="139"/>
      <c r="AP542" s="139"/>
      <c r="AQ542" s="139"/>
      <c r="AR542" s="139"/>
      <c r="AS542" s="139"/>
      <c r="AT542" s="139"/>
      <c r="AU542" s="139"/>
      <c r="AV542" s="139"/>
      <c r="AW542" s="139"/>
      <c r="AX542" s="139"/>
      <c r="AY542" s="139"/>
      <c r="AZ542" s="139"/>
      <c r="BA542" s="139"/>
      <c r="BB542" s="139"/>
      <c r="BC542" s="139"/>
      <c r="BD542" s="139"/>
      <c r="BE542" s="139"/>
      <c r="BF542" s="139"/>
      <c r="BG542" s="139"/>
      <c r="BH542" s="139"/>
      <c r="BI542" s="139"/>
      <c r="BJ542" s="139"/>
      <c r="BK542" s="139"/>
      <c r="BL542" s="139"/>
      <c r="BM542" s="139"/>
      <c r="BN542" s="139"/>
      <c r="BO542" s="139"/>
      <c r="BP542" s="139"/>
      <c r="BQ542" s="139"/>
      <c r="BR542" s="139"/>
      <c r="BS542" s="139"/>
      <c r="BT542" s="139"/>
      <c r="BU542" s="139"/>
      <c r="BV542" s="139"/>
      <c r="BW542" s="139"/>
      <c r="BX542" s="139"/>
      <c r="BY542" s="139"/>
      <c r="BZ542" s="139"/>
      <c r="CA542" s="139"/>
      <c r="CB542" s="139"/>
      <c r="CC542" s="139"/>
    </row>
    <row r="543" spans="8:81" s="38" customFormat="1" x14ac:dyDescent="0.45">
      <c r="H543" s="139"/>
      <c r="I543" s="139"/>
      <c r="J543" s="139"/>
      <c r="K543" s="139"/>
      <c r="L543" s="139"/>
      <c r="M543" s="139"/>
      <c r="N543" s="139"/>
      <c r="O543" s="139"/>
      <c r="P543" s="139"/>
      <c r="Q543" s="139"/>
      <c r="R543" s="139"/>
      <c r="S543" s="139"/>
      <c r="T543" s="139"/>
      <c r="U543" s="139"/>
      <c r="V543" s="139"/>
      <c r="W543" s="139"/>
      <c r="X543" s="139"/>
      <c r="Y543" s="139"/>
      <c r="Z543" s="139"/>
      <c r="AA543" s="139"/>
      <c r="AB543" s="139"/>
      <c r="AC543" s="139"/>
      <c r="AD543" s="139"/>
      <c r="AE543" s="139"/>
      <c r="AF543" s="139"/>
      <c r="AG543" s="139"/>
      <c r="AH543" s="139"/>
      <c r="AI543" s="139"/>
      <c r="AJ543" s="139"/>
      <c r="AK543" s="139"/>
      <c r="AL543" s="139"/>
      <c r="AM543" s="139"/>
      <c r="AN543" s="139"/>
      <c r="AO543" s="139"/>
      <c r="AP543" s="139"/>
      <c r="AQ543" s="139"/>
      <c r="AR543" s="139"/>
      <c r="AS543" s="139"/>
      <c r="AT543" s="139"/>
      <c r="AU543" s="139"/>
      <c r="AV543" s="139"/>
      <c r="AW543" s="139"/>
      <c r="AX543" s="139"/>
      <c r="AY543" s="139"/>
      <c r="AZ543" s="139"/>
      <c r="BA543" s="139"/>
      <c r="BB543" s="139"/>
      <c r="BC543" s="139"/>
      <c r="BD543" s="139"/>
      <c r="BE543" s="139"/>
      <c r="BF543" s="139"/>
      <c r="BG543" s="139"/>
      <c r="BH543" s="139"/>
      <c r="BI543" s="139"/>
      <c r="BJ543" s="139"/>
      <c r="BK543" s="139"/>
      <c r="BL543" s="139"/>
      <c r="BM543" s="139"/>
      <c r="BN543" s="139"/>
      <c r="BO543" s="139"/>
      <c r="BP543" s="139"/>
      <c r="BQ543" s="139"/>
      <c r="BR543" s="139"/>
      <c r="BS543" s="139"/>
      <c r="BT543" s="139"/>
      <c r="BU543" s="139"/>
      <c r="BV543" s="139"/>
      <c r="BW543" s="139"/>
      <c r="BX543" s="139"/>
      <c r="BY543" s="139"/>
      <c r="BZ543" s="139"/>
      <c r="CA543" s="139"/>
      <c r="CB543" s="139"/>
      <c r="CC543" s="139"/>
    </row>
    <row r="544" spans="8:81" s="38" customFormat="1" x14ac:dyDescent="0.45">
      <c r="H544" s="139"/>
      <c r="I544" s="139"/>
      <c r="J544" s="139"/>
      <c r="K544" s="139"/>
      <c r="L544" s="139"/>
      <c r="M544" s="139"/>
      <c r="N544" s="139"/>
      <c r="O544" s="139"/>
      <c r="P544" s="139"/>
      <c r="Q544" s="139"/>
      <c r="R544" s="139"/>
      <c r="S544" s="139"/>
      <c r="T544" s="139"/>
      <c r="U544" s="139"/>
      <c r="V544" s="139"/>
      <c r="W544" s="139"/>
      <c r="X544" s="139"/>
      <c r="Y544" s="139"/>
      <c r="Z544" s="139"/>
      <c r="AA544" s="139"/>
      <c r="AB544" s="139"/>
      <c r="AC544" s="139"/>
      <c r="AD544" s="139"/>
      <c r="AE544" s="139"/>
      <c r="AF544" s="139"/>
      <c r="AG544" s="139"/>
      <c r="AH544" s="139"/>
      <c r="AI544" s="139"/>
      <c r="AJ544" s="139"/>
      <c r="AK544" s="139"/>
      <c r="AL544" s="139"/>
      <c r="AM544" s="139"/>
      <c r="AN544" s="139"/>
      <c r="AO544" s="139"/>
      <c r="AP544" s="139"/>
      <c r="AQ544" s="139"/>
      <c r="AR544" s="139"/>
      <c r="AS544" s="139"/>
      <c r="AT544" s="139"/>
      <c r="AU544" s="139"/>
      <c r="AV544" s="139"/>
      <c r="AW544" s="139"/>
      <c r="AX544" s="139"/>
      <c r="AY544" s="139"/>
      <c r="AZ544" s="139"/>
      <c r="BA544" s="139"/>
      <c r="BB544" s="139"/>
      <c r="BC544" s="139"/>
      <c r="BD544" s="139"/>
      <c r="BE544" s="139"/>
      <c r="BF544" s="139"/>
      <c r="BG544" s="139"/>
      <c r="BH544" s="139"/>
      <c r="BI544" s="139"/>
      <c r="BJ544" s="139"/>
      <c r="BK544" s="139"/>
      <c r="BL544" s="139"/>
      <c r="BM544" s="139"/>
      <c r="BN544" s="139"/>
      <c r="BO544" s="139"/>
      <c r="BP544" s="139"/>
      <c r="BQ544" s="139"/>
      <c r="BR544" s="139"/>
      <c r="BS544" s="139"/>
      <c r="BT544" s="139"/>
      <c r="BU544" s="139"/>
      <c r="BV544" s="139"/>
      <c r="BW544" s="139"/>
      <c r="BX544" s="139"/>
      <c r="BY544" s="139"/>
      <c r="BZ544" s="139"/>
      <c r="CA544" s="139"/>
      <c r="CB544" s="139"/>
      <c r="CC544" s="139"/>
    </row>
    <row r="545" spans="8:81" s="38" customFormat="1" x14ac:dyDescent="0.45">
      <c r="H545" s="139"/>
      <c r="I545" s="139"/>
      <c r="J545" s="139"/>
      <c r="K545" s="139"/>
      <c r="L545" s="139"/>
      <c r="M545" s="139"/>
      <c r="N545" s="139"/>
      <c r="O545" s="139"/>
      <c r="P545" s="139"/>
      <c r="Q545" s="139"/>
      <c r="R545" s="139"/>
      <c r="S545" s="139"/>
      <c r="T545" s="139"/>
      <c r="U545" s="139"/>
      <c r="V545" s="139"/>
      <c r="W545" s="139"/>
      <c r="X545" s="139"/>
      <c r="Y545" s="139"/>
      <c r="Z545" s="139"/>
      <c r="AA545" s="139"/>
      <c r="AB545" s="139"/>
      <c r="AC545" s="139"/>
      <c r="AD545" s="139"/>
      <c r="AE545" s="139"/>
      <c r="AF545" s="139"/>
      <c r="AG545" s="139"/>
      <c r="AH545" s="139"/>
      <c r="AI545" s="139"/>
      <c r="AJ545" s="139"/>
      <c r="AK545" s="139"/>
      <c r="AL545" s="139"/>
      <c r="AM545" s="139"/>
      <c r="AN545" s="139"/>
      <c r="AO545" s="139"/>
      <c r="AP545" s="139"/>
      <c r="AQ545" s="139"/>
      <c r="AR545" s="139"/>
      <c r="AS545" s="139"/>
      <c r="AT545" s="139"/>
      <c r="AU545" s="139"/>
      <c r="AV545" s="139"/>
      <c r="AW545" s="139"/>
      <c r="AX545" s="139"/>
      <c r="AY545" s="139"/>
      <c r="AZ545" s="139"/>
      <c r="BA545" s="139"/>
      <c r="BB545" s="139"/>
      <c r="BC545" s="139"/>
      <c r="BD545" s="139"/>
      <c r="BE545" s="139"/>
      <c r="BF545" s="139"/>
      <c r="BG545" s="139"/>
      <c r="BH545" s="139"/>
      <c r="BI545" s="139"/>
      <c r="BJ545" s="139"/>
      <c r="BK545" s="139"/>
      <c r="BL545" s="139"/>
      <c r="BM545" s="139"/>
      <c r="BN545" s="139"/>
      <c r="BO545" s="139"/>
      <c r="BP545" s="139"/>
      <c r="BQ545" s="139"/>
      <c r="BR545" s="139"/>
      <c r="BS545" s="139"/>
      <c r="BT545" s="139"/>
      <c r="BU545" s="139"/>
      <c r="BV545" s="139"/>
      <c r="BW545" s="139"/>
      <c r="BX545" s="139"/>
      <c r="BY545" s="139"/>
      <c r="BZ545" s="139"/>
      <c r="CA545" s="139"/>
      <c r="CB545" s="139"/>
      <c r="CC545" s="139"/>
    </row>
    <row r="546" spans="8:81" s="38" customFormat="1" x14ac:dyDescent="0.45">
      <c r="H546" s="139"/>
      <c r="I546" s="139"/>
      <c r="J546" s="139"/>
      <c r="K546" s="139"/>
      <c r="L546" s="139"/>
      <c r="M546" s="139"/>
      <c r="N546" s="139"/>
      <c r="O546" s="139"/>
      <c r="P546" s="139"/>
      <c r="Q546" s="139"/>
      <c r="R546" s="139"/>
      <c r="S546" s="139"/>
      <c r="T546" s="139"/>
      <c r="U546" s="139"/>
      <c r="V546" s="139"/>
      <c r="W546" s="139"/>
      <c r="X546" s="139"/>
      <c r="Y546" s="139"/>
      <c r="Z546" s="139"/>
      <c r="AA546" s="139"/>
      <c r="AB546" s="139"/>
      <c r="AC546" s="139"/>
      <c r="AD546" s="139"/>
      <c r="AE546" s="139"/>
      <c r="AF546" s="139"/>
      <c r="AG546" s="139"/>
      <c r="AH546" s="139"/>
      <c r="AI546" s="139"/>
      <c r="AJ546" s="139"/>
      <c r="AK546" s="139"/>
      <c r="AL546" s="139"/>
      <c r="AM546" s="139"/>
      <c r="AN546" s="139"/>
      <c r="AO546" s="139"/>
      <c r="AP546" s="139"/>
      <c r="AQ546" s="139"/>
      <c r="AR546" s="139"/>
      <c r="AS546" s="139"/>
      <c r="AT546" s="139"/>
      <c r="AU546" s="139"/>
      <c r="AV546" s="139"/>
      <c r="AW546" s="139"/>
      <c r="AX546" s="139"/>
      <c r="AY546" s="139"/>
      <c r="AZ546" s="139"/>
      <c r="BA546" s="139"/>
      <c r="BB546" s="139"/>
      <c r="BC546" s="139"/>
      <c r="BD546" s="139"/>
      <c r="BE546" s="139"/>
      <c r="BF546" s="139"/>
      <c r="BG546" s="139"/>
      <c r="BH546" s="139"/>
      <c r="BI546" s="139"/>
      <c r="BJ546" s="139"/>
      <c r="BK546" s="139"/>
      <c r="BL546" s="139"/>
      <c r="BM546" s="139"/>
      <c r="BN546" s="139"/>
      <c r="BO546" s="139"/>
      <c r="BP546" s="139"/>
      <c r="BQ546" s="139"/>
      <c r="BR546" s="139"/>
      <c r="BS546" s="139"/>
      <c r="BT546" s="139"/>
      <c r="BU546" s="139"/>
      <c r="BV546" s="139"/>
      <c r="BW546" s="139"/>
      <c r="BX546" s="139"/>
      <c r="BY546" s="139"/>
      <c r="BZ546" s="139"/>
      <c r="CA546" s="139"/>
      <c r="CB546" s="139"/>
      <c r="CC546" s="139"/>
    </row>
    <row r="547" spans="8:81" s="38" customFormat="1" x14ac:dyDescent="0.45">
      <c r="H547" s="139"/>
      <c r="I547" s="139"/>
      <c r="J547" s="139"/>
      <c r="K547" s="139"/>
      <c r="L547" s="139"/>
      <c r="M547" s="139"/>
      <c r="N547" s="139"/>
      <c r="O547" s="139"/>
      <c r="P547" s="139"/>
      <c r="Q547" s="139"/>
      <c r="R547" s="139"/>
      <c r="S547" s="139"/>
      <c r="T547" s="139"/>
      <c r="U547" s="139"/>
      <c r="V547" s="139"/>
      <c r="W547" s="139"/>
      <c r="X547" s="139"/>
      <c r="Y547" s="139"/>
      <c r="Z547" s="139"/>
      <c r="AA547" s="139"/>
      <c r="AB547" s="139"/>
      <c r="AC547" s="139"/>
      <c r="AD547" s="139"/>
      <c r="AE547" s="139"/>
      <c r="AF547" s="139"/>
      <c r="AG547" s="139"/>
      <c r="AH547" s="139"/>
      <c r="AI547" s="139"/>
      <c r="AJ547" s="139"/>
      <c r="AK547" s="139"/>
      <c r="AL547" s="139"/>
      <c r="AM547" s="139"/>
      <c r="AN547" s="139"/>
      <c r="AO547" s="139"/>
      <c r="AP547" s="139"/>
      <c r="AQ547" s="139"/>
      <c r="AR547" s="139"/>
      <c r="AS547" s="139"/>
      <c r="AT547" s="139"/>
      <c r="AU547" s="139"/>
      <c r="AV547" s="139"/>
      <c r="AW547" s="139"/>
      <c r="AX547" s="139"/>
      <c r="AY547" s="139"/>
      <c r="AZ547" s="139"/>
      <c r="BA547" s="139"/>
      <c r="BB547" s="139"/>
      <c r="BC547" s="139"/>
      <c r="BD547" s="139"/>
      <c r="BE547" s="139"/>
      <c r="BF547" s="139"/>
      <c r="BG547" s="139"/>
      <c r="BH547" s="139"/>
      <c r="BI547" s="139"/>
      <c r="BJ547" s="139"/>
      <c r="BK547" s="139"/>
      <c r="BL547" s="139"/>
      <c r="BM547" s="139"/>
      <c r="BN547" s="139"/>
      <c r="BO547" s="139"/>
      <c r="BP547" s="139"/>
      <c r="BQ547" s="139"/>
      <c r="BR547" s="139"/>
      <c r="BS547" s="139"/>
      <c r="BT547" s="139"/>
      <c r="BU547" s="139"/>
      <c r="BV547" s="139"/>
      <c r="BW547" s="139"/>
      <c r="BX547" s="139"/>
      <c r="BY547" s="139"/>
      <c r="BZ547" s="139"/>
      <c r="CA547" s="139"/>
      <c r="CB547" s="139"/>
      <c r="CC547" s="139"/>
    </row>
    <row r="548" spans="8:81" s="38" customFormat="1" x14ac:dyDescent="0.45">
      <c r="H548" s="139"/>
      <c r="I548" s="139"/>
      <c r="J548" s="139"/>
      <c r="K548" s="139"/>
      <c r="L548" s="139"/>
      <c r="M548" s="139"/>
      <c r="N548" s="139"/>
      <c r="O548" s="139"/>
      <c r="P548" s="139"/>
      <c r="Q548" s="139"/>
      <c r="R548" s="139"/>
      <c r="S548" s="139"/>
      <c r="T548" s="139"/>
      <c r="U548" s="139"/>
      <c r="V548" s="139"/>
      <c r="W548" s="139"/>
      <c r="X548" s="139"/>
      <c r="Y548" s="139"/>
      <c r="Z548" s="139"/>
      <c r="AA548" s="139"/>
      <c r="AB548" s="139"/>
      <c r="AC548" s="139"/>
      <c r="AD548" s="139"/>
      <c r="AE548" s="139"/>
      <c r="AF548" s="139"/>
      <c r="AG548" s="139"/>
      <c r="AH548" s="139"/>
      <c r="AI548" s="139"/>
      <c r="AJ548" s="139"/>
      <c r="AK548" s="139"/>
      <c r="AL548" s="139"/>
      <c r="AM548" s="139"/>
      <c r="AN548" s="139"/>
      <c r="AO548" s="139"/>
      <c r="AP548" s="139"/>
      <c r="AQ548" s="139"/>
      <c r="AR548" s="139"/>
      <c r="AS548" s="139"/>
      <c r="AT548" s="139"/>
      <c r="AU548" s="139"/>
      <c r="AV548" s="139"/>
      <c r="AW548" s="139"/>
      <c r="AX548" s="139"/>
      <c r="AY548" s="139"/>
      <c r="AZ548" s="139"/>
      <c r="BA548" s="139"/>
      <c r="BB548" s="139"/>
      <c r="BC548" s="139"/>
      <c r="BD548" s="139"/>
      <c r="BE548" s="139"/>
      <c r="BF548" s="139"/>
      <c r="BG548" s="139"/>
      <c r="BH548" s="139"/>
      <c r="BI548" s="139"/>
      <c r="BJ548" s="139"/>
      <c r="BK548" s="139"/>
      <c r="BL548" s="139"/>
      <c r="BM548" s="139"/>
      <c r="BN548" s="139"/>
      <c r="BO548" s="139"/>
      <c r="BP548" s="139"/>
      <c r="BQ548" s="139"/>
      <c r="BR548" s="139"/>
      <c r="BS548" s="139"/>
      <c r="BT548" s="139"/>
      <c r="BU548" s="139"/>
      <c r="BV548" s="139"/>
      <c r="BW548" s="139"/>
      <c r="BX548" s="139"/>
      <c r="BY548" s="139"/>
      <c r="BZ548" s="139"/>
      <c r="CA548" s="139"/>
      <c r="CB548" s="139"/>
      <c r="CC548" s="139"/>
    </row>
    <row r="549" spans="8:81" s="38" customFormat="1" x14ac:dyDescent="0.45">
      <c r="H549" s="139"/>
      <c r="I549" s="139"/>
      <c r="J549" s="139"/>
      <c r="K549" s="139"/>
      <c r="L549" s="139"/>
      <c r="M549" s="139"/>
      <c r="N549" s="139"/>
      <c r="O549" s="139"/>
      <c r="P549" s="139"/>
      <c r="Q549" s="139"/>
      <c r="R549" s="139"/>
      <c r="S549" s="139"/>
      <c r="T549" s="139"/>
      <c r="U549" s="139"/>
      <c r="V549" s="139"/>
      <c r="W549" s="139"/>
      <c r="X549" s="139"/>
      <c r="Y549" s="139"/>
      <c r="Z549" s="139"/>
      <c r="AA549" s="139"/>
      <c r="AB549" s="139"/>
      <c r="AC549" s="139"/>
      <c r="AD549" s="139"/>
      <c r="AE549" s="139"/>
      <c r="AF549" s="139"/>
      <c r="AG549" s="139"/>
      <c r="AH549" s="139"/>
      <c r="AI549" s="139"/>
      <c r="AJ549" s="139"/>
      <c r="AK549" s="139"/>
      <c r="AL549" s="139"/>
      <c r="AM549" s="139"/>
      <c r="AN549" s="139"/>
      <c r="AO549" s="139"/>
      <c r="AP549" s="139"/>
      <c r="AQ549" s="139"/>
      <c r="AR549" s="139"/>
      <c r="AS549" s="139"/>
      <c r="AT549" s="139"/>
      <c r="AU549" s="139"/>
      <c r="AV549" s="139"/>
      <c r="AW549" s="139"/>
      <c r="AX549" s="139"/>
      <c r="AY549" s="139"/>
      <c r="AZ549" s="139"/>
      <c r="BA549" s="139"/>
      <c r="BB549" s="139"/>
      <c r="BC549" s="139"/>
      <c r="BD549" s="139"/>
      <c r="BE549" s="139"/>
      <c r="BF549" s="139"/>
      <c r="BG549" s="139"/>
      <c r="BH549" s="139"/>
      <c r="BI549" s="139"/>
      <c r="BJ549" s="139"/>
      <c r="BK549" s="139"/>
      <c r="BL549" s="139"/>
      <c r="BM549" s="139"/>
      <c r="BN549" s="139"/>
      <c r="BO549" s="139"/>
      <c r="BP549" s="139"/>
      <c r="BQ549" s="139"/>
      <c r="BR549" s="139"/>
      <c r="BS549" s="139"/>
      <c r="BT549" s="139"/>
      <c r="BU549" s="139"/>
      <c r="BV549" s="139"/>
      <c r="BW549" s="139"/>
      <c r="BX549" s="139"/>
      <c r="BY549" s="139"/>
      <c r="BZ549" s="139"/>
      <c r="CA549" s="139"/>
      <c r="CB549" s="139"/>
      <c r="CC549" s="139"/>
    </row>
    <row r="550" spans="8:81" s="38" customFormat="1" x14ac:dyDescent="0.45">
      <c r="H550" s="139"/>
      <c r="I550" s="139"/>
      <c r="J550" s="139"/>
      <c r="K550" s="139"/>
      <c r="L550" s="139"/>
      <c r="M550" s="139"/>
      <c r="N550" s="139"/>
      <c r="O550" s="139"/>
      <c r="P550" s="139"/>
      <c r="Q550" s="139"/>
      <c r="R550" s="139"/>
      <c r="S550" s="139"/>
      <c r="T550" s="139"/>
      <c r="U550" s="139"/>
      <c r="V550" s="139"/>
      <c r="W550" s="139"/>
      <c r="X550" s="139"/>
      <c r="Y550" s="139"/>
      <c r="Z550" s="139"/>
      <c r="AA550" s="139"/>
      <c r="AB550" s="139"/>
      <c r="AC550" s="139"/>
      <c r="AD550" s="139"/>
      <c r="AE550" s="139"/>
      <c r="AF550" s="139"/>
      <c r="AG550" s="139"/>
      <c r="AH550" s="139"/>
      <c r="AI550" s="139"/>
      <c r="AJ550" s="139"/>
      <c r="AK550" s="139"/>
      <c r="AL550" s="139"/>
      <c r="AM550" s="139"/>
      <c r="AN550" s="139"/>
      <c r="AO550" s="139"/>
      <c r="AP550" s="139"/>
      <c r="AQ550" s="139"/>
      <c r="AR550" s="139"/>
      <c r="AS550" s="139"/>
      <c r="AT550" s="139"/>
      <c r="AU550" s="139"/>
      <c r="AV550" s="139"/>
      <c r="AW550" s="139"/>
      <c r="AX550" s="139"/>
      <c r="AY550" s="139"/>
      <c r="AZ550" s="139"/>
      <c r="BA550" s="139"/>
      <c r="BB550" s="139"/>
      <c r="BC550" s="139"/>
      <c r="BD550" s="139"/>
      <c r="BE550" s="139"/>
      <c r="BF550" s="139"/>
      <c r="BG550" s="139"/>
      <c r="BH550" s="139"/>
      <c r="BI550" s="139"/>
      <c r="BJ550" s="139"/>
      <c r="BK550" s="139"/>
      <c r="BL550" s="139"/>
      <c r="BM550" s="139"/>
      <c r="BN550" s="139"/>
      <c r="BO550" s="139"/>
      <c r="BP550" s="139"/>
      <c r="BQ550" s="139"/>
      <c r="BR550" s="139"/>
      <c r="BS550" s="139"/>
      <c r="BT550" s="139"/>
      <c r="BU550" s="139"/>
      <c r="BV550" s="139"/>
      <c r="BW550" s="139"/>
      <c r="BX550" s="139"/>
      <c r="BY550" s="139"/>
      <c r="BZ550" s="139"/>
      <c r="CA550" s="139"/>
      <c r="CB550" s="139"/>
      <c r="CC550" s="139"/>
    </row>
    <row r="551" spans="8:81" s="38" customFormat="1" x14ac:dyDescent="0.45">
      <c r="H551" s="139"/>
      <c r="I551" s="139"/>
      <c r="J551" s="139"/>
      <c r="K551" s="139"/>
      <c r="L551" s="139"/>
      <c r="M551" s="139"/>
      <c r="N551" s="139"/>
      <c r="O551" s="139"/>
      <c r="P551" s="139"/>
      <c r="Q551" s="139"/>
      <c r="R551" s="139"/>
      <c r="S551" s="139"/>
      <c r="T551" s="139"/>
      <c r="U551" s="139"/>
      <c r="V551" s="139"/>
      <c r="W551" s="139"/>
      <c r="X551" s="139"/>
      <c r="Y551" s="139"/>
      <c r="Z551" s="139"/>
      <c r="AA551" s="139"/>
      <c r="AB551" s="139"/>
      <c r="AC551" s="139"/>
      <c r="AD551" s="139"/>
      <c r="AE551" s="139"/>
      <c r="AF551" s="139"/>
      <c r="AG551" s="139"/>
      <c r="AH551" s="139"/>
      <c r="AI551" s="139"/>
      <c r="AJ551" s="139"/>
      <c r="AK551" s="139"/>
      <c r="AL551" s="139"/>
      <c r="AM551" s="139"/>
      <c r="AN551" s="139"/>
      <c r="AO551" s="139"/>
      <c r="AP551" s="139"/>
      <c r="AQ551" s="139"/>
      <c r="AR551" s="139"/>
      <c r="AS551" s="139"/>
      <c r="AT551" s="139"/>
      <c r="AU551" s="139"/>
      <c r="AV551" s="139"/>
      <c r="AW551" s="139"/>
      <c r="AX551" s="139"/>
      <c r="AY551" s="139"/>
      <c r="AZ551" s="139"/>
      <c r="BA551" s="139"/>
      <c r="BB551" s="139"/>
      <c r="BC551" s="139"/>
      <c r="BD551" s="139"/>
      <c r="BE551" s="139"/>
      <c r="BF551" s="139"/>
      <c r="BG551" s="139"/>
      <c r="BH551" s="139"/>
      <c r="BI551" s="139"/>
      <c r="BJ551" s="139"/>
      <c r="BK551" s="139"/>
      <c r="BL551" s="139"/>
      <c r="BM551" s="139"/>
      <c r="BN551" s="139"/>
      <c r="BO551" s="139"/>
      <c r="BP551" s="139"/>
      <c r="BQ551" s="139"/>
      <c r="BR551" s="139"/>
      <c r="BS551" s="139"/>
      <c r="BT551" s="139"/>
      <c r="BU551" s="139"/>
      <c r="BV551" s="139"/>
      <c r="BW551" s="139"/>
      <c r="BX551" s="139"/>
      <c r="BY551" s="139"/>
      <c r="BZ551" s="139"/>
      <c r="CA551" s="139"/>
      <c r="CB551" s="139"/>
      <c r="CC551" s="139"/>
    </row>
    <row r="552" spans="8:81" s="38" customFormat="1" x14ac:dyDescent="0.45">
      <c r="H552" s="139"/>
      <c r="I552" s="139"/>
      <c r="J552" s="139"/>
      <c r="K552" s="139"/>
      <c r="L552" s="139"/>
      <c r="M552" s="139"/>
      <c r="N552" s="139"/>
      <c r="O552" s="139"/>
      <c r="P552" s="139"/>
      <c r="Q552" s="139"/>
      <c r="R552" s="139"/>
      <c r="S552" s="139"/>
      <c r="T552" s="139"/>
      <c r="U552" s="139"/>
      <c r="V552" s="139"/>
      <c r="W552" s="139"/>
      <c r="X552" s="139"/>
      <c r="Y552" s="139"/>
      <c r="Z552" s="139"/>
      <c r="AA552" s="139"/>
      <c r="AB552" s="139"/>
      <c r="AC552" s="139"/>
      <c r="AD552" s="139"/>
      <c r="AE552" s="139"/>
      <c r="AF552" s="139"/>
      <c r="AG552" s="139"/>
      <c r="AH552" s="139"/>
      <c r="AI552" s="139"/>
      <c r="AJ552" s="139"/>
      <c r="AK552" s="139"/>
      <c r="AL552" s="139"/>
      <c r="AM552" s="139"/>
      <c r="AN552" s="139"/>
      <c r="AO552" s="139"/>
      <c r="AP552" s="139"/>
      <c r="AQ552" s="139"/>
      <c r="AR552" s="139"/>
      <c r="AS552" s="139"/>
      <c r="AT552" s="139"/>
      <c r="AU552" s="139"/>
      <c r="AV552" s="139"/>
      <c r="AW552" s="139"/>
      <c r="AX552" s="139"/>
      <c r="AY552" s="139"/>
      <c r="AZ552" s="139"/>
      <c r="BA552" s="139"/>
      <c r="BB552" s="139"/>
      <c r="BC552" s="139"/>
      <c r="BD552" s="139"/>
      <c r="BE552" s="139"/>
      <c r="BF552" s="139"/>
      <c r="BG552" s="139"/>
      <c r="BH552" s="139"/>
      <c r="BI552" s="139"/>
      <c r="BJ552" s="139"/>
      <c r="BK552" s="139"/>
      <c r="BL552" s="139"/>
      <c r="BM552" s="139"/>
      <c r="BN552" s="139"/>
      <c r="BO552" s="139"/>
      <c r="BP552" s="139"/>
      <c r="BQ552" s="139"/>
      <c r="BR552" s="139"/>
      <c r="BS552" s="139"/>
      <c r="BT552" s="139"/>
      <c r="BU552" s="139"/>
      <c r="BV552" s="139"/>
      <c r="BW552" s="139"/>
      <c r="BX552" s="139"/>
      <c r="BY552" s="139"/>
      <c r="BZ552" s="139"/>
      <c r="CA552" s="139"/>
      <c r="CB552" s="139"/>
      <c r="CC552" s="139"/>
    </row>
    <row r="553" spans="8:81" s="38" customFormat="1" x14ac:dyDescent="0.45">
      <c r="H553" s="139"/>
      <c r="I553" s="139"/>
      <c r="J553" s="139"/>
      <c r="K553" s="139"/>
      <c r="L553" s="139"/>
      <c r="M553" s="139"/>
      <c r="N553" s="139"/>
      <c r="O553" s="139"/>
      <c r="P553" s="139"/>
      <c r="Q553" s="139"/>
      <c r="R553" s="139"/>
      <c r="S553" s="139"/>
      <c r="T553" s="139"/>
      <c r="U553" s="139"/>
      <c r="V553" s="139"/>
      <c r="W553" s="139"/>
      <c r="X553" s="139"/>
      <c r="Y553" s="139"/>
      <c r="Z553" s="139"/>
      <c r="AA553" s="139"/>
      <c r="AB553" s="139"/>
      <c r="AC553" s="139"/>
      <c r="AD553" s="139"/>
      <c r="AE553" s="139"/>
      <c r="AF553" s="139"/>
      <c r="AG553" s="139"/>
      <c r="AH553" s="139"/>
      <c r="AI553" s="139"/>
      <c r="AJ553" s="139"/>
      <c r="AK553" s="139"/>
      <c r="AL553" s="139"/>
      <c r="AM553" s="139"/>
      <c r="AN553" s="139"/>
      <c r="AO553" s="139"/>
      <c r="AP553" s="139"/>
      <c r="AQ553" s="139"/>
      <c r="AR553" s="139"/>
      <c r="AS553" s="139"/>
      <c r="AT553" s="139"/>
      <c r="AU553" s="139"/>
      <c r="AV553" s="139"/>
      <c r="AW553" s="139"/>
      <c r="AX553" s="139"/>
      <c r="AY553" s="139"/>
      <c r="AZ553" s="139"/>
      <c r="BA553" s="139"/>
      <c r="BB553" s="139"/>
      <c r="BC553" s="139"/>
      <c r="BD553" s="139"/>
      <c r="BE553" s="139"/>
      <c r="BF553" s="139"/>
      <c r="BG553" s="139"/>
      <c r="BH553" s="139"/>
      <c r="BI553" s="139"/>
      <c r="BJ553" s="139"/>
      <c r="BK553" s="139"/>
      <c r="BL553" s="139"/>
      <c r="BM553" s="139"/>
      <c r="BN553" s="139"/>
      <c r="BO553" s="139"/>
      <c r="BP553" s="139"/>
      <c r="BQ553" s="139"/>
      <c r="BR553" s="139"/>
      <c r="BS553" s="139"/>
      <c r="BT553" s="139"/>
      <c r="BU553" s="139"/>
      <c r="BV553" s="139"/>
      <c r="BW553" s="139"/>
      <c r="BX553" s="139"/>
      <c r="BY553" s="139"/>
      <c r="BZ553" s="139"/>
      <c r="CA553" s="139"/>
      <c r="CB553" s="139"/>
      <c r="CC553" s="139"/>
    </row>
    <row r="554" spans="8:81" s="38" customFormat="1" x14ac:dyDescent="0.45">
      <c r="H554" s="139"/>
      <c r="I554" s="139"/>
      <c r="J554" s="139"/>
      <c r="K554" s="139"/>
      <c r="L554" s="139"/>
      <c r="M554" s="139"/>
      <c r="N554" s="139"/>
      <c r="O554" s="139"/>
      <c r="P554" s="139"/>
      <c r="Q554" s="139"/>
      <c r="R554" s="139"/>
      <c r="S554" s="139"/>
      <c r="T554" s="139"/>
      <c r="U554" s="139"/>
      <c r="V554" s="139"/>
      <c r="W554" s="139"/>
      <c r="X554" s="139"/>
      <c r="Y554" s="139"/>
      <c r="Z554" s="139"/>
      <c r="AA554" s="139"/>
      <c r="AB554" s="139"/>
      <c r="AC554" s="139"/>
      <c r="AD554" s="139"/>
      <c r="AE554" s="139"/>
      <c r="AF554" s="139"/>
      <c r="AG554" s="139"/>
      <c r="AH554" s="139"/>
      <c r="AI554" s="139"/>
      <c r="AJ554" s="139"/>
      <c r="AK554" s="139"/>
      <c r="AL554" s="139"/>
      <c r="AM554" s="139"/>
      <c r="AN554" s="139"/>
      <c r="AO554" s="139"/>
      <c r="AP554" s="139"/>
      <c r="AQ554" s="139"/>
      <c r="AR554" s="139"/>
      <c r="AS554" s="139"/>
      <c r="AT554" s="139"/>
      <c r="AU554" s="139"/>
      <c r="AV554" s="139"/>
      <c r="AW554" s="139"/>
      <c r="AX554" s="139"/>
      <c r="AY554" s="139"/>
      <c r="AZ554" s="139"/>
      <c r="BA554" s="139"/>
      <c r="BB554" s="139"/>
      <c r="BC554" s="139"/>
      <c r="BD554" s="139"/>
      <c r="BE554" s="139"/>
      <c r="BF554" s="139"/>
      <c r="BG554" s="139"/>
      <c r="BH554" s="139"/>
      <c r="BI554" s="139"/>
      <c r="BJ554" s="139"/>
      <c r="BK554" s="139"/>
      <c r="BL554" s="139"/>
      <c r="BM554" s="139"/>
      <c r="BN554" s="139"/>
      <c r="BO554" s="139"/>
      <c r="BP554" s="139"/>
      <c r="BQ554" s="139"/>
      <c r="BR554" s="139"/>
      <c r="BS554" s="139"/>
      <c r="BT554" s="139"/>
      <c r="BU554" s="139"/>
      <c r="BV554" s="139"/>
      <c r="BW554" s="139"/>
      <c r="BX554" s="139"/>
      <c r="BY554" s="139"/>
      <c r="BZ554" s="139"/>
      <c r="CA554" s="139"/>
      <c r="CB554" s="139"/>
      <c r="CC554" s="139"/>
    </row>
    <row r="555" spans="8:81" s="38" customFormat="1" x14ac:dyDescent="0.45">
      <c r="H555" s="139"/>
      <c r="I555" s="139"/>
      <c r="J555" s="139"/>
      <c r="K555" s="139"/>
      <c r="L555" s="139"/>
      <c r="M555" s="139"/>
      <c r="N555" s="139"/>
      <c r="O555" s="139"/>
      <c r="P555" s="139"/>
      <c r="Q555" s="139"/>
      <c r="R555" s="139"/>
      <c r="S555" s="139"/>
      <c r="T555" s="139"/>
      <c r="U555" s="139"/>
      <c r="V555" s="139"/>
      <c r="W555" s="139"/>
      <c r="X555" s="139"/>
      <c r="Y555" s="139"/>
      <c r="Z555" s="139"/>
      <c r="AA555" s="139"/>
      <c r="AB555" s="139"/>
      <c r="AC555" s="139"/>
      <c r="AD555" s="139"/>
      <c r="AE555" s="139"/>
      <c r="AF555" s="139"/>
      <c r="AG555" s="139"/>
      <c r="AH555" s="139"/>
      <c r="AI555" s="139"/>
      <c r="AJ555" s="139"/>
      <c r="AK555" s="139"/>
      <c r="AL555" s="139"/>
      <c r="AM555" s="139"/>
      <c r="AN555" s="139"/>
      <c r="AO555" s="139"/>
      <c r="AP555" s="139"/>
      <c r="AQ555" s="139"/>
      <c r="AR555" s="139"/>
      <c r="AS555" s="139"/>
      <c r="AT555" s="139"/>
      <c r="AU555" s="139"/>
      <c r="AV555" s="139"/>
      <c r="AW555" s="139"/>
      <c r="AX555" s="139"/>
      <c r="AY555" s="139"/>
      <c r="AZ555" s="139"/>
      <c r="BA555" s="139"/>
      <c r="BB555" s="139"/>
      <c r="BC555" s="139"/>
      <c r="BD555" s="139"/>
      <c r="BE555" s="139"/>
      <c r="BF555" s="139"/>
      <c r="BG555" s="139"/>
      <c r="BH555" s="139"/>
      <c r="BI555" s="139"/>
      <c r="BJ555" s="139"/>
      <c r="BK555" s="139"/>
      <c r="BL555" s="139"/>
      <c r="BM555" s="139"/>
      <c r="BN555" s="139"/>
      <c r="BO555" s="139"/>
      <c r="BP555" s="139"/>
      <c r="BQ555" s="139"/>
      <c r="BR555" s="139"/>
      <c r="BS555" s="139"/>
      <c r="BT555" s="139"/>
      <c r="BU555" s="139"/>
      <c r="BV555" s="139"/>
      <c r="BW555" s="139"/>
      <c r="BX555" s="139"/>
      <c r="BY555" s="139"/>
      <c r="BZ555" s="139"/>
      <c r="CA555" s="139"/>
      <c r="CB555" s="139"/>
      <c r="CC555" s="139"/>
    </row>
    <row r="556" spans="8:81" s="38" customFormat="1" x14ac:dyDescent="0.45">
      <c r="H556" s="139"/>
      <c r="I556" s="139"/>
      <c r="J556" s="139"/>
      <c r="K556" s="139"/>
      <c r="L556" s="139"/>
      <c r="M556" s="139"/>
      <c r="N556" s="139"/>
      <c r="O556" s="139"/>
      <c r="P556" s="139"/>
      <c r="Q556" s="139"/>
      <c r="R556" s="139"/>
      <c r="S556" s="139"/>
      <c r="T556" s="139"/>
      <c r="U556" s="139"/>
      <c r="V556" s="139"/>
      <c r="W556" s="139"/>
      <c r="X556" s="139"/>
      <c r="Y556" s="139"/>
      <c r="Z556" s="139"/>
      <c r="AA556" s="139"/>
      <c r="AB556" s="139"/>
      <c r="AC556" s="139"/>
      <c r="AD556" s="139"/>
      <c r="AE556" s="139"/>
      <c r="AF556" s="139"/>
      <c r="AG556" s="139"/>
      <c r="AH556" s="139"/>
      <c r="AI556" s="139"/>
      <c r="AJ556" s="139"/>
      <c r="AK556" s="139"/>
      <c r="AL556" s="139"/>
      <c r="AM556" s="139"/>
      <c r="AN556" s="139"/>
      <c r="AO556" s="139"/>
      <c r="AP556" s="139"/>
      <c r="AQ556" s="139"/>
      <c r="AR556" s="139"/>
      <c r="AS556" s="139"/>
      <c r="AT556" s="139"/>
      <c r="AU556" s="139"/>
      <c r="AV556" s="139"/>
      <c r="AW556" s="139"/>
      <c r="AX556" s="139"/>
      <c r="AY556" s="139"/>
      <c r="AZ556" s="139"/>
      <c r="BA556" s="139"/>
      <c r="BB556" s="139"/>
      <c r="BC556" s="139"/>
      <c r="BD556" s="139"/>
      <c r="BE556" s="139"/>
      <c r="BF556" s="139"/>
      <c r="BG556" s="139"/>
      <c r="BH556" s="139"/>
      <c r="BI556" s="139"/>
      <c r="BJ556" s="139"/>
      <c r="BK556" s="139"/>
      <c r="BL556" s="139"/>
      <c r="BM556" s="139"/>
      <c r="BN556" s="139"/>
      <c r="BO556" s="139"/>
      <c r="BP556" s="139"/>
      <c r="BQ556" s="139"/>
      <c r="BR556" s="139"/>
      <c r="BS556" s="139"/>
      <c r="BT556" s="139"/>
      <c r="BU556" s="139"/>
      <c r="BV556" s="139"/>
      <c r="BW556" s="139"/>
      <c r="BX556" s="139"/>
      <c r="BY556" s="139"/>
      <c r="BZ556" s="139"/>
      <c r="CA556" s="139"/>
      <c r="CB556" s="139"/>
      <c r="CC556" s="139"/>
    </row>
    <row r="557" spans="8:81" s="38" customFormat="1" x14ac:dyDescent="0.45">
      <c r="H557" s="139"/>
      <c r="I557" s="139"/>
      <c r="J557" s="139"/>
      <c r="K557" s="139"/>
      <c r="L557" s="139"/>
      <c r="M557" s="139"/>
      <c r="N557" s="139"/>
      <c r="O557" s="139"/>
      <c r="P557" s="139"/>
      <c r="Q557" s="139"/>
      <c r="R557" s="139"/>
      <c r="S557" s="139"/>
      <c r="T557" s="139"/>
      <c r="U557" s="139"/>
      <c r="V557" s="139"/>
      <c r="W557" s="139"/>
      <c r="X557" s="139"/>
      <c r="Y557" s="139"/>
      <c r="Z557" s="139"/>
      <c r="AA557" s="139"/>
      <c r="AB557" s="139"/>
      <c r="AC557" s="139"/>
      <c r="AD557" s="139"/>
      <c r="AE557" s="139"/>
      <c r="AF557" s="139"/>
      <c r="AG557" s="139"/>
      <c r="AH557" s="139"/>
      <c r="AI557" s="139"/>
      <c r="AJ557" s="139"/>
      <c r="AK557" s="139"/>
      <c r="AL557" s="139"/>
      <c r="AM557" s="139"/>
      <c r="AN557" s="139"/>
      <c r="AO557" s="139"/>
      <c r="AP557" s="139"/>
      <c r="AQ557" s="139"/>
      <c r="AR557" s="139"/>
      <c r="AS557" s="139"/>
      <c r="AT557" s="139"/>
      <c r="AU557" s="139"/>
      <c r="AV557" s="139"/>
      <c r="AW557" s="139"/>
      <c r="AX557" s="139"/>
      <c r="AY557" s="139"/>
      <c r="AZ557" s="139"/>
      <c r="BA557" s="139"/>
      <c r="BB557" s="139"/>
      <c r="BC557" s="139"/>
      <c r="BD557" s="139"/>
      <c r="BE557" s="139"/>
      <c r="BF557" s="139"/>
      <c r="BG557" s="139"/>
      <c r="BH557" s="139"/>
      <c r="BI557" s="139"/>
      <c r="BJ557" s="139"/>
      <c r="BK557" s="139"/>
      <c r="BL557" s="139"/>
      <c r="BM557" s="139"/>
      <c r="BN557" s="139"/>
      <c r="BO557" s="139"/>
      <c r="BP557" s="139"/>
      <c r="BQ557" s="139"/>
      <c r="BR557" s="139"/>
      <c r="BS557" s="139"/>
      <c r="BT557" s="139"/>
      <c r="BU557" s="139"/>
      <c r="BV557" s="139"/>
      <c r="BW557" s="139"/>
      <c r="BX557" s="139"/>
      <c r="BY557" s="139"/>
      <c r="BZ557" s="139"/>
      <c r="CA557" s="139"/>
      <c r="CB557" s="139"/>
      <c r="CC557" s="139"/>
    </row>
    <row r="558" spans="8:81" s="38" customFormat="1" x14ac:dyDescent="0.45">
      <c r="H558" s="139"/>
      <c r="I558" s="139"/>
      <c r="J558" s="139"/>
      <c r="K558" s="139"/>
      <c r="L558" s="139"/>
      <c r="M558" s="139"/>
      <c r="N558" s="139"/>
      <c r="O558" s="139"/>
      <c r="P558" s="139"/>
      <c r="Q558" s="139"/>
      <c r="R558" s="139"/>
      <c r="S558" s="139"/>
      <c r="T558" s="139"/>
      <c r="U558" s="139"/>
      <c r="V558" s="139"/>
      <c r="W558" s="139"/>
      <c r="X558" s="139"/>
      <c r="Y558" s="139"/>
      <c r="Z558" s="139"/>
      <c r="AA558" s="139"/>
      <c r="AB558" s="139"/>
      <c r="AC558" s="139"/>
      <c r="AD558" s="139"/>
      <c r="AE558" s="139"/>
      <c r="AF558" s="139"/>
      <c r="AG558" s="139"/>
      <c r="AH558" s="139"/>
      <c r="AI558" s="139"/>
      <c r="AJ558" s="139"/>
      <c r="AK558" s="139"/>
      <c r="AL558" s="139"/>
      <c r="AM558" s="139"/>
      <c r="AN558" s="139"/>
      <c r="AO558" s="139"/>
      <c r="AP558" s="139"/>
      <c r="AQ558" s="139"/>
      <c r="AR558" s="139"/>
      <c r="AS558" s="139"/>
      <c r="AT558" s="139"/>
      <c r="AU558" s="139"/>
      <c r="AV558" s="139"/>
      <c r="AW558" s="139"/>
      <c r="AX558" s="139"/>
      <c r="AY558" s="139"/>
      <c r="AZ558" s="139"/>
      <c r="BA558" s="139"/>
      <c r="BB558" s="139"/>
      <c r="BC558" s="139"/>
      <c r="BD558" s="139"/>
      <c r="BE558" s="139"/>
      <c r="BF558" s="139"/>
      <c r="BG558" s="139"/>
      <c r="BH558" s="139"/>
      <c r="BI558" s="139"/>
      <c r="BJ558" s="139"/>
      <c r="BK558" s="139"/>
      <c r="BL558" s="139"/>
      <c r="BM558" s="139"/>
      <c r="BN558" s="139"/>
      <c r="BO558" s="139"/>
      <c r="BP558" s="139"/>
      <c r="BQ558" s="139"/>
      <c r="BR558" s="139"/>
      <c r="BS558" s="139"/>
      <c r="BT558" s="139"/>
      <c r="BU558" s="139"/>
      <c r="BV558" s="139"/>
      <c r="BW558" s="139"/>
      <c r="BX558" s="139"/>
      <c r="BY558" s="139"/>
      <c r="BZ558" s="139"/>
      <c r="CA558" s="139"/>
      <c r="CB558" s="139"/>
      <c r="CC558" s="139"/>
    </row>
    <row r="559" spans="8:81" s="38" customFormat="1" x14ac:dyDescent="0.45">
      <c r="H559" s="139"/>
      <c r="I559" s="139"/>
      <c r="J559" s="139"/>
      <c r="K559" s="139"/>
      <c r="L559" s="139"/>
      <c r="M559" s="139"/>
      <c r="N559" s="139"/>
      <c r="O559" s="139"/>
      <c r="P559" s="139"/>
      <c r="Q559" s="139"/>
      <c r="R559" s="139"/>
      <c r="S559" s="139"/>
      <c r="T559" s="139"/>
      <c r="U559" s="139"/>
      <c r="V559" s="139"/>
      <c r="W559" s="139"/>
      <c r="X559" s="139"/>
      <c r="Y559" s="139"/>
      <c r="Z559" s="139"/>
      <c r="AA559" s="139"/>
      <c r="AB559" s="139"/>
      <c r="AC559" s="139"/>
      <c r="AD559" s="139"/>
      <c r="AE559" s="139"/>
      <c r="AF559" s="139"/>
      <c r="AG559" s="139"/>
      <c r="AH559" s="139"/>
      <c r="AI559" s="139"/>
      <c r="AJ559" s="139"/>
      <c r="AK559" s="139"/>
      <c r="AL559" s="139"/>
      <c r="AM559" s="139"/>
      <c r="AN559" s="139"/>
      <c r="AO559" s="139"/>
      <c r="AP559" s="139"/>
      <c r="AQ559" s="139"/>
      <c r="AR559" s="139"/>
      <c r="AS559" s="139"/>
      <c r="AT559" s="139"/>
      <c r="AU559" s="139"/>
      <c r="AV559" s="139"/>
      <c r="AW559" s="139"/>
      <c r="AX559" s="139"/>
      <c r="AY559" s="139"/>
      <c r="AZ559" s="139"/>
      <c r="BA559" s="139"/>
      <c r="BB559" s="139"/>
      <c r="BC559" s="139"/>
      <c r="BD559" s="139"/>
      <c r="BE559" s="139"/>
      <c r="BF559" s="139"/>
      <c r="BG559" s="139"/>
      <c r="BH559" s="139"/>
      <c r="BI559" s="139"/>
      <c r="BJ559" s="139"/>
      <c r="BK559" s="139"/>
      <c r="BL559" s="139"/>
      <c r="BM559" s="139"/>
      <c r="BN559" s="139"/>
      <c r="BO559" s="139"/>
      <c r="BP559" s="139"/>
      <c r="BQ559" s="139"/>
      <c r="BR559" s="139"/>
      <c r="BS559" s="139"/>
      <c r="BT559" s="139"/>
      <c r="BU559" s="139"/>
      <c r="BV559" s="139"/>
      <c r="BW559" s="139"/>
      <c r="BX559" s="139"/>
      <c r="BY559" s="139"/>
      <c r="BZ559" s="139"/>
      <c r="CA559" s="139"/>
      <c r="CB559" s="139"/>
      <c r="CC559" s="139"/>
    </row>
    <row r="560" spans="8:81" s="38" customFormat="1" x14ac:dyDescent="0.45">
      <c r="H560" s="139"/>
      <c r="I560" s="139"/>
      <c r="J560" s="139"/>
      <c r="K560" s="139"/>
      <c r="L560" s="139"/>
      <c r="M560" s="139"/>
      <c r="N560" s="139"/>
      <c r="O560" s="139"/>
      <c r="P560" s="139"/>
      <c r="Q560" s="139"/>
      <c r="R560" s="139"/>
      <c r="S560" s="139"/>
      <c r="T560" s="139"/>
      <c r="U560" s="139"/>
      <c r="V560" s="139"/>
      <c r="W560" s="139"/>
      <c r="X560" s="139"/>
      <c r="Y560" s="139"/>
      <c r="Z560" s="139"/>
      <c r="AA560" s="139"/>
      <c r="AB560" s="139"/>
      <c r="AC560" s="139"/>
      <c r="AD560" s="139"/>
      <c r="AE560" s="139"/>
      <c r="AF560" s="139"/>
      <c r="AG560" s="139"/>
      <c r="AH560" s="139"/>
      <c r="AI560" s="139"/>
      <c r="AJ560" s="139"/>
      <c r="AK560" s="139"/>
      <c r="AL560" s="139"/>
      <c r="AM560" s="139"/>
      <c r="AN560" s="139"/>
      <c r="AO560" s="139"/>
      <c r="AP560" s="139"/>
      <c r="AQ560" s="139"/>
      <c r="AR560" s="139"/>
      <c r="AS560" s="139"/>
      <c r="AT560" s="139"/>
      <c r="AU560" s="139"/>
      <c r="AV560" s="139"/>
      <c r="AW560" s="139"/>
      <c r="AX560" s="139"/>
      <c r="AY560" s="139"/>
      <c r="AZ560" s="139"/>
      <c r="BA560" s="139"/>
      <c r="BB560" s="139"/>
      <c r="BC560" s="139"/>
      <c r="BD560" s="139"/>
      <c r="BE560" s="139"/>
      <c r="BF560" s="139"/>
      <c r="BG560" s="139"/>
      <c r="BH560" s="139"/>
      <c r="BI560" s="139"/>
      <c r="BJ560" s="139"/>
      <c r="BK560" s="139"/>
      <c r="BL560" s="139"/>
      <c r="BM560" s="139"/>
      <c r="BN560" s="139"/>
      <c r="BO560" s="139"/>
      <c r="BP560" s="139"/>
      <c r="BQ560" s="139"/>
      <c r="BR560" s="139"/>
      <c r="BS560" s="139"/>
      <c r="BT560" s="139"/>
      <c r="BU560" s="139"/>
      <c r="BV560" s="139"/>
      <c r="BW560" s="139"/>
      <c r="BX560" s="139"/>
      <c r="BY560" s="139"/>
      <c r="BZ560" s="139"/>
      <c r="CA560" s="139"/>
      <c r="CB560" s="139"/>
      <c r="CC560" s="139"/>
    </row>
    <row r="561" spans="8:81" s="38" customFormat="1" x14ac:dyDescent="0.45">
      <c r="H561" s="139"/>
      <c r="I561" s="139"/>
      <c r="J561" s="139"/>
      <c r="K561" s="139"/>
      <c r="L561" s="139"/>
      <c r="M561" s="139"/>
      <c r="N561" s="139"/>
      <c r="O561" s="139"/>
      <c r="P561" s="139"/>
      <c r="Q561" s="139"/>
      <c r="R561" s="139"/>
      <c r="S561" s="139"/>
      <c r="T561" s="139"/>
      <c r="U561" s="139"/>
      <c r="V561" s="139"/>
      <c r="W561" s="139"/>
      <c r="X561" s="139"/>
      <c r="Y561" s="139"/>
      <c r="Z561" s="139"/>
      <c r="AA561" s="139"/>
      <c r="AB561" s="139"/>
      <c r="AC561" s="139"/>
      <c r="AD561" s="139"/>
      <c r="AE561" s="139"/>
      <c r="AF561" s="139"/>
      <c r="AG561" s="139"/>
      <c r="AH561" s="139"/>
      <c r="AI561" s="139"/>
      <c r="AJ561" s="139"/>
      <c r="AK561" s="139"/>
      <c r="AL561" s="139"/>
      <c r="AM561" s="139"/>
      <c r="AN561" s="139"/>
      <c r="AO561" s="139"/>
      <c r="AP561" s="139"/>
      <c r="AQ561" s="139"/>
      <c r="AR561" s="139"/>
      <c r="AS561" s="139"/>
      <c r="AT561" s="139"/>
      <c r="AU561" s="139"/>
      <c r="AV561" s="139"/>
      <c r="AW561" s="139"/>
      <c r="AX561" s="139"/>
      <c r="AY561" s="139"/>
      <c r="AZ561" s="139"/>
      <c r="BA561" s="139"/>
      <c r="BB561" s="139"/>
      <c r="BC561" s="139"/>
      <c r="BD561" s="139"/>
      <c r="BE561" s="139"/>
      <c r="BF561" s="139"/>
      <c r="BG561" s="139"/>
      <c r="BH561" s="139"/>
      <c r="BI561" s="139"/>
      <c r="BJ561" s="139"/>
      <c r="BK561" s="139"/>
      <c r="BL561" s="139"/>
      <c r="BM561" s="139"/>
      <c r="BN561" s="139"/>
      <c r="BO561" s="139"/>
      <c r="BP561" s="139"/>
      <c r="BQ561" s="139"/>
      <c r="BR561" s="139"/>
      <c r="BS561" s="139"/>
      <c r="BT561" s="139"/>
      <c r="BU561" s="139"/>
      <c r="BV561" s="139"/>
      <c r="BW561" s="139"/>
      <c r="BX561" s="139"/>
      <c r="BY561" s="139"/>
      <c r="BZ561" s="139"/>
      <c r="CA561" s="139"/>
      <c r="CB561" s="139"/>
      <c r="CC561" s="139"/>
    </row>
    <row r="562" spans="8:81" s="38" customFormat="1" x14ac:dyDescent="0.45">
      <c r="H562" s="139"/>
      <c r="I562" s="139"/>
      <c r="J562" s="139"/>
      <c r="K562" s="139"/>
      <c r="L562" s="139"/>
      <c r="M562" s="139"/>
      <c r="N562" s="139"/>
      <c r="O562" s="139"/>
      <c r="P562" s="139"/>
      <c r="Q562" s="139"/>
      <c r="R562" s="139"/>
      <c r="S562" s="139"/>
      <c r="T562" s="139"/>
      <c r="U562" s="139"/>
      <c r="V562" s="139"/>
      <c r="W562" s="139"/>
      <c r="X562" s="139"/>
      <c r="Y562" s="139"/>
      <c r="Z562" s="139"/>
      <c r="AA562" s="139"/>
      <c r="AB562" s="139"/>
      <c r="AC562" s="139"/>
      <c r="AD562" s="139"/>
      <c r="AE562" s="139"/>
      <c r="AF562" s="139"/>
      <c r="AG562" s="139"/>
      <c r="AH562" s="139"/>
      <c r="AI562" s="139"/>
      <c r="AJ562" s="139"/>
      <c r="AK562" s="139"/>
      <c r="AL562" s="139"/>
      <c r="AM562" s="139"/>
      <c r="AN562" s="139"/>
      <c r="AO562" s="139"/>
      <c r="AP562" s="139"/>
      <c r="AQ562" s="139"/>
      <c r="AR562" s="139"/>
      <c r="AS562" s="139"/>
      <c r="AT562" s="139"/>
      <c r="AU562" s="139"/>
      <c r="AV562" s="139"/>
      <c r="AW562" s="139"/>
      <c r="AX562" s="139"/>
      <c r="AY562" s="139"/>
      <c r="AZ562" s="139"/>
      <c r="BA562" s="139"/>
      <c r="BB562" s="139"/>
      <c r="BC562" s="139"/>
      <c r="BD562" s="139"/>
      <c r="BE562" s="139"/>
      <c r="BF562" s="139"/>
      <c r="BG562" s="139"/>
      <c r="BH562" s="139"/>
      <c r="BI562" s="139"/>
      <c r="BJ562" s="139"/>
      <c r="BK562" s="139"/>
      <c r="BL562" s="139"/>
      <c r="BM562" s="139"/>
      <c r="BN562" s="139"/>
      <c r="BO562" s="139"/>
      <c r="BP562" s="139"/>
      <c r="BQ562" s="139"/>
      <c r="BR562" s="139"/>
      <c r="BS562" s="139"/>
      <c r="BT562" s="139"/>
      <c r="BU562" s="139"/>
      <c r="BV562" s="139"/>
      <c r="BW562" s="139"/>
      <c r="BX562" s="139"/>
      <c r="BY562" s="139"/>
      <c r="BZ562" s="139"/>
      <c r="CA562" s="139"/>
      <c r="CB562" s="139"/>
      <c r="CC562" s="139"/>
    </row>
    <row r="563" spans="8:81" s="38" customFormat="1" x14ac:dyDescent="0.45">
      <c r="H563" s="139"/>
      <c r="I563" s="139"/>
      <c r="J563" s="139"/>
      <c r="K563" s="139"/>
      <c r="L563" s="139"/>
      <c r="M563" s="139"/>
      <c r="N563" s="139"/>
      <c r="O563" s="139"/>
      <c r="P563" s="139"/>
      <c r="Q563" s="139"/>
      <c r="R563" s="139"/>
      <c r="S563" s="139"/>
      <c r="T563" s="139"/>
      <c r="U563" s="139"/>
      <c r="V563" s="139"/>
      <c r="W563" s="139"/>
      <c r="X563" s="139"/>
      <c r="Y563" s="139"/>
      <c r="Z563" s="139"/>
      <c r="AA563" s="139"/>
      <c r="AB563" s="139"/>
      <c r="AC563" s="139"/>
      <c r="AD563" s="139"/>
      <c r="AE563" s="139"/>
      <c r="AF563" s="139"/>
      <c r="AG563" s="139"/>
      <c r="AH563" s="139"/>
      <c r="AI563" s="139"/>
      <c r="AJ563" s="139"/>
      <c r="AK563" s="139"/>
      <c r="AL563" s="139"/>
      <c r="AM563" s="139"/>
      <c r="AN563" s="139"/>
      <c r="AO563" s="139"/>
      <c r="AP563" s="139"/>
      <c r="AQ563" s="139"/>
      <c r="AR563" s="139"/>
      <c r="AS563" s="139"/>
      <c r="AT563" s="139"/>
      <c r="AU563" s="139"/>
      <c r="AV563" s="139"/>
      <c r="AW563" s="139"/>
      <c r="AX563" s="139"/>
      <c r="AY563" s="139"/>
      <c r="AZ563" s="139"/>
      <c r="BA563" s="139"/>
      <c r="BB563" s="139"/>
      <c r="BC563" s="139"/>
      <c r="BD563" s="139"/>
      <c r="BE563" s="139"/>
      <c r="BF563" s="139"/>
      <c r="BG563" s="139"/>
      <c r="BH563" s="139"/>
      <c r="BI563" s="139"/>
      <c r="BJ563" s="139"/>
      <c r="BK563" s="139"/>
      <c r="BL563" s="139"/>
      <c r="BM563" s="139"/>
      <c r="BN563" s="139"/>
      <c r="BO563" s="139"/>
      <c r="BP563" s="139"/>
      <c r="BQ563" s="139"/>
      <c r="BR563" s="139"/>
      <c r="BS563" s="139"/>
      <c r="BT563" s="139"/>
      <c r="BU563" s="139"/>
      <c r="BV563" s="139"/>
      <c r="BW563" s="139"/>
      <c r="BX563" s="139"/>
      <c r="BY563" s="139"/>
      <c r="BZ563" s="139"/>
      <c r="CA563" s="139"/>
      <c r="CB563" s="139"/>
      <c r="CC563" s="139"/>
    </row>
    <row r="564" spans="8:81" s="38" customFormat="1" x14ac:dyDescent="0.45">
      <c r="H564" s="139"/>
      <c r="I564" s="139"/>
      <c r="J564" s="139"/>
      <c r="K564" s="139"/>
      <c r="L564" s="139"/>
      <c r="M564" s="139"/>
      <c r="N564" s="139"/>
      <c r="O564" s="139"/>
      <c r="P564" s="139"/>
      <c r="Q564" s="139"/>
      <c r="R564" s="139"/>
      <c r="S564" s="139"/>
      <c r="T564" s="139"/>
      <c r="U564" s="139"/>
      <c r="V564" s="139"/>
      <c r="W564" s="139"/>
      <c r="X564" s="139"/>
      <c r="Y564" s="139"/>
      <c r="Z564" s="139"/>
      <c r="AA564" s="139"/>
      <c r="AB564" s="139"/>
      <c r="AC564" s="139"/>
      <c r="AD564" s="139"/>
      <c r="AE564" s="139"/>
      <c r="AF564" s="139"/>
      <c r="AG564" s="139"/>
      <c r="AH564" s="139"/>
      <c r="AI564" s="139"/>
      <c r="AJ564" s="139"/>
      <c r="AK564" s="139"/>
      <c r="AL564" s="139"/>
      <c r="AM564" s="139"/>
      <c r="AN564" s="139"/>
      <c r="AO564" s="139"/>
      <c r="AP564" s="139"/>
      <c r="AQ564" s="139"/>
      <c r="AR564" s="139"/>
      <c r="AS564" s="139"/>
      <c r="AT564" s="139"/>
      <c r="AU564" s="139"/>
      <c r="AV564" s="139"/>
      <c r="AW564" s="139"/>
      <c r="AX564" s="139"/>
      <c r="AY564" s="139"/>
      <c r="AZ564" s="139"/>
      <c r="BA564" s="139"/>
      <c r="BB564" s="139"/>
      <c r="BC564" s="139"/>
      <c r="BD564" s="139"/>
      <c r="BE564" s="139"/>
      <c r="BF564" s="139"/>
      <c r="BG564" s="139"/>
      <c r="BH564" s="139"/>
      <c r="BI564" s="139"/>
      <c r="BJ564" s="139"/>
      <c r="BK564" s="139"/>
      <c r="BL564" s="139"/>
      <c r="BM564" s="139"/>
      <c r="BN564" s="139"/>
      <c r="BO564" s="139"/>
      <c r="BP564" s="139"/>
      <c r="BQ564" s="139"/>
      <c r="BR564" s="139"/>
      <c r="BS564" s="139"/>
      <c r="BT564" s="139"/>
      <c r="BU564" s="139"/>
      <c r="BV564" s="139"/>
      <c r="BW564" s="139"/>
      <c r="BX564" s="139"/>
      <c r="BY564" s="139"/>
      <c r="BZ564" s="139"/>
      <c r="CA564" s="139"/>
      <c r="CB564" s="139"/>
      <c r="CC564" s="139"/>
    </row>
    <row r="565" spans="8:81" s="38" customFormat="1" x14ac:dyDescent="0.45">
      <c r="H565" s="139"/>
      <c r="I565" s="139"/>
      <c r="J565" s="139"/>
      <c r="K565" s="139"/>
      <c r="L565" s="139"/>
      <c r="M565" s="139"/>
      <c r="N565" s="139"/>
      <c r="O565" s="139"/>
      <c r="P565" s="139"/>
      <c r="Q565" s="139"/>
      <c r="R565" s="139"/>
      <c r="S565" s="139"/>
      <c r="T565" s="139"/>
      <c r="U565" s="139"/>
      <c r="V565" s="139"/>
      <c r="W565" s="139"/>
      <c r="X565" s="139"/>
      <c r="Y565" s="139"/>
      <c r="Z565" s="139"/>
      <c r="AA565" s="139"/>
      <c r="AB565" s="139"/>
      <c r="AC565" s="139"/>
      <c r="AD565" s="139"/>
      <c r="AE565" s="139"/>
      <c r="AF565" s="139"/>
      <c r="AG565" s="139"/>
      <c r="AH565" s="139"/>
      <c r="AI565" s="139"/>
      <c r="AJ565" s="139"/>
      <c r="AK565" s="139"/>
      <c r="AL565" s="139"/>
      <c r="AM565" s="139"/>
      <c r="AN565" s="139"/>
      <c r="AO565" s="139"/>
      <c r="AP565" s="139"/>
      <c r="AQ565" s="139"/>
      <c r="AR565" s="139"/>
      <c r="AS565" s="139"/>
      <c r="AT565" s="139"/>
      <c r="AU565" s="139"/>
      <c r="AV565" s="139"/>
      <c r="AW565" s="139"/>
      <c r="AX565" s="139"/>
      <c r="AY565" s="139"/>
      <c r="AZ565" s="139"/>
      <c r="BA565" s="139"/>
      <c r="BB565" s="139"/>
      <c r="BC565" s="139"/>
      <c r="BD565" s="139"/>
      <c r="BE565" s="139"/>
      <c r="BF565" s="139"/>
      <c r="BG565" s="139"/>
      <c r="BH565" s="139"/>
      <c r="BI565" s="139"/>
      <c r="BJ565" s="139"/>
      <c r="BK565" s="139"/>
      <c r="BL565" s="139"/>
      <c r="BM565" s="139"/>
      <c r="BN565" s="139"/>
      <c r="BO565" s="139"/>
      <c r="BP565" s="139"/>
      <c r="BQ565" s="139"/>
      <c r="BR565" s="139"/>
      <c r="BS565" s="139"/>
      <c r="BT565" s="139"/>
      <c r="BU565" s="139"/>
      <c r="BV565" s="139"/>
      <c r="BW565" s="139"/>
      <c r="BX565" s="139"/>
      <c r="BY565" s="139"/>
      <c r="BZ565" s="139"/>
      <c r="CA565" s="139"/>
      <c r="CB565" s="139"/>
      <c r="CC565" s="139"/>
    </row>
    <row r="566" spans="8:81" s="38" customFormat="1" x14ac:dyDescent="0.45">
      <c r="H566" s="139"/>
      <c r="I566" s="139"/>
      <c r="J566" s="139"/>
      <c r="K566" s="139"/>
      <c r="L566" s="139"/>
      <c r="M566" s="139"/>
      <c r="N566" s="139"/>
      <c r="O566" s="139"/>
      <c r="P566" s="139"/>
      <c r="Q566" s="139"/>
      <c r="R566" s="139"/>
      <c r="S566" s="139"/>
      <c r="T566" s="139"/>
      <c r="U566" s="139"/>
      <c r="V566" s="139"/>
      <c r="W566" s="139"/>
      <c r="X566" s="139"/>
      <c r="Y566" s="139"/>
      <c r="Z566" s="139"/>
      <c r="AA566" s="139"/>
      <c r="AB566" s="139"/>
      <c r="AC566" s="139"/>
      <c r="AD566" s="139"/>
      <c r="AE566" s="139"/>
      <c r="AF566" s="139"/>
      <c r="AG566" s="139"/>
      <c r="AH566" s="139"/>
      <c r="AI566" s="139"/>
      <c r="AJ566" s="139"/>
      <c r="AK566" s="139"/>
      <c r="AL566" s="139"/>
      <c r="AM566" s="139"/>
      <c r="AN566" s="139"/>
      <c r="AO566" s="139"/>
      <c r="AP566" s="139"/>
      <c r="AQ566" s="139"/>
      <c r="AR566" s="139"/>
      <c r="AS566" s="139"/>
      <c r="AT566" s="139"/>
      <c r="AU566" s="139"/>
      <c r="AV566" s="139"/>
      <c r="AW566" s="139"/>
      <c r="AX566" s="139"/>
      <c r="AY566" s="139"/>
      <c r="AZ566" s="139"/>
      <c r="BA566" s="139"/>
      <c r="BB566" s="139"/>
      <c r="BC566" s="139"/>
      <c r="BD566" s="139"/>
      <c r="BE566" s="139"/>
      <c r="BF566" s="139"/>
      <c r="BG566" s="139"/>
      <c r="BH566" s="139"/>
      <c r="BI566" s="139"/>
      <c r="BJ566" s="139"/>
      <c r="BK566" s="139"/>
      <c r="BL566" s="139"/>
      <c r="BM566" s="139"/>
      <c r="BN566" s="139"/>
      <c r="BO566" s="139"/>
      <c r="BP566" s="139"/>
      <c r="BQ566" s="139"/>
      <c r="BR566" s="139"/>
      <c r="BS566" s="139"/>
      <c r="BT566" s="139"/>
      <c r="BU566" s="139"/>
      <c r="BV566" s="139"/>
      <c r="BW566" s="139"/>
      <c r="BX566" s="139"/>
      <c r="BY566" s="139"/>
      <c r="BZ566" s="139"/>
      <c r="CA566" s="139"/>
      <c r="CB566" s="139"/>
      <c r="CC566" s="139"/>
    </row>
    <row r="567" spans="8:81" s="38" customFormat="1" x14ac:dyDescent="0.45">
      <c r="H567" s="139"/>
      <c r="I567" s="139"/>
      <c r="J567" s="139"/>
      <c r="K567" s="139"/>
      <c r="L567" s="139"/>
      <c r="M567" s="139"/>
      <c r="N567" s="139"/>
      <c r="O567" s="139"/>
      <c r="P567" s="139"/>
      <c r="Q567" s="139"/>
      <c r="R567" s="139"/>
      <c r="S567" s="139"/>
      <c r="T567" s="139"/>
      <c r="U567" s="139"/>
      <c r="V567" s="139"/>
      <c r="W567" s="139"/>
      <c r="X567" s="139"/>
      <c r="Y567" s="139"/>
      <c r="Z567" s="139"/>
      <c r="AA567" s="139"/>
      <c r="AB567" s="139"/>
      <c r="AC567" s="139"/>
      <c r="AD567" s="139"/>
      <c r="AE567" s="139"/>
      <c r="AF567" s="139"/>
      <c r="AG567" s="139"/>
      <c r="AH567" s="139"/>
      <c r="AI567" s="139"/>
      <c r="AJ567" s="139"/>
      <c r="AK567" s="139"/>
      <c r="AL567" s="139"/>
      <c r="AM567" s="139"/>
      <c r="AN567" s="139"/>
      <c r="AO567" s="139"/>
      <c r="AP567" s="139"/>
      <c r="AQ567" s="139"/>
      <c r="AR567" s="139"/>
      <c r="AS567" s="139"/>
      <c r="AT567" s="139"/>
      <c r="AU567" s="139"/>
      <c r="AV567" s="139"/>
      <c r="AW567" s="139"/>
      <c r="AX567" s="139"/>
      <c r="AY567" s="139"/>
      <c r="AZ567" s="139"/>
      <c r="BA567" s="139"/>
      <c r="BB567" s="139"/>
      <c r="BC567" s="139"/>
      <c r="BD567" s="139"/>
      <c r="BE567" s="139"/>
      <c r="BF567" s="139"/>
      <c r="BG567" s="139"/>
      <c r="BH567" s="139"/>
      <c r="BI567" s="139"/>
      <c r="BJ567" s="139"/>
      <c r="BK567" s="139"/>
      <c r="BL567" s="139"/>
      <c r="BM567" s="139"/>
      <c r="BN567" s="139"/>
      <c r="BO567" s="139"/>
      <c r="BP567" s="139"/>
      <c r="BQ567" s="139"/>
      <c r="BR567" s="139"/>
      <c r="BS567" s="139"/>
      <c r="BT567" s="139"/>
      <c r="BU567" s="139"/>
      <c r="BV567" s="139"/>
      <c r="BW567" s="139"/>
      <c r="BX567" s="139"/>
      <c r="BY567" s="139"/>
      <c r="BZ567" s="139"/>
      <c r="CA567" s="139"/>
      <c r="CB567" s="139"/>
      <c r="CC567" s="139"/>
    </row>
    <row r="568" spans="8:81" s="38" customFormat="1" x14ac:dyDescent="0.45">
      <c r="H568" s="139"/>
      <c r="I568" s="139"/>
      <c r="J568" s="139"/>
      <c r="K568" s="139"/>
      <c r="L568" s="139"/>
      <c r="M568" s="139"/>
      <c r="N568" s="139"/>
      <c r="O568" s="139"/>
      <c r="P568" s="139"/>
      <c r="Q568" s="139"/>
      <c r="R568" s="139"/>
      <c r="S568" s="139"/>
      <c r="T568" s="139"/>
      <c r="U568" s="139"/>
      <c r="V568" s="139"/>
      <c r="W568" s="139"/>
      <c r="X568" s="139"/>
      <c r="Y568" s="139"/>
      <c r="Z568" s="139"/>
      <c r="AA568" s="139"/>
      <c r="AB568" s="139"/>
      <c r="AC568" s="139"/>
      <c r="AD568" s="139"/>
      <c r="AE568" s="139"/>
      <c r="AF568" s="139"/>
      <c r="AG568" s="139"/>
      <c r="AH568" s="139"/>
      <c r="AI568" s="139"/>
      <c r="AJ568" s="139"/>
      <c r="AK568" s="139"/>
      <c r="AL568" s="139"/>
      <c r="AM568" s="139"/>
      <c r="AN568" s="139"/>
      <c r="AO568" s="139"/>
      <c r="AP568" s="139"/>
      <c r="AQ568" s="139"/>
      <c r="AR568" s="139"/>
      <c r="AS568" s="139"/>
      <c r="AT568" s="139"/>
      <c r="AU568" s="139"/>
      <c r="AV568" s="139"/>
      <c r="AW568" s="139"/>
      <c r="AX568" s="139"/>
      <c r="AY568" s="139"/>
      <c r="AZ568" s="139"/>
      <c r="BA568" s="139"/>
      <c r="BB568" s="139"/>
      <c r="BC568" s="139"/>
      <c r="BD568" s="139"/>
      <c r="BE568" s="139"/>
      <c r="BF568" s="139"/>
      <c r="BG568" s="139"/>
      <c r="BH568" s="139"/>
      <c r="BI568" s="139"/>
      <c r="BJ568" s="139"/>
      <c r="BK568" s="139"/>
      <c r="BL568" s="139"/>
      <c r="BM568" s="139"/>
      <c r="BN568" s="139"/>
      <c r="BO568" s="139"/>
      <c r="BP568" s="139"/>
      <c r="BQ568" s="139"/>
      <c r="BR568" s="139"/>
      <c r="BS568" s="139"/>
      <c r="BT568" s="139"/>
      <c r="BU568" s="139"/>
      <c r="BV568" s="139"/>
      <c r="BW568" s="139"/>
      <c r="BX568" s="139"/>
      <c r="BY568" s="139"/>
      <c r="BZ568" s="139"/>
      <c r="CA568" s="139"/>
      <c r="CB568" s="139"/>
      <c r="CC568" s="139"/>
    </row>
    <row r="569" spans="8:81" s="38" customFormat="1" x14ac:dyDescent="0.45">
      <c r="H569" s="139"/>
      <c r="I569" s="139"/>
      <c r="J569" s="139"/>
      <c r="K569" s="139"/>
      <c r="L569" s="139"/>
      <c r="M569" s="139"/>
      <c r="N569" s="139"/>
      <c r="O569" s="139"/>
      <c r="P569" s="139"/>
      <c r="Q569" s="139"/>
      <c r="R569" s="139"/>
      <c r="S569" s="139"/>
      <c r="T569" s="139"/>
      <c r="U569" s="139"/>
      <c r="V569" s="139"/>
      <c r="W569" s="139"/>
      <c r="X569" s="139"/>
      <c r="Y569" s="139"/>
      <c r="Z569" s="139"/>
      <c r="AA569" s="139"/>
      <c r="AB569" s="139"/>
      <c r="AC569" s="139"/>
      <c r="AD569" s="139"/>
      <c r="AE569" s="139"/>
      <c r="AF569" s="139"/>
      <c r="AG569" s="139"/>
      <c r="AH569" s="139"/>
      <c r="AI569" s="139"/>
      <c r="AJ569" s="139"/>
      <c r="AK569" s="139"/>
      <c r="AL569" s="139"/>
      <c r="AM569" s="139"/>
      <c r="AN569" s="139"/>
      <c r="AO569" s="139"/>
      <c r="AP569" s="139"/>
      <c r="AQ569" s="139"/>
      <c r="AR569" s="139"/>
      <c r="AS569" s="139"/>
      <c r="AT569" s="139"/>
      <c r="AU569" s="139"/>
      <c r="AV569" s="139"/>
      <c r="AW569" s="139"/>
      <c r="AX569" s="139"/>
      <c r="AY569" s="139"/>
      <c r="AZ569" s="139"/>
      <c r="BA569" s="139"/>
      <c r="BB569" s="139"/>
      <c r="BC569" s="139"/>
      <c r="BD569" s="139"/>
      <c r="BE569" s="139"/>
      <c r="BF569" s="139"/>
      <c r="BG569" s="139"/>
      <c r="BH569" s="139"/>
      <c r="BI569" s="139"/>
      <c r="BJ569" s="139"/>
      <c r="BK569" s="139"/>
      <c r="BL569" s="139"/>
      <c r="BM569" s="139"/>
      <c r="BN569" s="139"/>
      <c r="BO569" s="139"/>
      <c r="BP569" s="139"/>
      <c r="BQ569" s="139"/>
      <c r="BR569" s="139"/>
      <c r="BS569" s="139"/>
      <c r="BT569" s="139"/>
      <c r="BU569" s="139"/>
      <c r="BV569" s="139"/>
      <c r="BW569" s="139"/>
      <c r="BX569" s="139"/>
      <c r="BY569" s="139"/>
      <c r="BZ569" s="139"/>
      <c r="CA569" s="139"/>
      <c r="CB569" s="139"/>
      <c r="CC569" s="139"/>
    </row>
    <row r="570" spans="8:81" s="38" customFormat="1" x14ac:dyDescent="0.45">
      <c r="H570" s="139"/>
      <c r="I570" s="139"/>
      <c r="J570" s="139"/>
      <c r="K570" s="139"/>
      <c r="L570" s="139"/>
      <c r="M570" s="139"/>
      <c r="N570" s="139"/>
      <c r="O570" s="139"/>
      <c r="P570" s="139"/>
      <c r="Q570" s="139"/>
      <c r="R570" s="139"/>
      <c r="S570" s="139"/>
      <c r="T570" s="139"/>
      <c r="U570" s="139"/>
      <c r="V570" s="139"/>
      <c r="W570" s="139"/>
      <c r="X570" s="139"/>
      <c r="Y570" s="139"/>
      <c r="Z570" s="139"/>
      <c r="AA570" s="139"/>
      <c r="AB570" s="139"/>
      <c r="AC570" s="139"/>
      <c r="AD570" s="139"/>
      <c r="AE570" s="139"/>
      <c r="AF570" s="139"/>
      <c r="AG570" s="139"/>
      <c r="AH570" s="139"/>
      <c r="AI570" s="139"/>
      <c r="AJ570" s="139"/>
      <c r="AK570" s="139"/>
      <c r="AL570" s="139"/>
      <c r="AM570" s="139"/>
      <c r="AN570" s="139"/>
      <c r="AO570" s="139"/>
      <c r="AP570" s="139"/>
      <c r="AQ570" s="139"/>
      <c r="AR570" s="139"/>
      <c r="AS570" s="139"/>
      <c r="AT570" s="139"/>
      <c r="AU570" s="139"/>
      <c r="AV570" s="139"/>
      <c r="AW570" s="139"/>
      <c r="AX570" s="139"/>
      <c r="AY570" s="139"/>
      <c r="AZ570" s="139"/>
      <c r="BA570" s="139"/>
      <c r="BB570" s="139"/>
      <c r="BC570" s="139"/>
      <c r="BD570" s="139"/>
      <c r="BE570" s="139"/>
      <c r="BF570" s="139"/>
      <c r="BG570" s="139"/>
      <c r="BH570" s="139"/>
      <c r="BI570" s="139"/>
      <c r="BJ570" s="139"/>
      <c r="BK570" s="139"/>
      <c r="BL570" s="139"/>
      <c r="BM570" s="139"/>
      <c r="BN570" s="139"/>
      <c r="BO570" s="139"/>
      <c r="BP570" s="139"/>
      <c r="BQ570" s="139"/>
      <c r="BR570" s="139"/>
      <c r="BS570" s="139"/>
      <c r="BT570" s="139"/>
      <c r="BU570" s="139"/>
      <c r="BV570" s="139"/>
      <c r="BW570" s="139"/>
      <c r="BX570" s="139"/>
      <c r="BY570" s="139"/>
      <c r="BZ570" s="139"/>
      <c r="CA570" s="139"/>
      <c r="CB570" s="139"/>
      <c r="CC570" s="139"/>
    </row>
    <row r="571" spans="8:81" s="38" customFormat="1" x14ac:dyDescent="0.45">
      <c r="H571" s="139"/>
      <c r="I571" s="139"/>
      <c r="J571" s="139"/>
      <c r="K571" s="139"/>
      <c r="L571" s="139"/>
      <c r="M571" s="139"/>
      <c r="N571" s="139"/>
      <c r="O571" s="139"/>
      <c r="P571" s="139"/>
      <c r="Q571" s="139"/>
      <c r="R571" s="139"/>
      <c r="S571" s="139"/>
      <c r="T571" s="139"/>
      <c r="U571" s="139"/>
      <c r="V571" s="139"/>
      <c r="W571" s="139"/>
      <c r="X571" s="139"/>
      <c r="Y571" s="139"/>
      <c r="Z571" s="139"/>
      <c r="AA571" s="139"/>
      <c r="AB571" s="139"/>
      <c r="AC571" s="139"/>
      <c r="AD571" s="139"/>
      <c r="AE571" s="139"/>
      <c r="AF571" s="139"/>
      <c r="AG571" s="139"/>
      <c r="AH571" s="139"/>
      <c r="AI571" s="139"/>
      <c r="AJ571" s="139"/>
      <c r="AK571" s="139"/>
      <c r="AL571" s="139"/>
      <c r="AM571" s="139"/>
      <c r="AN571" s="139"/>
      <c r="AO571" s="139"/>
      <c r="AP571" s="139"/>
      <c r="AQ571" s="139"/>
      <c r="AR571" s="139"/>
      <c r="AS571" s="139"/>
      <c r="AT571" s="139"/>
      <c r="AU571" s="139"/>
      <c r="AV571" s="139"/>
      <c r="AW571" s="139"/>
      <c r="AX571" s="139"/>
      <c r="AY571" s="139"/>
      <c r="AZ571" s="139"/>
      <c r="BA571" s="139"/>
      <c r="BB571" s="139"/>
      <c r="BC571" s="139"/>
      <c r="BD571" s="139"/>
      <c r="BE571" s="139"/>
      <c r="BF571" s="139"/>
      <c r="BG571" s="139"/>
      <c r="BH571" s="139"/>
      <c r="BI571" s="139"/>
      <c r="BJ571" s="139"/>
      <c r="BK571" s="139"/>
      <c r="BL571" s="139"/>
      <c r="BM571" s="139"/>
      <c r="BN571" s="139"/>
      <c r="BO571" s="139"/>
      <c r="BP571" s="139"/>
      <c r="BQ571" s="139"/>
      <c r="BR571" s="139"/>
      <c r="BS571" s="139"/>
      <c r="BT571" s="139"/>
      <c r="BU571" s="139"/>
      <c r="BV571" s="139"/>
      <c r="BW571" s="139"/>
      <c r="BX571" s="139"/>
      <c r="BY571" s="139"/>
      <c r="BZ571" s="139"/>
      <c r="CA571" s="139"/>
      <c r="CB571" s="139"/>
      <c r="CC571" s="139"/>
    </row>
    <row r="572" spans="8:81" s="38" customFormat="1" x14ac:dyDescent="0.45">
      <c r="H572" s="139"/>
      <c r="I572" s="139"/>
      <c r="J572" s="139"/>
      <c r="K572" s="139"/>
      <c r="L572" s="139"/>
      <c r="M572" s="139"/>
      <c r="N572" s="139"/>
      <c r="O572" s="139"/>
      <c r="P572" s="139"/>
      <c r="Q572" s="139"/>
      <c r="R572" s="139"/>
      <c r="S572" s="139"/>
      <c r="T572" s="139"/>
      <c r="U572" s="139"/>
      <c r="V572" s="139"/>
      <c r="W572" s="139"/>
      <c r="X572" s="139"/>
      <c r="Y572" s="139"/>
      <c r="Z572" s="139"/>
      <c r="AA572" s="139"/>
      <c r="AB572" s="139"/>
      <c r="AC572" s="139"/>
      <c r="AD572" s="139"/>
      <c r="AE572" s="139"/>
      <c r="AF572" s="139"/>
      <c r="AG572" s="139"/>
      <c r="AH572" s="139"/>
      <c r="AI572" s="139"/>
      <c r="AJ572" s="139"/>
      <c r="AK572" s="139"/>
      <c r="AL572" s="139"/>
      <c r="AM572" s="139"/>
      <c r="AN572" s="139"/>
      <c r="AO572" s="139"/>
      <c r="AP572" s="139"/>
      <c r="AQ572" s="139"/>
      <c r="AR572" s="139"/>
      <c r="AS572" s="139"/>
      <c r="AT572" s="139"/>
      <c r="AU572" s="139"/>
      <c r="AV572" s="139"/>
      <c r="AW572" s="139"/>
      <c r="AX572" s="139"/>
      <c r="AY572" s="139"/>
      <c r="AZ572" s="139"/>
      <c r="BA572" s="139"/>
      <c r="BB572" s="139"/>
      <c r="BC572" s="139"/>
      <c r="BD572" s="139"/>
      <c r="BE572" s="139"/>
      <c r="BF572" s="139"/>
      <c r="BG572" s="139"/>
      <c r="BH572" s="139"/>
      <c r="BI572" s="139"/>
      <c r="BJ572" s="139"/>
      <c r="BK572" s="139"/>
      <c r="BL572" s="139"/>
      <c r="BM572" s="139"/>
      <c r="BN572" s="139"/>
      <c r="BO572" s="139"/>
      <c r="BP572" s="139"/>
      <c r="BQ572" s="139"/>
      <c r="BR572" s="139"/>
      <c r="BS572" s="139"/>
      <c r="BT572" s="139"/>
      <c r="BU572" s="139"/>
      <c r="BV572" s="139"/>
      <c r="BW572" s="139"/>
      <c r="BX572" s="139"/>
      <c r="BY572" s="139"/>
      <c r="BZ572" s="139"/>
      <c r="CA572" s="139"/>
      <c r="CB572" s="139"/>
      <c r="CC572" s="139"/>
    </row>
    <row r="573" spans="8:81" s="38" customFormat="1" x14ac:dyDescent="0.45">
      <c r="H573" s="139"/>
      <c r="I573" s="139"/>
      <c r="J573" s="139"/>
      <c r="K573" s="139"/>
      <c r="L573" s="139"/>
      <c r="M573" s="139"/>
      <c r="N573" s="139"/>
      <c r="O573" s="139"/>
      <c r="P573" s="139"/>
      <c r="Q573" s="139"/>
      <c r="R573" s="139"/>
      <c r="S573" s="139"/>
      <c r="T573" s="139"/>
      <c r="U573" s="139"/>
      <c r="V573" s="139"/>
      <c r="W573" s="139"/>
      <c r="X573" s="139"/>
      <c r="Y573" s="139"/>
      <c r="Z573" s="139"/>
      <c r="AA573" s="139"/>
      <c r="AB573" s="139"/>
      <c r="AC573" s="139"/>
      <c r="AD573" s="139"/>
      <c r="AE573" s="139"/>
      <c r="AF573" s="139"/>
      <c r="AG573" s="139"/>
      <c r="AH573" s="139"/>
      <c r="AI573" s="139"/>
      <c r="AJ573" s="139"/>
      <c r="AK573" s="139"/>
      <c r="AL573" s="139"/>
      <c r="AM573" s="139"/>
      <c r="AN573" s="139"/>
      <c r="AO573" s="139"/>
      <c r="AP573" s="139"/>
      <c r="AQ573" s="139"/>
      <c r="AR573" s="139"/>
      <c r="AS573" s="139"/>
      <c r="AT573" s="139"/>
      <c r="AU573" s="139"/>
      <c r="AV573" s="139"/>
      <c r="AW573" s="139"/>
      <c r="AX573" s="139"/>
      <c r="AY573" s="139"/>
      <c r="AZ573" s="139"/>
      <c r="BA573" s="139"/>
      <c r="BB573" s="139"/>
      <c r="BC573" s="139"/>
      <c r="BD573" s="139"/>
      <c r="BE573" s="139"/>
      <c r="BF573" s="139"/>
      <c r="BG573" s="139"/>
      <c r="BH573" s="139"/>
      <c r="BI573" s="139"/>
      <c r="BJ573" s="139"/>
      <c r="BK573" s="139"/>
      <c r="BL573" s="139"/>
      <c r="BM573" s="139"/>
      <c r="BN573" s="139"/>
      <c r="BO573" s="139"/>
      <c r="BP573" s="139"/>
      <c r="BQ573" s="139"/>
      <c r="BR573" s="139"/>
      <c r="BS573" s="139"/>
      <c r="BT573" s="139"/>
      <c r="BU573" s="139"/>
      <c r="BV573" s="139"/>
      <c r="BW573" s="139"/>
      <c r="BX573" s="139"/>
      <c r="BY573" s="139"/>
      <c r="BZ573" s="139"/>
      <c r="CA573" s="139"/>
      <c r="CB573" s="139"/>
      <c r="CC573" s="139"/>
    </row>
    <row r="574" spans="8:81" s="38" customFormat="1" x14ac:dyDescent="0.45">
      <c r="H574" s="139"/>
      <c r="I574" s="139"/>
      <c r="J574" s="139"/>
      <c r="K574" s="139"/>
      <c r="L574" s="139"/>
      <c r="M574" s="139"/>
      <c r="N574" s="139"/>
      <c r="O574" s="139"/>
      <c r="P574" s="139"/>
      <c r="Q574" s="139"/>
      <c r="R574" s="139"/>
      <c r="S574" s="139"/>
      <c r="T574" s="139"/>
      <c r="U574" s="139"/>
      <c r="V574" s="139"/>
      <c r="W574" s="139"/>
      <c r="X574" s="139"/>
      <c r="Y574" s="139"/>
      <c r="Z574" s="139"/>
      <c r="AA574" s="139"/>
      <c r="AB574" s="139"/>
      <c r="AC574" s="139"/>
      <c r="AD574" s="139"/>
      <c r="AE574" s="139"/>
      <c r="AF574" s="139"/>
      <c r="AG574" s="139"/>
      <c r="AH574" s="139"/>
      <c r="AI574" s="139"/>
      <c r="AJ574" s="139"/>
      <c r="AK574" s="139"/>
      <c r="AL574" s="139"/>
      <c r="AM574" s="139"/>
      <c r="AN574" s="139"/>
      <c r="AO574" s="139"/>
      <c r="AP574" s="139"/>
      <c r="AQ574" s="139"/>
      <c r="AR574" s="139"/>
      <c r="AS574" s="139"/>
      <c r="AT574" s="139"/>
      <c r="AU574" s="139"/>
      <c r="AV574" s="139"/>
      <c r="AW574" s="139"/>
      <c r="AX574" s="139"/>
      <c r="AY574" s="139"/>
      <c r="AZ574" s="139"/>
      <c r="BA574" s="139"/>
      <c r="BB574" s="139"/>
      <c r="BC574" s="139"/>
      <c r="BD574" s="139"/>
      <c r="BE574" s="139"/>
      <c r="BF574" s="139"/>
      <c r="BG574" s="139"/>
      <c r="BH574" s="139"/>
      <c r="BI574" s="139"/>
      <c r="BJ574" s="139"/>
      <c r="BK574" s="139"/>
      <c r="BL574" s="139"/>
      <c r="BM574" s="139"/>
      <c r="BN574" s="139"/>
      <c r="BO574" s="139"/>
      <c r="BP574" s="139"/>
      <c r="BQ574" s="139"/>
      <c r="BR574" s="139"/>
      <c r="BS574" s="139"/>
      <c r="BT574" s="139"/>
      <c r="BU574" s="139"/>
      <c r="BV574" s="139"/>
      <c r="BW574" s="139"/>
      <c r="BX574" s="139"/>
      <c r="BY574" s="139"/>
      <c r="BZ574" s="139"/>
      <c r="CA574" s="139"/>
      <c r="CB574" s="139"/>
      <c r="CC574" s="139"/>
    </row>
    <row r="575" spans="8:81" s="38" customFormat="1" x14ac:dyDescent="0.45">
      <c r="H575" s="139"/>
      <c r="I575" s="139"/>
      <c r="J575" s="139"/>
      <c r="K575" s="139"/>
      <c r="L575" s="139"/>
      <c r="M575" s="139"/>
      <c r="N575" s="139"/>
      <c r="O575" s="139"/>
      <c r="P575" s="139"/>
      <c r="Q575" s="139"/>
      <c r="R575" s="139"/>
      <c r="S575" s="139"/>
      <c r="T575" s="139"/>
      <c r="U575" s="139"/>
      <c r="V575" s="139"/>
      <c r="W575" s="139"/>
      <c r="X575" s="139"/>
      <c r="Y575" s="139"/>
      <c r="Z575" s="139"/>
      <c r="AA575" s="139"/>
      <c r="AB575" s="139"/>
      <c r="AC575" s="139"/>
      <c r="AD575" s="139"/>
      <c r="AE575" s="139"/>
      <c r="AF575" s="139"/>
      <c r="AG575" s="139"/>
      <c r="AH575" s="139"/>
      <c r="AI575" s="139"/>
      <c r="AJ575" s="139"/>
      <c r="AK575" s="139"/>
      <c r="AL575" s="139"/>
      <c r="AM575" s="139"/>
      <c r="AN575" s="139"/>
      <c r="AO575" s="139"/>
      <c r="AP575" s="139"/>
      <c r="AQ575" s="139"/>
      <c r="AR575" s="139"/>
      <c r="AS575" s="139"/>
      <c r="AT575" s="139"/>
      <c r="AU575" s="139"/>
      <c r="AV575" s="139"/>
      <c r="AW575" s="139"/>
      <c r="AX575" s="139"/>
      <c r="AY575" s="139"/>
      <c r="AZ575" s="139"/>
      <c r="BA575" s="139"/>
      <c r="BB575" s="139"/>
      <c r="BC575" s="139"/>
      <c r="BD575" s="139"/>
      <c r="BE575" s="139"/>
      <c r="BF575" s="139"/>
      <c r="BG575" s="139"/>
      <c r="BH575" s="139"/>
      <c r="BI575" s="139"/>
      <c r="BJ575" s="139"/>
      <c r="BK575" s="139"/>
      <c r="BL575" s="139"/>
      <c r="BM575" s="139"/>
      <c r="BN575" s="139"/>
      <c r="BO575" s="139"/>
      <c r="BP575" s="139"/>
      <c r="BQ575" s="139"/>
      <c r="BR575" s="139"/>
      <c r="BS575" s="139"/>
      <c r="BT575" s="139"/>
      <c r="BU575" s="139"/>
      <c r="BV575" s="139"/>
      <c r="BW575" s="139"/>
      <c r="BX575" s="139"/>
      <c r="BY575" s="139"/>
      <c r="BZ575" s="139"/>
      <c r="CA575" s="139"/>
      <c r="CB575" s="139"/>
      <c r="CC575" s="139"/>
    </row>
    <row r="576" spans="8:81" s="38" customFormat="1" x14ac:dyDescent="0.45">
      <c r="H576" s="139"/>
      <c r="I576" s="139"/>
      <c r="J576" s="139"/>
      <c r="K576" s="139"/>
      <c r="L576" s="139"/>
      <c r="M576" s="139"/>
      <c r="N576" s="139"/>
      <c r="O576" s="139"/>
      <c r="P576" s="139"/>
      <c r="Q576" s="139"/>
      <c r="R576" s="139"/>
      <c r="S576" s="139"/>
      <c r="T576" s="139"/>
      <c r="U576" s="139"/>
      <c r="V576" s="139"/>
      <c r="W576" s="139"/>
      <c r="X576" s="139"/>
      <c r="Y576" s="139"/>
      <c r="Z576" s="139"/>
      <c r="AA576" s="139"/>
      <c r="AB576" s="139"/>
      <c r="AC576" s="139"/>
      <c r="AD576" s="139"/>
      <c r="AE576" s="139"/>
      <c r="AF576" s="139"/>
      <c r="AG576" s="139"/>
      <c r="AH576" s="139"/>
      <c r="AI576" s="139"/>
      <c r="AJ576" s="139"/>
      <c r="AK576" s="139"/>
      <c r="AL576" s="139"/>
      <c r="AM576" s="139"/>
      <c r="AN576" s="139"/>
      <c r="AO576" s="139"/>
      <c r="AP576" s="139"/>
      <c r="AQ576" s="139"/>
      <c r="AR576" s="139"/>
      <c r="AS576" s="139"/>
      <c r="AT576" s="139"/>
      <c r="AU576" s="139"/>
      <c r="AV576" s="139"/>
      <c r="AW576" s="139"/>
      <c r="AX576" s="139"/>
      <c r="AY576" s="139"/>
      <c r="AZ576" s="139"/>
      <c r="BA576" s="139"/>
      <c r="BB576" s="139"/>
      <c r="BC576" s="139"/>
      <c r="BD576" s="139"/>
      <c r="BE576" s="139"/>
      <c r="BF576" s="139"/>
      <c r="BG576" s="139"/>
      <c r="BH576" s="139"/>
      <c r="BI576" s="139"/>
      <c r="BJ576" s="139"/>
      <c r="BK576" s="139"/>
      <c r="BL576" s="139"/>
      <c r="BM576" s="139"/>
      <c r="BN576" s="139"/>
      <c r="BO576" s="139"/>
      <c r="BP576" s="139"/>
      <c r="BQ576" s="139"/>
      <c r="BR576" s="139"/>
      <c r="BS576" s="139"/>
      <c r="BT576" s="139"/>
      <c r="BU576" s="139"/>
      <c r="BV576" s="139"/>
      <c r="BW576" s="139"/>
      <c r="BX576" s="139"/>
      <c r="BY576" s="139"/>
      <c r="BZ576" s="139"/>
      <c r="CA576" s="139"/>
      <c r="CB576" s="139"/>
      <c r="CC576" s="139"/>
    </row>
    <row r="577" spans="8:81" s="38" customFormat="1" x14ac:dyDescent="0.45">
      <c r="H577" s="139"/>
      <c r="I577" s="139"/>
      <c r="J577" s="139"/>
      <c r="K577" s="139"/>
      <c r="L577" s="139"/>
      <c r="M577" s="139"/>
      <c r="N577" s="139"/>
      <c r="O577" s="139"/>
      <c r="P577" s="139"/>
      <c r="Q577" s="139"/>
      <c r="R577" s="139"/>
      <c r="S577" s="139"/>
      <c r="T577" s="139"/>
      <c r="U577" s="139"/>
      <c r="V577" s="139"/>
      <c r="W577" s="139"/>
      <c r="X577" s="139"/>
      <c r="Y577" s="139"/>
      <c r="Z577" s="139"/>
      <c r="AA577" s="139"/>
      <c r="AB577" s="139"/>
      <c r="AC577" s="139"/>
      <c r="AD577" s="139"/>
      <c r="AE577" s="139"/>
      <c r="AF577" s="139"/>
      <c r="AG577" s="139"/>
      <c r="AH577" s="139"/>
      <c r="AI577" s="139"/>
      <c r="AJ577" s="139"/>
      <c r="AK577" s="139"/>
      <c r="AL577" s="139"/>
      <c r="AM577" s="139"/>
      <c r="AN577" s="139"/>
      <c r="AO577" s="139"/>
      <c r="AP577" s="139"/>
      <c r="AQ577" s="139"/>
      <c r="AR577" s="139"/>
      <c r="AS577" s="139"/>
      <c r="AT577" s="139"/>
      <c r="AU577" s="139"/>
      <c r="AV577" s="139"/>
      <c r="AW577" s="139"/>
      <c r="AX577" s="139"/>
      <c r="AY577" s="139"/>
      <c r="AZ577" s="139"/>
      <c r="BA577" s="139"/>
      <c r="BB577" s="139"/>
      <c r="BC577" s="139"/>
      <c r="BD577" s="139"/>
      <c r="BE577" s="139"/>
      <c r="BF577" s="139"/>
      <c r="BG577" s="139"/>
      <c r="BH577" s="139"/>
      <c r="BI577" s="139"/>
      <c r="BJ577" s="139"/>
      <c r="BK577" s="139"/>
      <c r="BL577" s="139"/>
      <c r="BM577" s="139"/>
      <c r="BN577" s="139"/>
      <c r="BO577" s="139"/>
      <c r="BP577" s="139"/>
      <c r="BQ577" s="139"/>
      <c r="BR577" s="139"/>
      <c r="BS577" s="139"/>
      <c r="BT577" s="139"/>
      <c r="BU577" s="139"/>
      <c r="BV577" s="139"/>
      <c r="BW577" s="139"/>
      <c r="BX577" s="139"/>
      <c r="BY577" s="139"/>
      <c r="BZ577" s="139"/>
      <c r="CA577" s="139"/>
      <c r="CB577" s="139"/>
      <c r="CC577" s="139"/>
    </row>
    <row r="578" spans="8:81" s="38" customFormat="1" x14ac:dyDescent="0.45">
      <c r="H578" s="139"/>
      <c r="I578" s="139"/>
      <c r="J578" s="139"/>
      <c r="K578" s="139"/>
      <c r="L578" s="139"/>
      <c r="M578" s="139"/>
      <c r="N578" s="139"/>
      <c r="O578" s="139"/>
      <c r="P578" s="139"/>
      <c r="Q578" s="139"/>
      <c r="R578" s="139"/>
      <c r="S578" s="139"/>
      <c r="T578" s="139"/>
      <c r="U578" s="139"/>
      <c r="V578" s="139"/>
      <c r="W578" s="139"/>
      <c r="X578" s="139"/>
      <c r="Y578" s="139"/>
      <c r="Z578" s="139"/>
      <c r="AA578" s="139"/>
      <c r="AB578" s="139"/>
      <c r="AC578" s="139"/>
      <c r="AD578" s="139"/>
      <c r="AE578" s="139"/>
      <c r="AF578" s="139"/>
      <c r="AG578" s="139"/>
      <c r="AH578" s="139"/>
      <c r="AI578" s="139"/>
      <c r="AJ578" s="139"/>
      <c r="AK578" s="139"/>
      <c r="AL578" s="139"/>
      <c r="AM578" s="139"/>
      <c r="AN578" s="139"/>
      <c r="AO578" s="139"/>
      <c r="AP578" s="139"/>
      <c r="AQ578" s="139"/>
      <c r="AR578" s="139"/>
      <c r="AS578" s="139"/>
      <c r="AT578" s="139"/>
      <c r="AU578" s="139"/>
      <c r="AV578" s="139"/>
      <c r="AW578" s="139"/>
      <c r="AX578" s="139"/>
      <c r="AY578" s="139"/>
      <c r="AZ578" s="139"/>
      <c r="BA578" s="139"/>
      <c r="BB578" s="139"/>
      <c r="BC578" s="139"/>
      <c r="BD578" s="139"/>
      <c r="BE578" s="139"/>
      <c r="BF578" s="139"/>
      <c r="BG578" s="139"/>
      <c r="BH578" s="139"/>
      <c r="BI578" s="139"/>
      <c r="BJ578" s="139"/>
      <c r="BK578" s="139"/>
      <c r="BL578" s="139"/>
      <c r="BM578" s="139"/>
      <c r="BN578" s="139"/>
      <c r="BO578" s="139"/>
      <c r="BP578" s="139"/>
      <c r="BQ578" s="139"/>
      <c r="BR578" s="139"/>
      <c r="BS578" s="139"/>
      <c r="BT578" s="139"/>
      <c r="BU578" s="139"/>
      <c r="BV578" s="139"/>
      <c r="BW578" s="139"/>
      <c r="BX578" s="139"/>
      <c r="BY578" s="139"/>
      <c r="BZ578" s="139"/>
      <c r="CA578" s="139"/>
      <c r="CB578" s="139"/>
      <c r="CC578" s="139"/>
    </row>
    <row r="579" spans="8:81" s="38" customFormat="1" x14ac:dyDescent="0.45">
      <c r="H579" s="139"/>
      <c r="I579" s="139"/>
      <c r="J579" s="139"/>
      <c r="K579" s="139"/>
      <c r="L579" s="139"/>
      <c r="M579" s="139"/>
      <c r="N579" s="139"/>
      <c r="O579" s="139"/>
      <c r="P579" s="139"/>
      <c r="Q579" s="139"/>
      <c r="R579" s="139"/>
      <c r="S579" s="139"/>
      <c r="T579" s="139"/>
      <c r="U579" s="139"/>
      <c r="V579" s="139"/>
      <c r="W579" s="139"/>
      <c r="X579" s="139"/>
      <c r="Y579" s="139"/>
      <c r="Z579" s="139"/>
      <c r="AA579" s="139"/>
      <c r="AB579" s="139"/>
      <c r="AC579" s="139"/>
      <c r="AD579" s="139"/>
      <c r="AE579" s="139"/>
      <c r="AF579" s="139"/>
      <c r="AG579" s="139"/>
      <c r="AH579" s="139"/>
      <c r="AI579" s="139"/>
      <c r="AJ579" s="139"/>
      <c r="AK579" s="139"/>
      <c r="AL579" s="139"/>
      <c r="AM579" s="139"/>
      <c r="AN579" s="139"/>
      <c r="AO579" s="139"/>
      <c r="AP579" s="139"/>
      <c r="AQ579" s="139"/>
      <c r="AR579" s="139"/>
      <c r="AS579" s="139"/>
      <c r="AT579" s="139"/>
      <c r="AU579" s="139"/>
      <c r="AV579" s="139"/>
      <c r="AW579" s="139"/>
      <c r="AX579" s="139"/>
      <c r="AY579" s="139"/>
      <c r="AZ579" s="139"/>
      <c r="BA579" s="139"/>
      <c r="BB579" s="139"/>
      <c r="BC579" s="139"/>
      <c r="BD579" s="139"/>
      <c r="BE579" s="139"/>
      <c r="BF579" s="139"/>
      <c r="BG579" s="139"/>
      <c r="BH579" s="139"/>
      <c r="BI579" s="139"/>
      <c r="BJ579" s="139"/>
      <c r="BK579" s="139"/>
      <c r="BL579" s="139"/>
      <c r="BM579" s="139"/>
      <c r="BN579" s="139"/>
      <c r="BO579" s="139"/>
      <c r="BP579" s="139"/>
      <c r="BQ579" s="139"/>
      <c r="BR579" s="139"/>
      <c r="BS579" s="139"/>
      <c r="BT579" s="139"/>
      <c r="BU579" s="139"/>
      <c r="BV579" s="139"/>
      <c r="BW579" s="139"/>
      <c r="BX579" s="139"/>
      <c r="BY579" s="139"/>
      <c r="BZ579" s="139"/>
      <c r="CA579" s="139"/>
      <c r="CB579" s="139"/>
      <c r="CC579" s="139"/>
    </row>
    <row r="580" spans="8:81" s="38" customFormat="1" x14ac:dyDescent="0.45">
      <c r="H580" s="139"/>
      <c r="I580" s="139"/>
      <c r="J580" s="139"/>
      <c r="K580" s="139"/>
      <c r="L580" s="139"/>
      <c r="M580" s="139"/>
      <c r="N580" s="139"/>
      <c r="O580" s="139"/>
      <c r="P580" s="139"/>
      <c r="Q580" s="139"/>
      <c r="R580" s="139"/>
      <c r="S580" s="139"/>
      <c r="T580" s="139"/>
      <c r="U580" s="139"/>
      <c r="V580" s="139"/>
      <c r="W580" s="139"/>
      <c r="X580" s="139"/>
      <c r="Y580" s="139"/>
      <c r="Z580" s="139"/>
      <c r="AA580" s="139"/>
      <c r="AB580" s="139"/>
      <c r="AC580" s="139"/>
      <c r="AD580" s="139"/>
      <c r="AE580" s="139"/>
      <c r="AF580" s="139"/>
      <c r="AG580" s="139"/>
      <c r="AH580" s="139"/>
      <c r="AI580" s="139"/>
      <c r="AJ580" s="139"/>
      <c r="AK580" s="139"/>
      <c r="AL580" s="139"/>
      <c r="AM580" s="139"/>
      <c r="AN580" s="139"/>
      <c r="AO580" s="139"/>
      <c r="AP580" s="139"/>
      <c r="AQ580" s="139"/>
      <c r="AR580" s="139"/>
      <c r="AS580" s="139"/>
      <c r="AT580" s="139"/>
      <c r="AU580" s="139"/>
      <c r="AV580" s="139"/>
      <c r="AW580" s="139"/>
      <c r="AX580" s="139"/>
      <c r="AY580" s="139"/>
      <c r="AZ580" s="139"/>
      <c r="BA580" s="139"/>
      <c r="BB580" s="139"/>
      <c r="BC580" s="139"/>
      <c r="BD580" s="139"/>
      <c r="BE580" s="139"/>
      <c r="BF580" s="139"/>
      <c r="BG580" s="139"/>
      <c r="BH580" s="139"/>
      <c r="BI580" s="139"/>
      <c r="BJ580" s="139"/>
      <c r="BK580" s="139"/>
      <c r="BL580" s="139"/>
      <c r="BM580" s="139"/>
      <c r="BN580" s="139"/>
      <c r="BO580" s="139"/>
      <c r="BP580" s="139"/>
      <c r="BQ580" s="139"/>
      <c r="BR580" s="139"/>
      <c r="BS580" s="139"/>
      <c r="BT580" s="139"/>
      <c r="BU580" s="139"/>
      <c r="BV580" s="139"/>
      <c r="BW580" s="139"/>
      <c r="BX580" s="139"/>
      <c r="BY580" s="139"/>
      <c r="BZ580" s="139"/>
      <c r="CA580" s="139"/>
      <c r="CB580" s="139"/>
      <c r="CC580" s="139"/>
    </row>
    <row r="581" spans="8:81" s="38" customFormat="1" x14ac:dyDescent="0.45">
      <c r="H581" s="139"/>
      <c r="I581" s="139"/>
      <c r="J581" s="139"/>
      <c r="K581" s="139"/>
      <c r="L581" s="139"/>
      <c r="M581" s="139"/>
      <c r="N581" s="139"/>
      <c r="O581" s="139"/>
      <c r="P581" s="139"/>
      <c r="Q581" s="139"/>
      <c r="R581" s="139"/>
      <c r="S581" s="139"/>
      <c r="T581" s="139"/>
      <c r="U581" s="139"/>
      <c r="V581" s="139"/>
      <c r="W581" s="139"/>
      <c r="X581" s="139"/>
      <c r="Y581" s="139"/>
      <c r="Z581" s="139"/>
      <c r="AA581" s="139"/>
      <c r="AB581" s="139"/>
      <c r="AC581" s="139"/>
      <c r="AD581" s="139"/>
      <c r="AE581" s="139"/>
      <c r="AF581" s="139"/>
      <c r="AG581" s="139"/>
      <c r="AH581" s="139"/>
      <c r="AI581" s="139"/>
      <c r="AJ581" s="139"/>
      <c r="AK581" s="139"/>
      <c r="AL581" s="139"/>
      <c r="AM581" s="139"/>
      <c r="AN581" s="139"/>
      <c r="AO581" s="139"/>
      <c r="AP581" s="139"/>
      <c r="AQ581" s="139"/>
      <c r="AR581" s="139"/>
      <c r="AS581" s="139"/>
      <c r="AT581" s="139"/>
      <c r="AU581" s="139"/>
      <c r="AV581" s="139"/>
      <c r="AW581" s="139"/>
      <c r="AX581" s="139"/>
      <c r="AY581" s="139"/>
      <c r="AZ581" s="139"/>
      <c r="BA581" s="139"/>
      <c r="BB581" s="139"/>
      <c r="BC581" s="139"/>
      <c r="BD581" s="139"/>
      <c r="BE581" s="139"/>
      <c r="BF581" s="139"/>
      <c r="BG581" s="139"/>
      <c r="BH581" s="139"/>
      <c r="BI581" s="139"/>
      <c r="BJ581" s="139"/>
      <c r="BK581" s="139"/>
      <c r="BL581" s="139"/>
      <c r="BM581" s="139"/>
      <c r="BN581" s="139"/>
      <c r="BO581" s="139"/>
      <c r="BP581" s="139"/>
      <c r="BQ581" s="139"/>
      <c r="BR581" s="139"/>
      <c r="BS581" s="139"/>
      <c r="BT581" s="139"/>
      <c r="BU581" s="139"/>
      <c r="BV581" s="139"/>
      <c r="BW581" s="139"/>
      <c r="BX581" s="139"/>
      <c r="BY581" s="139"/>
      <c r="BZ581" s="139"/>
      <c r="CA581" s="139"/>
      <c r="CB581" s="139"/>
      <c r="CC581" s="139"/>
    </row>
    <row r="582" spans="8:81" s="38" customFormat="1" x14ac:dyDescent="0.45">
      <c r="H582" s="139"/>
      <c r="I582" s="139"/>
      <c r="J582" s="139"/>
      <c r="K582" s="139"/>
      <c r="L582" s="139"/>
      <c r="M582" s="139"/>
      <c r="N582" s="139"/>
      <c r="O582" s="139"/>
      <c r="P582" s="139"/>
      <c r="Q582" s="139"/>
      <c r="R582" s="139"/>
      <c r="S582" s="139"/>
      <c r="T582" s="139"/>
      <c r="U582" s="139"/>
      <c r="V582" s="139"/>
      <c r="W582" s="139"/>
      <c r="X582" s="139"/>
      <c r="Y582" s="139"/>
      <c r="Z582" s="139"/>
      <c r="AA582" s="139"/>
      <c r="AB582" s="139"/>
      <c r="AC582" s="139"/>
      <c r="AD582" s="139"/>
      <c r="AE582" s="139"/>
      <c r="AF582" s="139"/>
      <c r="AG582" s="139"/>
      <c r="AH582" s="139"/>
      <c r="AI582" s="139"/>
      <c r="AJ582" s="139"/>
      <c r="AK582" s="139"/>
      <c r="AL582" s="139"/>
      <c r="AM582" s="139"/>
      <c r="AN582" s="139"/>
      <c r="AO582" s="139"/>
      <c r="AP582" s="139"/>
      <c r="AQ582" s="139"/>
      <c r="AR582" s="139"/>
      <c r="AS582" s="139"/>
      <c r="AT582" s="139"/>
      <c r="AU582" s="139"/>
      <c r="AV582" s="139"/>
      <c r="AW582" s="139"/>
      <c r="AX582" s="139"/>
      <c r="AY582" s="139"/>
      <c r="AZ582" s="139"/>
      <c r="BA582" s="139"/>
      <c r="BB582" s="139"/>
      <c r="BC582" s="139"/>
      <c r="BD582" s="139"/>
      <c r="BE582" s="139"/>
      <c r="BF582" s="139"/>
      <c r="BG582" s="139"/>
      <c r="BH582" s="139"/>
      <c r="BI582" s="139"/>
      <c r="BJ582" s="139"/>
      <c r="BK582" s="139"/>
      <c r="BL582" s="139"/>
      <c r="BM582" s="139"/>
      <c r="BN582" s="139"/>
      <c r="BO582" s="139"/>
      <c r="BP582" s="139"/>
      <c r="BQ582" s="139"/>
      <c r="BR582" s="139"/>
      <c r="BS582" s="139"/>
      <c r="BT582" s="139"/>
      <c r="BU582" s="139"/>
      <c r="BV582" s="139"/>
      <c r="BW582" s="139"/>
      <c r="BX582" s="139"/>
      <c r="BY582" s="139"/>
      <c r="BZ582" s="139"/>
      <c r="CA582" s="139"/>
      <c r="CB582" s="139"/>
      <c r="CC582" s="139"/>
    </row>
    <row r="583" spans="8:81" s="38" customFormat="1" x14ac:dyDescent="0.45">
      <c r="H583" s="139"/>
      <c r="I583" s="139"/>
      <c r="J583" s="139"/>
      <c r="K583" s="139"/>
      <c r="L583" s="139"/>
      <c r="M583" s="139"/>
      <c r="N583" s="139"/>
      <c r="O583" s="139"/>
      <c r="P583" s="139"/>
      <c r="Q583" s="139"/>
      <c r="R583" s="139"/>
      <c r="S583" s="139"/>
      <c r="T583" s="139"/>
      <c r="U583" s="139"/>
      <c r="V583" s="139"/>
      <c r="W583" s="139"/>
      <c r="X583" s="139"/>
      <c r="Y583" s="139"/>
      <c r="Z583" s="139"/>
      <c r="AA583" s="139"/>
      <c r="AB583" s="139"/>
      <c r="AC583" s="139"/>
      <c r="AD583" s="139"/>
      <c r="AE583" s="139"/>
      <c r="AF583" s="139"/>
      <c r="AG583" s="139"/>
      <c r="AH583" s="139"/>
      <c r="AI583" s="139"/>
      <c r="AJ583" s="139"/>
      <c r="AK583" s="139"/>
      <c r="AL583" s="139"/>
      <c r="AM583" s="139"/>
      <c r="AN583" s="139"/>
      <c r="AO583" s="139"/>
      <c r="AP583" s="139"/>
      <c r="AQ583" s="139"/>
      <c r="AR583" s="139"/>
      <c r="AS583" s="139"/>
      <c r="AT583" s="139"/>
      <c r="AU583" s="139"/>
      <c r="AV583" s="139"/>
      <c r="AW583" s="139"/>
      <c r="AX583" s="139"/>
      <c r="AY583" s="139"/>
      <c r="AZ583" s="139"/>
      <c r="BA583" s="139"/>
      <c r="BB583" s="139"/>
      <c r="BC583" s="139"/>
      <c r="BD583" s="139"/>
      <c r="BE583" s="139"/>
      <c r="BF583" s="139"/>
      <c r="BG583" s="139"/>
      <c r="BH583" s="139"/>
      <c r="BI583" s="139"/>
      <c r="BJ583" s="139"/>
      <c r="BK583" s="139"/>
      <c r="BL583" s="139"/>
      <c r="BM583" s="139"/>
      <c r="BN583" s="139"/>
      <c r="BO583" s="139"/>
      <c r="BP583" s="139"/>
      <c r="BQ583" s="139"/>
      <c r="BR583" s="139"/>
      <c r="BS583" s="139"/>
      <c r="BT583" s="139"/>
      <c r="BU583" s="139"/>
      <c r="BV583" s="139"/>
      <c r="BW583" s="139"/>
      <c r="BX583" s="139"/>
      <c r="BY583" s="139"/>
      <c r="BZ583" s="139"/>
      <c r="CA583" s="139"/>
      <c r="CB583" s="139"/>
      <c r="CC583" s="139"/>
    </row>
    <row r="584" spans="8:81" s="38" customFormat="1" x14ac:dyDescent="0.45">
      <c r="H584" s="139"/>
      <c r="I584" s="139"/>
      <c r="J584" s="139"/>
      <c r="K584" s="139"/>
      <c r="L584" s="139"/>
      <c r="M584" s="139"/>
      <c r="N584" s="139"/>
      <c r="O584" s="139"/>
      <c r="P584" s="139"/>
      <c r="Q584" s="139"/>
      <c r="R584" s="139"/>
      <c r="S584" s="139"/>
      <c r="T584" s="139"/>
      <c r="U584" s="139"/>
      <c r="V584" s="139"/>
      <c r="W584" s="139"/>
      <c r="X584" s="139"/>
      <c r="Y584" s="139"/>
      <c r="Z584" s="139"/>
      <c r="AA584" s="139"/>
      <c r="AB584" s="139"/>
      <c r="AC584" s="139"/>
      <c r="AD584" s="139"/>
      <c r="AE584" s="139"/>
      <c r="AF584" s="139"/>
      <c r="AG584" s="139"/>
      <c r="AH584" s="139"/>
      <c r="AI584" s="139"/>
      <c r="AJ584" s="139"/>
      <c r="AK584" s="139"/>
      <c r="AL584" s="139"/>
      <c r="AM584" s="139"/>
      <c r="AN584" s="139"/>
      <c r="AO584" s="139"/>
      <c r="AP584" s="139"/>
      <c r="AQ584" s="139"/>
      <c r="AR584" s="139"/>
      <c r="AS584" s="139"/>
      <c r="AT584" s="139"/>
      <c r="AU584" s="139"/>
      <c r="AV584" s="139"/>
      <c r="AW584" s="139"/>
      <c r="AX584" s="139"/>
      <c r="AY584" s="139"/>
      <c r="AZ584" s="139"/>
      <c r="BA584" s="139"/>
      <c r="BB584" s="139"/>
      <c r="BC584" s="139"/>
      <c r="BD584" s="139"/>
      <c r="BE584" s="139"/>
      <c r="BF584" s="139"/>
      <c r="BG584" s="139"/>
      <c r="BH584" s="139"/>
      <c r="BI584" s="139"/>
      <c r="BJ584" s="139"/>
      <c r="BK584" s="139"/>
      <c r="BL584" s="139"/>
      <c r="BM584" s="139"/>
      <c r="BN584" s="139"/>
      <c r="BO584" s="139"/>
      <c r="BP584" s="139"/>
      <c r="BQ584" s="139"/>
      <c r="BR584" s="139"/>
      <c r="BS584" s="139"/>
      <c r="BT584" s="139"/>
      <c r="BU584" s="139"/>
      <c r="BV584" s="139"/>
      <c r="BW584" s="139"/>
      <c r="BX584" s="139"/>
      <c r="BY584" s="139"/>
      <c r="BZ584" s="139"/>
      <c r="CA584" s="139"/>
      <c r="CB584" s="139"/>
      <c r="CC584" s="139"/>
    </row>
    <row r="585" spans="8:81" s="38" customFormat="1" x14ac:dyDescent="0.45">
      <c r="H585" s="139"/>
      <c r="I585" s="139"/>
      <c r="J585" s="139"/>
      <c r="K585" s="139"/>
      <c r="L585" s="139"/>
      <c r="M585" s="139"/>
      <c r="N585" s="139"/>
      <c r="O585" s="139"/>
      <c r="P585" s="139"/>
      <c r="Q585" s="139"/>
      <c r="R585" s="139"/>
      <c r="S585" s="139"/>
      <c r="T585" s="139"/>
      <c r="U585" s="139"/>
      <c r="V585" s="139"/>
      <c r="W585" s="139"/>
      <c r="X585" s="139"/>
      <c r="Y585" s="139"/>
      <c r="Z585" s="139"/>
      <c r="AA585" s="139"/>
      <c r="AB585" s="139"/>
      <c r="AC585" s="139"/>
      <c r="AD585" s="139"/>
      <c r="AE585" s="139"/>
      <c r="AF585" s="139"/>
      <c r="AG585" s="139"/>
      <c r="AH585" s="139"/>
      <c r="AI585" s="139"/>
      <c r="AJ585" s="139"/>
      <c r="AK585" s="139"/>
      <c r="AL585" s="139"/>
      <c r="AM585" s="139"/>
      <c r="AN585" s="139"/>
      <c r="AO585" s="139"/>
      <c r="AP585" s="139"/>
      <c r="AQ585" s="139"/>
      <c r="AR585" s="139"/>
      <c r="AS585" s="139"/>
      <c r="AT585" s="139"/>
      <c r="AU585" s="139"/>
      <c r="AV585" s="139"/>
      <c r="AW585" s="139"/>
      <c r="AX585" s="139"/>
      <c r="AY585" s="139"/>
      <c r="AZ585" s="139"/>
      <c r="BA585" s="139"/>
      <c r="BB585" s="139"/>
      <c r="BC585" s="139"/>
      <c r="BD585" s="139"/>
      <c r="BE585" s="139"/>
      <c r="BF585" s="139"/>
      <c r="BG585" s="139"/>
      <c r="BH585" s="139"/>
      <c r="BI585" s="139"/>
      <c r="BJ585" s="139"/>
      <c r="BK585" s="139"/>
      <c r="BL585" s="139"/>
      <c r="BM585" s="139"/>
      <c r="BN585" s="139"/>
      <c r="BO585" s="139"/>
      <c r="BP585" s="139"/>
      <c r="BQ585" s="139"/>
      <c r="BR585" s="139"/>
      <c r="BS585" s="139"/>
      <c r="BT585" s="139"/>
      <c r="BU585" s="139"/>
      <c r="BV585" s="139"/>
      <c r="BW585" s="139"/>
      <c r="BX585" s="139"/>
      <c r="BY585" s="139"/>
      <c r="BZ585" s="139"/>
      <c r="CA585" s="139"/>
      <c r="CB585" s="139"/>
      <c r="CC585" s="139"/>
    </row>
    <row r="586" spans="8:81" s="38" customFormat="1" x14ac:dyDescent="0.45">
      <c r="H586" s="139"/>
      <c r="I586" s="139"/>
      <c r="J586" s="139"/>
      <c r="K586" s="139"/>
      <c r="L586" s="139"/>
      <c r="M586" s="139"/>
      <c r="N586" s="139"/>
      <c r="O586" s="139"/>
      <c r="P586" s="139"/>
      <c r="Q586" s="139"/>
      <c r="R586" s="139"/>
      <c r="S586" s="139"/>
      <c r="T586" s="139"/>
      <c r="U586" s="139"/>
      <c r="V586" s="139"/>
      <c r="W586" s="139"/>
      <c r="X586" s="139"/>
      <c r="Y586" s="139"/>
      <c r="Z586" s="139"/>
      <c r="AA586" s="139"/>
      <c r="AB586" s="139"/>
      <c r="AC586" s="139"/>
      <c r="AD586" s="139"/>
      <c r="AE586" s="139"/>
      <c r="AF586" s="139"/>
      <c r="AG586" s="139"/>
      <c r="AH586" s="139"/>
      <c r="AI586" s="139"/>
      <c r="AJ586" s="139"/>
      <c r="AK586" s="139"/>
      <c r="AL586" s="139"/>
      <c r="AM586" s="139"/>
      <c r="AN586" s="139"/>
      <c r="AO586" s="139"/>
      <c r="AP586" s="139"/>
      <c r="AQ586" s="139"/>
      <c r="AR586" s="139"/>
      <c r="AS586" s="139"/>
      <c r="AT586" s="139"/>
      <c r="AU586" s="139"/>
      <c r="AV586" s="139"/>
      <c r="AW586" s="139"/>
      <c r="AX586" s="139"/>
      <c r="AY586" s="139"/>
      <c r="AZ586" s="139"/>
      <c r="BA586" s="139"/>
      <c r="BB586" s="139"/>
      <c r="BC586" s="139"/>
      <c r="BD586" s="139"/>
      <c r="BE586" s="139"/>
      <c r="BF586" s="139"/>
      <c r="BG586" s="139"/>
      <c r="BH586" s="139"/>
      <c r="BI586" s="139"/>
      <c r="BJ586" s="139"/>
      <c r="BK586" s="139"/>
      <c r="BL586" s="139"/>
      <c r="BM586" s="139"/>
      <c r="BN586" s="139"/>
      <c r="BO586" s="139"/>
      <c r="BP586" s="139"/>
      <c r="BQ586" s="139"/>
      <c r="BR586" s="139"/>
      <c r="BS586" s="139"/>
      <c r="BT586" s="139"/>
      <c r="BU586" s="139"/>
      <c r="BV586" s="139"/>
      <c r="BW586" s="139"/>
      <c r="BX586" s="139"/>
      <c r="BY586" s="139"/>
      <c r="BZ586" s="139"/>
      <c r="CA586" s="139"/>
      <c r="CB586" s="139"/>
      <c r="CC586" s="139"/>
    </row>
  </sheetData>
  <sheetProtection algorithmName="SHA-512" hashValue="GMxZeYGPTPC2xB2qmkYEipo4lTEJwNRdYwxW1rGruhu8+uWrlmzYkUQZzKXWx31i5zbgaoaKUm+fqpsRoT/y0A==" saltValue="bR7FhGcliQTSmxfexS/ybg==" spinCount="100000" sheet="1" objects="1" scenarios="1"/>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4E467-B336-4783-BE1D-3CC281F23AB3}">
  <sheetPr>
    <tabColor theme="2"/>
  </sheetPr>
  <dimension ref="A1:BC1431"/>
  <sheetViews>
    <sheetView zoomScaleNormal="100" workbookViewId="0">
      <pane xSplit="6" topLeftCell="G1" activePane="topRight" state="frozen"/>
      <selection pane="topRight" activeCell="J19" sqref="J19"/>
    </sheetView>
  </sheetViews>
  <sheetFormatPr defaultColWidth="9" defaultRowHeight="13.15" x14ac:dyDescent="0.4"/>
  <cols>
    <col min="1" max="1" width="49" style="142" customWidth="1"/>
    <col min="2" max="5" width="16.265625" style="142" customWidth="1"/>
    <col min="6" max="6" width="9" style="2"/>
    <col min="7" max="55" width="9" style="141"/>
    <col min="56" max="16384" width="9" style="142"/>
  </cols>
  <sheetData>
    <row r="1" spans="1:6" x14ac:dyDescent="0.4">
      <c r="A1" s="140"/>
      <c r="B1" s="140"/>
      <c r="C1" s="140"/>
      <c r="D1" s="140"/>
      <c r="E1" s="140"/>
      <c r="F1" s="140"/>
    </row>
    <row r="2" spans="1:6" x14ac:dyDescent="0.4">
      <c r="A2" s="140"/>
      <c r="B2" s="140"/>
      <c r="C2" s="140"/>
      <c r="D2" s="140"/>
      <c r="E2" s="140"/>
      <c r="F2" s="140"/>
    </row>
    <row r="3" spans="1:6" ht="30" customHeight="1" x14ac:dyDescent="0.4">
      <c r="A3" s="140"/>
      <c r="B3" s="140"/>
      <c r="C3" s="140"/>
      <c r="D3" s="140"/>
      <c r="E3" s="140"/>
      <c r="F3" s="140"/>
    </row>
    <row r="4" spans="1:6" ht="30" customHeight="1" x14ac:dyDescent="0.4">
      <c r="A4" s="2" t="s">
        <v>475</v>
      </c>
      <c r="B4" s="2"/>
      <c r="C4" s="2"/>
      <c r="D4" s="2"/>
      <c r="E4" s="2"/>
    </row>
    <row r="5" spans="1:6" ht="30" customHeight="1" x14ac:dyDescent="0.4">
      <c r="A5" s="2"/>
      <c r="B5" s="2"/>
      <c r="C5" s="2"/>
      <c r="D5" s="2"/>
      <c r="E5" s="2"/>
    </row>
    <row r="6" spans="1:6" ht="21" customHeight="1" x14ac:dyDescent="0.4">
      <c r="A6" s="2"/>
      <c r="B6" s="2" t="s">
        <v>394</v>
      </c>
      <c r="C6" s="2" t="s">
        <v>395</v>
      </c>
      <c r="D6" s="2" t="s">
        <v>396</v>
      </c>
      <c r="E6" s="2" t="s">
        <v>397</v>
      </c>
    </row>
    <row r="7" spans="1:6" ht="15.75" x14ac:dyDescent="0.5">
      <c r="A7" s="2"/>
      <c r="B7" s="436">
        <v>2018</v>
      </c>
      <c r="C7" s="229">
        <f>B7+1</f>
        <v>2019</v>
      </c>
      <c r="D7" s="229">
        <f t="shared" ref="D7:E7" si="0">C7+1</f>
        <v>2020</v>
      </c>
      <c r="E7" s="229">
        <f t="shared" si="0"/>
        <v>2021</v>
      </c>
    </row>
    <row r="8" spans="1:6" x14ac:dyDescent="0.4">
      <c r="A8" s="204" t="s">
        <v>371</v>
      </c>
      <c r="B8" s="437"/>
      <c r="C8" s="437"/>
      <c r="D8" s="437"/>
      <c r="E8" s="437"/>
    </row>
    <row r="9" spans="1:6" x14ac:dyDescent="0.4">
      <c r="A9" s="143" t="s">
        <v>372</v>
      </c>
      <c r="B9" s="438"/>
      <c r="C9" s="438"/>
      <c r="D9" s="438"/>
      <c r="E9" s="438"/>
    </row>
    <row r="10" spans="1:6" x14ac:dyDescent="0.4">
      <c r="A10" s="143" t="s">
        <v>373</v>
      </c>
      <c r="B10" s="438"/>
      <c r="C10" s="438"/>
      <c r="D10" s="438"/>
      <c r="E10" s="438"/>
    </row>
    <row r="11" spans="1:6" x14ac:dyDescent="0.4">
      <c r="A11" s="143" t="s">
        <v>374</v>
      </c>
      <c r="B11" s="438"/>
      <c r="C11" s="438"/>
      <c r="D11" s="438"/>
      <c r="E11" s="438"/>
    </row>
    <row r="12" spans="1:6" x14ac:dyDescent="0.4">
      <c r="A12" s="144" t="s">
        <v>375</v>
      </c>
      <c r="B12" s="439"/>
      <c r="C12" s="439"/>
      <c r="D12" s="439"/>
      <c r="E12" s="439"/>
    </row>
    <row r="13" spans="1:6" x14ac:dyDescent="0.4">
      <c r="A13" s="204" t="s">
        <v>376</v>
      </c>
      <c r="B13" s="437"/>
      <c r="C13" s="437"/>
      <c r="D13" s="437"/>
      <c r="E13" s="437"/>
    </row>
    <row r="14" spans="1:6" x14ac:dyDescent="0.4">
      <c r="A14" s="143" t="s">
        <v>372</v>
      </c>
      <c r="B14" s="490"/>
      <c r="C14" s="490"/>
      <c r="D14" s="490"/>
      <c r="E14" s="490"/>
    </row>
    <row r="15" spans="1:6" x14ac:dyDescent="0.4">
      <c r="A15" s="143" t="s">
        <v>373</v>
      </c>
      <c r="B15" s="490"/>
      <c r="C15" s="490"/>
      <c r="D15" s="490"/>
      <c r="E15" s="490"/>
    </row>
    <row r="16" spans="1:6" x14ac:dyDescent="0.4">
      <c r="A16" s="144" t="s">
        <v>374</v>
      </c>
      <c r="B16" s="491"/>
      <c r="C16" s="491"/>
      <c r="D16" s="491"/>
      <c r="E16" s="491"/>
    </row>
    <row r="17" spans="1:5" x14ac:dyDescent="0.4">
      <c r="A17" s="204" t="s">
        <v>377</v>
      </c>
      <c r="B17" s="437"/>
      <c r="C17" s="437"/>
      <c r="D17" s="437"/>
      <c r="E17" s="437"/>
    </row>
    <row r="18" spans="1:5" x14ac:dyDescent="0.4">
      <c r="A18" s="143" t="s">
        <v>3</v>
      </c>
      <c r="B18" s="490"/>
      <c r="C18" s="490"/>
      <c r="D18" s="490"/>
      <c r="E18" s="490"/>
    </row>
    <row r="19" spans="1:5" x14ac:dyDescent="0.4">
      <c r="A19" s="143" t="s">
        <v>4</v>
      </c>
      <c r="B19" s="490"/>
      <c r="C19" s="490"/>
      <c r="D19" s="490"/>
      <c r="E19" s="490"/>
    </row>
    <row r="20" spans="1:5" x14ac:dyDescent="0.4">
      <c r="A20" s="143" t="s">
        <v>5</v>
      </c>
      <c r="B20" s="490"/>
      <c r="C20" s="490"/>
      <c r="D20" s="490"/>
      <c r="E20" s="490"/>
    </row>
    <row r="21" spans="1:5" x14ac:dyDescent="0.4">
      <c r="A21" s="143" t="s">
        <v>6</v>
      </c>
      <c r="B21" s="490"/>
      <c r="C21" s="490"/>
      <c r="D21" s="490"/>
      <c r="E21" s="490"/>
    </row>
    <row r="22" spans="1:5" x14ac:dyDescent="0.4">
      <c r="A22" s="143" t="s">
        <v>7</v>
      </c>
      <c r="B22" s="490"/>
      <c r="C22" s="490"/>
      <c r="D22" s="490"/>
      <c r="E22" s="490"/>
    </row>
    <row r="23" spans="1:5" x14ac:dyDescent="0.4">
      <c r="A23" s="144" t="s">
        <v>374</v>
      </c>
      <c r="B23" s="490"/>
      <c r="C23" s="490"/>
      <c r="D23" s="490"/>
      <c r="E23" s="490"/>
    </row>
    <row r="24" spans="1:5" x14ac:dyDescent="0.4">
      <c r="A24" s="204" t="s">
        <v>378</v>
      </c>
      <c r="B24" s="437"/>
      <c r="C24" s="437"/>
      <c r="D24" s="437"/>
      <c r="E24" s="437"/>
    </row>
    <row r="25" spans="1:5" x14ac:dyDescent="0.4">
      <c r="A25" s="144" t="s">
        <v>379</v>
      </c>
      <c r="B25" s="492"/>
      <c r="C25" s="492"/>
      <c r="D25" s="492"/>
      <c r="E25" s="492"/>
    </row>
    <row r="26" spans="1:5" x14ac:dyDescent="0.4">
      <c r="A26" s="204" t="s">
        <v>380</v>
      </c>
      <c r="B26" s="437"/>
      <c r="C26" s="437"/>
      <c r="D26" s="437"/>
      <c r="E26" s="437"/>
    </row>
    <row r="27" spans="1:5" x14ac:dyDescent="0.4">
      <c r="A27" s="143" t="s">
        <v>3</v>
      </c>
      <c r="B27" s="490"/>
      <c r="C27" s="490"/>
      <c r="D27" s="490"/>
      <c r="E27" s="490"/>
    </row>
    <row r="28" spans="1:5" x14ac:dyDescent="0.4">
      <c r="A28" s="143" t="s">
        <v>4</v>
      </c>
      <c r="B28" s="490"/>
      <c r="C28" s="490"/>
      <c r="D28" s="490"/>
      <c r="E28" s="490"/>
    </row>
    <row r="29" spans="1:5" x14ac:dyDescent="0.4">
      <c r="A29" s="143" t="s">
        <v>5</v>
      </c>
      <c r="B29" s="490"/>
      <c r="C29" s="490"/>
      <c r="D29" s="490"/>
      <c r="E29" s="490"/>
    </row>
    <row r="30" spans="1:5" x14ac:dyDescent="0.4">
      <c r="A30" s="143" t="s">
        <v>381</v>
      </c>
      <c r="B30" s="490"/>
      <c r="C30" s="490"/>
      <c r="D30" s="490"/>
      <c r="E30" s="490"/>
    </row>
    <row r="31" spans="1:5" x14ac:dyDescent="0.4">
      <c r="A31" s="143" t="s">
        <v>366</v>
      </c>
      <c r="B31" s="490"/>
      <c r="C31" s="490"/>
      <c r="D31" s="490"/>
      <c r="E31" s="490"/>
    </row>
    <row r="32" spans="1:5" x14ac:dyDescent="0.4">
      <c r="A32" s="143" t="s">
        <v>367</v>
      </c>
      <c r="B32" s="490"/>
      <c r="C32" s="490"/>
      <c r="D32" s="490"/>
      <c r="E32" s="490"/>
    </row>
    <row r="33" spans="1:5" x14ac:dyDescent="0.4">
      <c r="A33" s="143" t="s">
        <v>368</v>
      </c>
      <c r="B33" s="490"/>
      <c r="C33" s="490"/>
      <c r="D33" s="490"/>
      <c r="E33" s="490"/>
    </row>
    <row r="34" spans="1:5" x14ac:dyDescent="0.4">
      <c r="A34" s="143" t="s">
        <v>369</v>
      </c>
      <c r="B34" s="490"/>
      <c r="C34" s="490"/>
      <c r="D34" s="490"/>
      <c r="E34" s="490"/>
    </row>
    <row r="35" spans="1:5" x14ac:dyDescent="0.4">
      <c r="A35" s="143" t="s">
        <v>370</v>
      </c>
      <c r="B35" s="490"/>
      <c r="C35" s="490"/>
      <c r="D35" s="490"/>
      <c r="E35" s="490"/>
    </row>
    <row r="36" spans="1:5" x14ac:dyDescent="0.4">
      <c r="A36" s="144" t="s">
        <v>374</v>
      </c>
      <c r="B36" s="491"/>
      <c r="C36" s="491"/>
      <c r="D36" s="491"/>
      <c r="E36" s="491"/>
    </row>
    <row r="37" spans="1:5" x14ac:dyDescent="0.4">
      <c r="A37" s="204" t="s">
        <v>383</v>
      </c>
      <c r="B37" s="437"/>
      <c r="C37" s="437"/>
      <c r="D37" s="437"/>
      <c r="E37" s="437"/>
    </row>
    <row r="38" spans="1:5" x14ac:dyDescent="0.4">
      <c r="A38" s="143" t="s">
        <v>3</v>
      </c>
      <c r="B38" s="493"/>
      <c r="C38" s="493"/>
      <c r="D38" s="493"/>
      <c r="E38" s="493"/>
    </row>
    <row r="39" spans="1:5" x14ac:dyDescent="0.4">
      <c r="A39" s="143" t="s">
        <v>4</v>
      </c>
      <c r="B39" s="493"/>
      <c r="C39" s="493"/>
      <c r="D39" s="493"/>
      <c r="E39" s="493"/>
    </row>
    <row r="40" spans="1:5" x14ac:dyDescent="0.4">
      <c r="A40" s="143" t="s">
        <v>5</v>
      </c>
      <c r="B40" s="493"/>
      <c r="C40" s="493"/>
      <c r="D40" s="493"/>
      <c r="E40" s="493"/>
    </row>
    <row r="41" spans="1:5" x14ac:dyDescent="0.4">
      <c r="A41" s="143" t="s">
        <v>381</v>
      </c>
      <c r="B41" s="493"/>
      <c r="C41" s="493"/>
      <c r="D41" s="493"/>
      <c r="E41" s="493"/>
    </row>
    <row r="42" spans="1:5" x14ac:dyDescent="0.4">
      <c r="A42" s="143" t="s">
        <v>366</v>
      </c>
      <c r="B42" s="493"/>
      <c r="C42" s="493"/>
      <c r="D42" s="493"/>
      <c r="E42" s="493"/>
    </row>
    <row r="43" spans="1:5" x14ac:dyDescent="0.4">
      <c r="A43" s="143" t="s">
        <v>367</v>
      </c>
      <c r="B43" s="493"/>
      <c r="C43" s="493"/>
      <c r="D43" s="493"/>
      <c r="E43" s="493"/>
    </row>
    <row r="44" spans="1:5" x14ac:dyDescent="0.4">
      <c r="A44" s="143" t="s">
        <v>368</v>
      </c>
      <c r="B44" s="493"/>
      <c r="C44" s="493"/>
      <c r="D44" s="493"/>
      <c r="E44" s="493"/>
    </row>
    <row r="45" spans="1:5" x14ac:dyDescent="0.4">
      <c r="A45" s="143" t="s">
        <v>369</v>
      </c>
      <c r="B45" s="493"/>
      <c r="C45" s="493"/>
      <c r="D45" s="493"/>
      <c r="E45" s="493"/>
    </row>
    <row r="46" spans="1:5" x14ac:dyDescent="0.4">
      <c r="A46" s="144" t="s">
        <v>384</v>
      </c>
      <c r="B46" s="494"/>
      <c r="C46" s="494"/>
      <c r="D46" s="494"/>
      <c r="E46" s="494"/>
    </row>
    <row r="47" spans="1:5" x14ac:dyDescent="0.4">
      <c r="A47" s="204" t="s">
        <v>385</v>
      </c>
      <c r="B47" s="437"/>
      <c r="C47" s="437"/>
      <c r="D47" s="437"/>
      <c r="E47" s="437"/>
    </row>
    <row r="48" spans="1:5" x14ac:dyDescent="0.4">
      <c r="A48" s="144" t="s">
        <v>382</v>
      </c>
      <c r="B48" s="495"/>
      <c r="C48" s="495"/>
      <c r="D48" s="495"/>
      <c r="E48" s="495"/>
    </row>
    <row r="49" spans="1:5" x14ac:dyDescent="0.4">
      <c r="A49" s="204" t="s">
        <v>386</v>
      </c>
      <c r="B49" s="437"/>
      <c r="C49" s="437"/>
      <c r="D49" s="437"/>
      <c r="E49" s="437"/>
    </row>
    <row r="50" spans="1:5" x14ac:dyDescent="0.4">
      <c r="A50" s="143" t="s">
        <v>3</v>
      </c>
      <c r="B50" s="496"/>
      <c r="C50" s="496"/>
      <c r="D50" s="496"/>
      <c r="E50" s="496"/>
    </row>
    <row r="51" spans="1:5" x14ac:dyDescent="0.4">
      <c r="A51" s="143" t="s">
        <v>4</v>
      </c>
      <c r="B51" s="496"/>
      <c r="C51" s="496"/>
      <c r="D51" s="496"/>
      <c r="E51" s="496"/>
    </row>
    <row r="52" spans="1:5" x14ac:dyDescent="0.4">
      <c r="A52" s="143" t="s">
        <v>5</v>
      </c>
      <c r="B52" s="496"/>
      <c r="C52" s="496"/>
      <c r="D52" s="496"/>
      <c r="E52" s="496"/>
    </row>
    <row r="53" spans="1:5" x14ac:dyDescent="0.4">
      <c r="A53" s="143" t="s">
        <v>381</v>
      </c>
      <c r="B53" s="496"/>
      <c r="C53" s="496"/>
      <c r="D53" s="496"/>
      <c r="E53" s="496"/>
    </row>
    <row r="54" spans="1:5" x14ac:dyDescent="0.4">
      <c r="A54" s="143" t="s">
        <v>366</v>
      </c>
      <c r="B54" s="496"/>
      <c r="C54" s="496"/>
      <c r="D54" s="496"/>
      <c r="E54" s="496"/>
    </row>
    <row r="55" spans="1:5" x14ac:dyDescent="0.4">
      <c r="A55" s="143" t="s">
        <v>367</v>
      </c>
      <c r="B55" s="496"/>
      <c r="C55" s="496"/>
      <c r="D55" s="496"/>
      <c r="E55" s="496"/>
    </row>
    <row r="56" spans="1:5" x14ac:dyDescent="0.4">
      <c r="A56" s="143" t="s">
        <v>368</v>
      </c>
      <c r="B56" s="496"/>
      <c r="C56" s="496"/>
      <c r="D56" s="496"/>
      <c r="E56" s="496"/>
    </row>
    <row r="57" spans="1:5" x14ac:dyDescent="0.4">
      <c r="A57" s="143" t="s">
        <v>369</v>
      </c>
      <c r="B57" s="496"/>
      <c r="C57" s="496"/>
      <c r="D57" s="496"/>
      <c r="E57" s="496"/>
    </row>
    <row r="58" spans="1:5" x14ac:dyDescent="0.4">
      <c r="A58" s="143" t="s">
        <v>370</v>
      </c>
      <c r="B58" s="496"/>
      <c r="C58" s="496"/>
      <c r="D58" s="496"/>
      <c r="E58" s="496"/>
    </row>
    <row r="59" spans="1:5" x14ac:dyDescent="0.4">
      <c r="A59" s="144" t="s">
        <v>387</v>
      </c>
      <c r="B59" s="497"/>
      <c r="C59" s="497"/>
      <c r="D59" s="497"/>
      <c r="E59" s="497"/>
    </row>
    <row r="60" spans="1:5" x14ac:dyDescent="0.4">
      <c r="A60" s="204" t="s">
        <v>388</v>
      </c>
      <c r="B60" s="437"/>
      <c r="C60" s="437"/>
      <c r="D60" s="437"/>
      <c r="E60" s="437"/>
    </row>
    <row r="61" spans="1:5" x14ac:dyDescent="0.4">
      <c r="A61" s="143" t="s">
        <v>3</v>
      </c>
      <c r="B61" s="498"/>
      <c r="C61" s="498"/>
      <c r="D61" s="498"/>
      <c r="E61" s="498"/>
    </row>
    <row r="62" spans="1:5" x14ac:dyDescent="0.4">
      <c r="A62" s="143" t="s">
        <v>4</v>
      </c>
      <c r="B62" s="498"/>
      <c r="C62" s="498"/>
      <c r="D62" s="498"/>
      <c r="E62" s="498"/>
    </row>
    <row r="63" spans="1:5" x14ac:dyDescent="0.4">
      <c r="A63" s="143" t="s">
        <v>5</v>
      </c>
      <c r="B63" s="498"/>
      <c r="C63" s="498"/>
      <c r="D63" s="498"/>
      <c r="E63" s="498"/>
    </row>
    <row r="64" spans="1:5" x14ac:dyDescent="0.4">
      <c r="A64" s="143" t="s">
        <v>381</v>
      </c>
      <c r="B64" s="498"/>
      <c r="C64" s="498"/>
      <c r="D64" s="498"/>
      <c r="E64" s="498"/>
    </row>
    <row r="65" spans="1:5" x14ac:dyDescent="0.4">
      <c r="A65" s="143" t="s">
        <v>366</v>
      </c>
      <c r="B65" s="498"/>
      <c r="C65" s="498"/>
      <c r="D65" s="498"/>
      <c r="E65" s="498"/>
    </row>
    <row r="66" spans="1:5" x14ac:dyDescent="0.4">
      <c r="A66" s="143" t="s">
        <v>367</v>
      </c>
      <c r="B66" s="498"/>
      <c r="C66" s="498"/>
      <c r="D66" s="498"/>
      <c r="E66" s="498"/>
    </row>
    <row r="67" spans="1:5" x14ac:dyDescent="0.4">
      <c r="A67" s="143" t="s">
        <v>368</v>
      </c>
      <c r="B67" s="498"/>
      <c r="C67" s="498"/>
      <c r="D67" s="498"/>
      <c r="E67" s="498"/>
    </row>
    <row r="68" spans="1:5" x14ac:dyDescent="0.4">
      <c r="A68" s="143" t="s">
        <v>369</v>
      </c>
      <c r="B68" s="498"/>
      <c r="C68" s="498"/>
      <c r="D68" s="498"/>
      <c r="E68" s="498"/>
    </row>
    <row r="69" spans="1:5" x14ac:dyDescent="0.4">
      <c r="A69" s="143" t="s">
        <v>370</v>
      </c>
      <c r="B69" s="498"/>
      <c r="C69" s="498"/>
      <c r="D69" s="498"/>
      <c r="E69" s="498"/>
    </row>
    <row r="70" spans="1:5" x14ac:dyDescent="0.4">
      <c r="A70" s="144" t="s">
        <v>384</v>
      </c>
      <c r="B70" s="499"/>
      <c r="C70" s="499"/>
      <c r="D70" s="499"/>
      <c r="E70" s="499"/>
    </row>
    <row r="71" spans="1:5" x14ac:dyDescent="0.4">
      <c r="A71" s="204" t="s">
        <v>389</v>
      </c>
      <c r="B71" s="437"/>
      <c r="C71" s="437"/>
      <c r="D71" s="437"/>
      <c r="E71" s="437"/>
    </row>
    <row r="72" spans="1:5" x14ac:dyDescent="0.4">
      <c r="A72" s="143" t="s">
        <v>3</v>
      </c>
      <c r="B72" s="500"/>
      <c r="C72" s="500"/>
      <c r="D72" s="500"/>
      <c r="E72" s="500"/>
    </row>
    <row r="73" spans="1:5" x14ac:dyDescent="0.4">
      <c r="A73" s="143" t="s">
        <v>4</v>
      </c>
      <c r="B73" s="500"/>
      <c r="C73" s="500"/>
      <c r="D73" s="500"/>
      <c r="E73" s="500"/>
    </row>
    <row r="74" spans="1:5" x14ac:dyDescent="0.4">
      <c r="A74" s="143" t="s">
        <v>5</v>
      </c>
      <c r="B74" s="500"/>
      <c r="C74" s="500"/>
      <c r="D74" s="500"/>
      <c r="E74" s="500"/>
    </row>
    <row r="75" spans="1:5" x14ac:dyDescent="0.4">
      <c r="A75" s="143" t="s">
        <v>6</v>
      </c>
      <c r="B75" s="500"/>
      <c r="C75" s="500"/>
      <c r="D75" s="500"/>
      <c r="E75" s="500"/>
    </row>
    <row r="76" spans="1:5" x14ac:dyDescent="0.4">
      <c r="A76" s="143" t="s">
        <v>7</v>
      </c>
      <c r="B76" s="500"/>
      <c r="C76" s="500"/>
      <c r="D76" s="500"/>
      <c r="E76" s="500"/>
    </row>
    <row r="77" spans="1:5" x14ac:dyDescent="0.4">
      <c r="A77" s="143" t="s">
        <v>370</v>
      </c>
      <c r="B77" s="500"/>
      <c r="C77" s="500"/>
      <c r="D77" s="500"/>
      <c r="E77" s="500"/>
    </row>
    <row r="78" spans="1:5" x14ac:dyDescent="0.4">
      <c r="A78" s="144" t="s">
        <v>374</v>
      </c>
      <c r="B78" s="491"/>
      <c r="C78" s="491"/>
      <c r="D78" s="491"/>
      <c r="E78" s="491"/>
    </row>
    <row r="79" spans="1:5" x14ac:dyDescent="0.4">
      <c r="A79" s="270" t="s">
        <v>390</v>
      </c>
      <c r="B79" s="440"/>
      <c r="C79" s="440"/>
      <c r="D79" s="440"/>
      <c r="E79" s="440"/>
    </row>
    <row r="80" spans="1:5" hidden="1" x14ac:dyDescent="0.4">
      <c r="A80" s="145" t="s">
        <v>391</v>
      </c>
      <c r="B80" s="441"/>
      <c r="C80" s="441"/>
      <c r="D80" s="441"/>
      <c r="E80" s="441"/>
    </row>
    <row r="81" spans="1:5" ht="15.4" x14ac:dyDescent="0.55000000000000004">
      <c r="A81" s="204" t="s">
        <v>488</v>
      </c>
      <c r="B81" s="442"/>
      <c r="C81" s="442"/>
      <c r="D81" s="442"/>
      <c r="E81" s="442"/>
    </row>
    <row r="82" spans="1:5" x14ac:dyDescent="0.4">
      <c r="A82" s="143" t="s">
        <v>3</v>
      </c>
      <c r="B82" s="501"/>
      <c r="C82" s="501"/>
      <c r="D82" s="501"/>
      <c r="E82" s="501"/>
    </row>
    <row r="83" spans="1:5" x14ac:dyDescent="0.4">
      <c r="A83" s="143" t="s">
        <v>4</v>
      </c>
      <c r="B83" s="501"/>
      <c r="C83" s="501"/>
      <c r="D83" s="501"/>
      <c r="E83" s="501"/>
    </row>
    <row r="84" spans="1:5" x14ac:dyDescent="0.4">
      <c r="A84" s="143" t="s">
        <v>5</v>
      </c>
      <c r="B84" s="501"/>
      <c r="C84" s="501"/>
      <c r="D84" s="501"/>
      <c r="E84" s="501"/>
    </row>
    <row r="85" spans="1:5" x14ac:dyDescent="0.4">
      <c r="A85" s="143" t="s">
        <v>6</v>
      </c>
      <c r="B85" s="501"/>
      <c r="C85" s="501"/>
      <c r="D85" s="501"/>
      <c r="E85" s="501"/>
    </row>
    <row r="86" spans="1:5" x14ac:dyDescent="0.4">
      <c r="A86" s="143" t="s">
        <v>7</v>
      </c>
      <c r="B86" s="501"/>
      <c r="C86" s="501"/>
      <c r="D86" s="501"/>
      <c r="E86" s="501"/>
    </row>
    <row r="87" spans="1:5" x14ac:dyDescent="0.4">
      <c r="A87" s="143" t="s">
        <v>370</v>
      </c>
      <c r="B87" s="501"/>
      <c r="C87" s="501"/>
      <c r="D87" s="501"/>
      <c r="E87" s="501"/>
    </row>
    <row r="88" spans="1:5" x14ac:dyDescent="0.4">
      <c r="A88" s="144" t="s">
        <v>374</v>
      </c>
      <c r="B88" s="501"/>
      <c r="C88" s="501"/>
      <c r="D88" s="501"/>
      <c r="E88" s="501"/>
    </row>
    <row r="89" spans="1:5" ht="15.4" x14ac:dyDescent="0.55000000000000004">
      <c r="A89" s="204" t="s">
        <v>473</v>
      </c>
      <c r="B89" s="442"/>
      <c r="C89" s="442"/>
      <c r="D89" s="442"/>
      <c r="E89" s="442"/>
    </row>
    <row r="90" spans="1:5" x14ac:dyDescent="0.4">
      <c r="A90" s="143" t="s">
        <v>372</v>
      </c>
      <c r="B90" s="501"/>
      <c r="C90" s="501"/>
      <c r="D90" s="501"/>
      <c r="E90" s="501"/>
    </row>
    <row r="91" spans="1:5" x14ac:dyDescent="0.4">
      <c r="A91" s="143" t="s">
        <v>373</v>
      </c>
      <c r="B91" s="501"/>
      <c r="C91" s="501"/>
      <c r="D91" s="501"/>
      <c r="E91" s="501"/>
    </row>
    <row r="92" spans="1:5" x14ac:dyDescent="0.4">
      <c r="A92" s="144" t="s">
        <v>374</v>
      </c>
      <c r="B92" s="501"/>
      <c r="C92" s="501"/>
      <c r="D92" s="501"/>
      <c r="E92" s="501"/>
    </row>
    <row r="93" spans="1:5" ht="15.4" x14ac:dyDescent="0.55000000000000004">
      <c r="A93" s="204" t="s">
        <v>474</v>
      </c>
      <c r="B93" s="442"/>
      <c r="C93" s="442"/>
      <c r="D93" s="442"/>
      <c r="E93" s="442"/>
    </row>
    <row r="94" spans="1:5" x14ac:dyDescent="0.4">
      <c r="A94" s="143" t="s">
        <v>372</v>
      </c>
      <c r="B94" s="501"/>
      <c r="C94" s="501"/>
      <c r="D94" s="501"/>
      <c r="E94" s="501"/>
    </row>
    <row r="95" spans="1:5" x14ac:dyDescent="0.4">
      <c r="A95" s="143" t="s">
        <v>373</v>
      </c>
      <c r="B95" s="501"/>
      <c r="C95" s="501"/>
      <c r="D95" s="501"/>
      <c r="E95" s="501"/>
    </row>
    <row r="96" spans="1:5" x14ac:dyDescent="0.4">
      <c r="A96" s="144" t="s">
        <v>440</v>
      </c>
      <c r="B96" s="502"/>
      <c r="C96" s="502"/>
      <c r="D96" s="502"/>
      <c r="E96" s="502"/>
    </row>
    <row r="97" spans="1:55" x14ac:dyDescent="0.4">
      <c r="A97" s="146" t="s">
        <v>398</v>
      </c>
      <c r="B97" s="503"/>
      <c r="C97" s="503"/>
      <c r="D97" s="503"/>
      <c r="E97" s="503"/>
    </row>
    <row r="98" spans="1:55" x14ac:dyDescent="0.4">
      <c r="A98" s="146" t="s">
        <v>399</v>
      </c>
      <c r="B98" s="503"/>
      <c r="C98" s="503"/>
      <c r="D98" s="503"/>
      <c r="E98" s="503"/>
    </row>
    <row r="99" spans="1:55" x14ac:dyDescent="0.4">
      <c r="A99" s="147" t="s">
        <v>439</v>
      </c>
      <c r="B99" s="504"/>
      <c r="C99" s="504"/>
      <c r="D99" s="504"/>
      <c r="E99" s="505"/>
    </row>
    <row r="100" spans="1:55" s="2" customFormat="1" x14ac:dyDescent="0.4">
      <c r="A100" s="148" t="s">
        <v>393</v>
      </c>
      <c r="B100" s="443"/>
      <c r="C100" s="443"/>
      <c r="D100" s="443"/>
      <c r="E100" s="443"/>
      <c r="G100" s="141"/>
      <c r="H100" s="141"/>
      <c r="I100" s="141"/>
      <c r="J100" s="141"/>
      <c r="K100" s="141"/>
      <c r="L100" s="141"/>
      <c r="M100" s="141"/>
      <c r="N100" s="141"/>
      <c r="O100" s="141"/>
      <c r="P100" s="141"/>
      <c r="Q100" s="141"/>
      <c r="R100" s="141"/>
      <c r="S100" s="141"/>
      <c r="T100" s="141"/>
      <c r="U100" s="141"/>
      <c r="V100" s="141"/>
      <c r="W100" s="141"/>
      <c r="X100" s="141"/>
      <c r="Y100" s="141"/>
      <c r="Z100" s="141"/>
      <c r="AA100" s="141"/>
      <c r="AB100" s="141"/>
      <c r="AC100" s="141"/>
      <c r="AD100" s="141"/>
      <c r="AE100" s="141"/>
      <c r="AF100" s="141"/>
      <c r="AG100" s="141"/>
      <c r="AH100" s="141"/>
      <c r="AI100" s="141"/>
      <c r="AJ100" s="141"/>
      <c r="AK100" s="141"/>
      <c r="AL100" s="141"/>
      <c r="AM100" s="141"/>
      <c r="AN100" s="141"/>
      <c r="AO100" s="141"/>
      <c r="AP100" s="141"/>
      <c r="AQ100" s="141"/>
      <c r="AR100" s="141"/>
      <c r="AS100" s="141"/>
      <c r="AT100" s="141"/>
      <c r="AU100" s="141"/>
      <c r="AV100" s="141"/>
      <c r="AW100" s="141"/>
      <c r="AX100" s="141"/>
      <c r="AY100" s="141"/>
      <c r="AZ100" s="141"/>
      <c r="BA100" s="141"/>
      <c r="BB100" s="141"/>
      <c r="BC100" s="141"/>
    </row>
    <row r="101" spans="1:55" s="2" customFormat="1" x14ac:dyDescent="0.4">
      <c r="A101" s="204" t="s">
        <v>400</v>
      </c>
      <c r="B101" s="437"/>
      <c r="C101" s="437"/>
      <c r="D101" s="437"/>
      <c r="E101" s="437"/>
      <c r="G101" s="141"/>
      <c r="H101" s="141"/>
      <c r="I101" s="14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row>
    <row r="102" spans="1:55" s="2" customFormat="1" x14ac:dyDescent="0.4">
      <c r="A102" s="143" t="s">
        <v>401</v>
      </c>
      <c r="B102" s="506">
        <f>COUNTIF('Data Input'!AA:AA,"TRUE")</f>
        <v>0</v>
      </c>
      <c r="C102" s="506"/>
      <c r="D102" s="506"/>
      <c r="E102" s="506"/>
      <c r="G102" s="141"/>
      <c r="H102" s="141"/>
      <c r="I102" s="141"/>
      <c r="J102" s="141"/>
      <c r="K102" s="141"/>
      <c r="L102" s="141"/>
      <c r="M102" s="141"/>
      <c r="N102" s="141"/>
      <c r="O102" s="141"/>
      <c r="P102" s="141"/>
      <c r="Q102" s="141"/>
      <c r="R102" s="141"/>
      <c r="S102" s="141"/>
      <c r="T102" s="141"/>
      <c r="U102" s="141"/>
      <c r="V102" s="141"/>
      <c r="W102" s="141"/>
      <c r="X102" s="141"/>
      <c r="Y102" s="141"/>
      <c r="Z102" s="141"/>
      <c r="AA102" s="141"/>
      <c r="AB102" s="141"/>
      <c r="AC102" s="141"/>
      <c r="AD102" s="141"/>
      <c r="AE102" s="141"/>
      <c r="AF102" s="141"/>
      <c r="AG102" s="141"/>
      <c r="AH102" s="141"/>
      <c r="AI102" s="141"/>
      <c r="AJ102" s="141"/>
      <c r="AK102" s="141"/>
      <c r="AL102" s="141"/>
      <c r="AM102" s="141"/>
      <c r="AN102" s="141"/>
      <c r="AO102" s="141"/>
      <c r="AP102" s="141"/>
      <c r="AQ102" s="141"/>
      <c r="AR102" s="141"/>
      <c r="AS102" s="141"/>
      <c r="AT102" s="141"/>
      <c r="AU102" s="141"/>
      <c r="AV102" s="141"/>
      <c r="AW102" s="141"/>
      <c r="AX102" s="141"/>
      <c r="AY102" s="141"/>
      <c r="AZ102" s="141"/>
      <c r="BA102" s="141"/>
      <c r="BB102" s="141"/>
      <c r="BC102" s="141"/>
    </row>
    <row r="103" spans="1:55" s="2" customFormat="1" x14ac:dyDescent="0.4">
      <c r="A103" s="144" t="s">
        <v>403</v>
      </c>
      <c r="B103" s="507">
        <f>COUNTIF('Data Input'!AB:AB,"TRUE")</f>
        <v>0</v>
      </c>
      <c r="C103" s="507"/>
      <c r="D103" s="507"/>
      <c r="E103" s="507"/>
      <c r="G103" s="141"/>
      <c r="H103" s="141"/>
      <c r="I103" s="141"/>
      <c r="J103" s="141"/>
      <c r="K103" s="141"/>
      <c r="L103" s="141"/>
      <c r="M103" s="141"/>
      <c r="N103" s="141"/>
      <c r="O103" s="141"/>
      <c r="P103" s="141"/>
      <c r="Q103" s="141"/>
      <c r="R103" s="141"/>
      <c r="S103" s="141"/>
      <c r="T103" s="141"/>
      <c r="U103" s="141"/>
      <c r="V103" s="141"/>
      <c r="W103" s="141"/>
      <c r="X103" s="141"/>
      <c r="Y103" s="141"/>
      <c r="Z103" s="141"/>
      <c r="AA103" s="141"/>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row>
    <row r="104" spans="1:55" s="2" customFormat="1" x14ac:dyDescent="0.4">
      <c r="G104" s="141"/>
      <c r="H104" s="141"/>
      <c r="I104" s="141"/>
      <c r="J104" s="141"/>
      <c r="K104" s="141"/>
      <c r="L104" s="141"/>
      <c r="M104" s="141"/>
      <c r="N104" s="141"/>
      <c r="O104" s="141"/>
      <c r="P104" s="141"/>
      <c r="Q104" s="141"/>
      <c r="R104" s="141"/>
      <c r="S104" s="141"/>
      <c r="T104" s="141"/>
      <c r="U104" s="141"/>
      <c r="V104" s="141"/>
      <c r="W104" s="141"/>
      <c r="X104" s="141"/>
      <c r="Y104" s="141"/>
      <c r="Z104" s="141"/>
      <c r="AA104" s="141"/>
      <c r="AB104" s="141"/>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row>
    <row r="105" spans="1:55" s="2" customFormat="1" x14ac:dyDescent="0.4">
      <c r="A105" s="238" t="s">
        <v>464</v>
      </c>
      <c r="B105" s="238"/>
      <c r="C105" s="238"/>
      <c r="D105" s="238"/>
      <c r="E105" s="238"/>
      <c r="F105" s="238"/>
      <c r="G105" s="141"/>
      <c r="H105" s="141"/>
      <c r="I105" s="141"/>
      <c r="J105" s="141"/>
      <c r="K105" s="141"/>
      <c r="L105" s="141"/>
      <c r="M105" s="141"/>
      <c r="N105" s="141"/>
      <c r="O105" s="141"/>
      <c r="P105" s="141"/>
      <c r="Q105" s="141"/>
      <c r="R105" s="141"/>
      <c r="S105" s="141"/>
      <c r="T105" s="141"/>
      <c r="U105" s="141"/>
      <c r="V105" s="141"/>
      <c r="W105" s="141"/>
      <c r="X105" s="141"/>
      <c r="Y105" s="141"/>
      <c r="Z105" s="141"/>
      <c r="AA105" s="141"/>
      <c r="AB105" s="141"/>
      <c r="AC105" s="141"/>
      <c r="AD105" s="141"/>
      <c r="AE105" s="141"/>
      <c r="AF105" s="141"/>
      <c r="AG105" s="141"/>
      <c r="AH105" s="141"/>
      <c r="AI105" s="141"/>
      <c r="AJ105" s="141"/>
      <c r="AK105" s="141"/>
      <c r="AL105" s="141"/>
      <c r="AM105" s="141"/>
      <c r="AN105" s="141"/>
      <c r="AO105" s="141"/>
      <c r="AP105" s="141"/>
      <c r="AQ105" s="141"/>
      <c r="AR105" s="141"/>
      <c r="AS105" s="141"/>
      <c r="AT105" s="141"/>
      <c r="AU105" s="141"/>
      <c r="AV105" s="141"/>
      <c r="AW105" s="141"/>
      <c r="AX105" s="141"/>
      <c r="AY105" s="141"/>
      <c r="AZ105" s="141"/>
      <c r="BA105" s="141"/>
      <c r="BB105" s="141"/>
      <c r="BC105" s="141"/>
    </row>
    <row r="106" spans="1:55" s="2" customFormat="1" x14ac:dyDescent="0.4">
      <c r="G106" s="141"/>
      <c r="H106" s="141"/>
      <c r="I106" s="141"/>
      <c r="J106" s="141"/>
      <c r="K106" s="141"/>
      <c r="L106" s="141"/>
      <c r="M106" s="141"/>
      <c r="N106" s="141"/>
      <c r="O106" s="141"/>
      <c r="P106" s="141"/>
      <c r="Q106" s="141"/>
      <c r="R106" s="141"/>
      <c r="S106" s="141"/>
      <c r="T106" s="141"/>
      <c r="U106" s="141"/>
      <c r="V106" s="141"/>
      <c r="W106" s="141"/>
      <c r="X106" s="141"/>
      <c r="Y106" s="141"/>
      <c r="Z106" s="141"/>
      <c r="AA106" s="141"/>
      <c r="AB106" s="141"/>
      <c r="AC106" s="141"/>
      <c r="AD106" s="141"/>
      <c r="AE106" s="141"/>
      <c r="AF106" s="141"/>
      <c r="AG106" s="141"/>
      <c r="AH106" s="141"/>
      <c r="AI106" s="141"/>
      <c r="AJ106" s="141"/>
      <c r="AK106" s="141"/>
      <c r="AL106" s="141"/>
      <c r="AM106" s="141"/>
      <c r="AN106" s="141"/>
      <c r="AO106" s="141"/>
      <c r="AP106" s="141"/>
      <c r="AQ106" s="141"/>
      <c r="AR106" s="141"/>
      <c r="AS106" s="141"/>
      <c r="AT106" s="141"/>
      <c r="AU106" s="141"/>
      <c r="AV106" s="141"/>
      <c r="AW106" s="141"/>
      <c r="AX106" s="141"/>
      <c r="AY106" s="141"/>
      <c r="AZ106" s="141"/>
      <c r="BA106" s="141"/>
      <c r="BB106" s="141"/>
      <c r="BC106" s="141"/>
    </row>
    <row r="107" spans="1:55" s="2" customFormat="1" x14ac:dyDescent="0.4">
      <c r="G107" s="141"/>
      <c r="H107" s="141"/>
      <c r="I107" s="141"/>
      <c r="J107" s="141"/>
      <c r="K107" s="141"/>
      <c r="L107" s="141"/>
      <c r="M107" s="141"/>
      <c r="N107" s="141"/>
      <c r="O107" s="141"/>
      <c r="P107" s="141"/>
      <c r="Q107" s="141"/>
      <c r="R107" s="141"/>
      <c r="S107" s="141"/>
      <c r="T107" s="141"/>
      <c r="U107" s="141"/>
      <c r="V107" s="141"/>
      <c r="W107" s="141"/>
      <c r="X107" s="141"/>
      <c r="Y107" s="141"/>
      <c r="Z107" s="141"/>
      <c r="AA107" s="141"/>
      <c r="AB107" s="141"/>
      <c r="AC107" s="141"/>
      <c r="AD107" s="141"/>
      <c r="AE107" s="141"/>
      <c r="AF107" s="141"/>
      <c r="AG107" s="141"/>
      <c r="AH107" s="14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row>
    <row r="108" spans="1:55" s="2" customFormat="1" x14ac:dyDescent="0.4">
      <c r="G108" s="141"/>
      <c r="H108" s="141"/>
      <c r="I108" s="141"/>
      <c r="J108" s="141"/>
      <c r="K108" s="141"/>
      <c r="L108" s="141"/>
      <c r="M108" s="141"/>
      <c r="N108" s="141"/>
      <c r="O108" s="141"/>
      <c r="P108" s="141"/>
      <c r="Q108" s="141"/>
      <c r="R108" s="141"/>
      <c r="S108" s="141"/>
      <c r="T108" s="141"/>
      <c r="U108" s="141"/>
      <c r="V108" s="141"/>
      <c r="W108" s="141"/>
      <c r="X108" s="141"/>
      <c r="Y108" s="141"/>
      <c r="Z108" s="141"/>
      <c r="AA108" s="141"/>
      <c r="AB108" s="141"/>
      <c r="AC108" s="141"/>
      <c r="AD108" s="141"/>
      <c r="AE108" s="141"/>
      <c r="AF108" s="141"/>
      <c r="AG108" s="141"/>
      <c r="AH108" s="14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row>
    <row r="109" spans="1:55" s="2" customFormat="1" x14ac:dyDescent="0.4">
      <c r="G109" s="141"/>
      <c r="H109" s="141"/>
      <c r="I109" s="141"/>
      <c r="J109" s="141"/>
      <c r="K109" s="141"/>
      <c r="L109" s="141"/>
      <c r="M109" s="141"/>
      <c r="N109" s="141"/>
      <c r="O109" s="141"/>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c r="AU109" s="141"/>
      <c r="AV109" s="141"/>
      <c r="AW109" s="141"/>
      <c r="AX109" s="141"/>
      <c r="AY109" s="141"/>
      <c r="AZ109" s="141"/>
      <c r="BA109" s="141"/>
      <c r="BB109" s="141"/>
      <c r="BC109" s="141"/>
    </row>
    <row r="110" spans="1:55" s="2" customFormat="1" x14ac:dyDescent="0.4">
      <c r="G110" s="141"/>
      <c r="H110" s="141"/>
      <c r="I110" s="141"/>
      <c r="J110" s="141"/>
      <c r="K110" s="141"/>
      <c r="L110" s="141"/>
      <c r="M110" s="141"/>
      <c r="N110" s="141"/>
      <c r="O110" s="141"/>
      <c r="P110" s="141"/>
      <c r="Q110" s="141"/>
      <c r="R110" s="141"/>
      <c r="S110" s="141"/>
      <c r="T110" s="141"/>
      <c r="U110" s="141"/>
      <c r="V110" s="141"/>
      <c r="W110" s="141"/>
      <c r="X110" s="141"/>
      <c r="Y110" s="141"/>
      <c r="Z110" s="141"/>
      <c r="AA110" s="141"/>
      <c r="AB110" s="141"/>
      <c r="AC110" s="141"/>
      <c r="AD110" s="141"/>
      <c r="AE110" s="141"/>
      <c r="AF110" s="141"/>
      <c r="AG110" s="141"/>
      <c r="AH110" s="141"/>
      <c r="AI110" s="141"/>
      <c r="AJ110" s="141"/>
      <c r="AK110" s="141"/>
      <c r="AL110" s="141"/>
      <c r="AM110" s="141"/>
      <c r="AN110" s="141"/>
      <c r="AO110" s="141"/>
      <c r="AP110" s="141"/>
      <c r="AQ110" s="141"/>
      <c r="AR110" s="141"/>
      <c r="AS110" s="141"/>
      <c r="AT110" s="141"/>
      <c r="AU110" s="141"/>
      <c r="AV110" s="141"/>
      <c r="AW110" s="141"/>
      <c r="AX110" s="141"/>
      <c r="AY110" s="141"/>
      <c r="AZ110" s="141"/>
      <c r="BA110" s="141"/>
      <c r="BB110" s="141"/>
      <c r="BC110" s="141"/>
    </row>
    <row r="111" spans="1:55" s="2" customFormat="1" x14ac:dyDescent="0.4">
      <c r="G111" s="141"/>
      <c r="H111" s="141"/>
      <c r="I111" s="141"/>
      <c r="J111" s="141"/>
      <c r="K111" s="141"/>
      <c r="L111" s="141"/>
      <c r="M111" s="141"/>
      <c r="N111" s="141"/>
      <c r="O111" s="141"/>
      <c r="P111" s="141"/>
      <c r="Q111" s="141"/>
      <c r="R111" s="141"/>
      <c r="S111" s="141"/>
      <c r="T111" s="141"/>
      <c r="U111" s="141"/>
      <c r="V111" s="141"/>
      <c r="W111" s="141"/>
      <c r="X111" s="141"/>
      <c r="Y111" s="141"/>
      <c r="Z111" s="141"/>
      <c r="AA111" s="141"/>
      <c r="AB111" s="141"/>
      <c r="AC111" s="141"/>
      <c r="AD111" s="141"/>
      <c r="AE111" s="141"/>
      <c r="AF111" s="141"/>
      <c r="AG111" s="141"/>
      <c r="AH111" s="141"/>
      <c r="AI111" s="141"/>
      <c r="AJ111" s="141"/>
      <c r="AK111" s="141"/>
      <c r="AL111" s="141"/>
      <c r="AM111" s="141"/>
      <c r="AN111" s="141"/>
      <c r="AO111" s="141"/>
      <c r="AP111" s="141"/>
      <c r="AQ111" s="141"/>
      <c r="AR111" s="141"/>
      <c r="AS111" s="141"/>
      <c r="AT111" s="141"/>
      <c r="AU111" s="141"/>
      <c r="AV111" s="141"/>
      <c r="AW111" s="141"/>
      <c r="AX111" s="141"/>
      <c r="AY111" s="141"/>
      <c r="AZ111" s="141"/>
      <c r="BA111" s="141"/>
      <c r="BB111" s="141"/>
      <c r="BC111" s="141"/>
    </row>
    <row r="112" spans="1:55" s="2" customFormat="1" x14ac:dyDescent="0.4">
      <c r="G112" s="141"/>
      <c r="H112" s="141"/>
      <c r="I112" s="141"/>
      <c r="J112" s="141"/>
      <c r="K112" s="141"/>
      <c r="L112" s="141"/>
      <c r="M112" s="141"/>
      <c r="N112" s="141"/>
      <c r="O112" s="141"/>
      <c r="P112" s="141"/>
      <c r="Q112" s="141"/>
      <c r="R112" s="141"/>
      <c r="S112" s="141"/>
      <c r="T112" s="141"/>
      <c r="U112" s="141"/>
      <c r="V112" s="141"/>
      <c r="W112" s="141"/>
      <c r="X112" s="141"/>
      <c r="Y112" s="141"/>
      <c r="Z112" s="141"/>
      <c r="AA112" s="141"/>
      <c r="AB112" s="141"/>
      <c r="AC112" s="141"/>
      <c r="AD112" s="141"/>
      <c r="AE112" s="141"/>
      <c r="AF112" s="141"/>
      <c r="AG112" s="141"/>
      <c r="AH112" s="141"/>
      <c r="AI112" s="141"/>
      <c r="AJ112" s="141"/>
      <c r="AK112" s="141"/>
      <c r="AL112" s="141"/>
      <c r="AM112" s="141"/>
      <c r="AN112" s="141"/>
      <c r="AO112" s="141"/>
      <c r="AP112" s="141"/>
      <c r="AQ112" s="141"/>
      <c r="AR112" s="141"/>
      <c r="AS112" s="141"/>
      <c r="AT112" s="141"/>
      <c r="AU112" s="141"/>
      <c r="AV112" s="141"/>
      <c r="AW112" s="141"/>
      <c r="AX112" s="141"/>
      <c r="AY112" s="141"/>
      <c r="AZ112" s="141"/>
      <c r="BA112" s="141"/>
      <c r="BB112" s="141"/>
      <c r="BC112" s="141"/>
    </row>
    <row r="113" spans="7:55" s="2" customFormat="1" x14ac:dyDescent="0.4">
      <c r="G113" s="141"/>
      <c r="H113" s="141"/>
      <c r="I113" s="141"/>
      <c r="J113" s="141"/>
      <c r="K113" s="141"/>
      <c r="L113" s="141"/>
      <c r="M113" s="141"/>
      <c r="N113" s="141"/>
      <c r="O113" s="141"/>
      <c r="P113" s="141"/>
      <c r="Q113" s="141"/>
      <c r="R113" s="141"/>
      <c r="S113" s="141"/>
      <c r="T113" s="141"/>
      <c r="U113" s="141"/>
      <c r="V113" s="141"/>
      <c r="W113" s="141"/>
      <c r="X113" s="141"/>
      <c r="Y113" s="141"/>
      <c r="Z113" s="141"/>
      <c r="AA113" s="141"/>
      <c r="AB113" s="141"/>
      <c r="AC113" s="141"/>
      <c r="AD113" s="141"/>
      <c r="AE113" s="141"/>
      <c r="AF113" s="141"/>
      <c r="AG113" s="141"/>
      <c r="AH113" s="141"/>
      <c r="AI113" s="141"/>
      <c r="AJ113" s="141"/>
      <c r="AK113" s="141"/>
      <c r="AL113" s="141"/>
      <c r="AM113" s="141"/>
      <c r="AN113" s="141"/>
      <c r="AO113" s="141"/>
      <c r="AP113" s="141"/>
      <c r="AQ113" s="141"/>
      <c r="AR113" s="141"/>
      <c r="AS113" s="141"/>
      <c r="AT113" s="141"/>
      <c r="AU113" s="141"/>
      <c r="AV113" s="141"/>
      <c r="AW113" s="141"/>
      <c r="AX113" s="141"/>
      <c r="AY113" s="141"/>
      <c r="AZ113" s="141"/>
      <c r="BA113" s="141"/>
      <c r="BB113" s="141"/>
      <c r="BC113" s="141"/>
    </row>
    <row r="114" spans="7:55" s="2" customFormat="1" x14ac:dyDescent="0.4">
      <c r="G114" s="141"/>
      <c r="H114" s="141"/>
      <c r="I114" s="141"/>
      <c r="J114" s="141"/>
      <c r="K114" s="141"/>
      <c r="L114" s="141"/>
      <c r="M114" s="141"/>
      <c r="N114" s="141"/>
      <c r="O114" s="141"/>
      <c r="P114" s="141"/>
      <c r="Q114" s="141"/>
      <c r="R114" s="141"/>
      <c r="S114" s="141"/>
      <c r="T114" s="141"/>
      <c r="U114" s="141"/>
      <c r="V114" s="141"/>
      <c r="W114" s="141"/>
      <c r="X114" s="141"/>
      <c r="Y114" s="141"/>
      <c r="Z114" s="141"/>
      <c r="AA114" s="141"/>
      <c r="AB114" s="141"/>
      <c r="AC114" s="141"/>
      <c r="AD114" s="141"/>
      <c r="AE114" s="141"/>
      <c r="AF114" s="141"/>
      <c r="AG114" s="141"/>
      <c r="AH114" s="141"/>
      <c r="AI114" s="141"/>
      <c r="AJ114" s="141"/>
      <c r="AK114" s="141"/>
      <c r="AL114" s="141"/>
      <c r="AM114" s="141"/>
      <c r="AN114" s="141"/>
      <c r="AO114" s="141"/>
      <c r="AP114" s="141"/>
      <c r="AQ114" s="141"/>
      <c r="AR114" s="141"/>
      <c r="AS114" s="141"/>
      <c r="AT114" s="141"/>
      <c r="AU114" s="141"/>
      <c r="AV114" s="141"/>
      <c r="AW114" s="141"/>
      <c r="AX114" s="141"/>
      <c r="AY114" s="141"/>
      <c r="AZ114" s="141"/>
      <c r="BA114" s="141"/>
      <c r="BB114" s="141"/>
      <c r="BC114" s="141"/>
    </row>
    <row r="115" spans="7:55" s="2" customFormat="1" x14ac:dyDescent="0.4">
      <c r="G115" s="141"/>
      <c r="H115" s="141"/>
      <c r="I115" s="141"/>
      <c r="J115" s="141"/>
      <c r="K115" s="141"/>
      <c r="L115" s="141"/>
      <c r="M115" s="141"/>
      <c r="N115" s="141"/>
      <c r="O115" s="141"/>
      <c r="P115" s="141"/>
      <c r="Q115" s="141"/>
      <c r="R115" s="141"/>
      <c r="S115" s="141"/>
      <c r="T115" s="141"/>
      <c r="U115" s="141"/>
      <c r="V115" s="141"/>
      <c r="W115" s="141"/>
      <c r="X115" s="141"/>
      <c r="Y115" s="141"/>
      <c r="Z115" s="141"/>
      <c r="AA115" s="141"/>
      <c r="AB115" s="141"/>
      <c r="AC115" s="141"/>
      <c r="AD115" s="141"/>
      <c r="AE115" s="141"/>
      <c r="AF115" s="141"/>
      <c r="AG115" s="141"/>
      <c r="AH115" s="141"/>
      <c r="AI115" s="141"/>
      <c r="AJ115" s="141"/>
      <c r="AK115" s="141"/>
      <c r="AL115" s="141"/>
      <c r="AM115" s="141"/>
      <c r="AN115" s="141"/>
      <c r="AO115" s="141"/>
      <c r="AP115" s="141"/>
      <c r="AQ115" s="141"/>
      <c r="AR115" s="141"/>
      <c r="AS115" s="141"/>
      <c r="AT115" s="141"/>
      <c r="AU115" s="141"/>
      <c r="AV115" s="141"/>
      <c r="AW115" s="141"/>
      <c r="AX115" s="141"/>
      <c r="AY115" s="141"/>
      <c r="AZ115" s="141"/>
      <c r="BA115" s="141"/>
      <c r="BB115" s="141"/>
      <c r="BC115" s="141"/>
    </row>
    <row r="116" spans="7:55" s="2" customFormat="1" x14ac:dyDescent="0.4">
      <c r="G116" s="141"/>
      <c r="H116" s="141"/>
      <c r="I116" s="141"/>
      <c r="J116" s="141"/>
      <c r="K116" s="141"/>
      <c r="L116" s="141"/>
      <c r="M116" s="141"/>
      <c r="N116" s="141"/>
      <c r="O116" s="141"/>
      <c r="P116" s="141"/>
      <c r="Q116" s="141"/>
      <c r="R116" s="141"/>
      <c r="S116" s="141"/>
      <c r="T116" s="141"/>
      <c r="U116" s="141"/>
      <c r="V116" s="141"/>
      <c r="W116" s="141"/>
      <c r="X116" s="141"/>
      <c r="Y116" s="141"/>
      <c r="Z116" s="141"/>
      <c r="AA116" s="141"/>
      <c r="AB116" s="141"/>
      <c r="AC116" s="141"/>
      <c r="AD116" s="141"/>
      <c r="AE116" s="141"/>
      <c r="AF116" s="141"/>
      <c r="AG116" s="141"/>
      <c r="AH116" s="141"/>
      <c r="AI116" s="141"/>
      <c r="AJ116" s="141"/>
      <c r="AK116" s="141"/>
      <c r="AL116" s="141"/>
      <c r="AM116" s="141"/>
      <c r="AN116" s="141"/>
      <c r="AO116" s="141"/>
      <c r="AP116" s="141"/>
      <c r="AQ116" s="141"/>
      <c r="AR116" s="141"/>
      <c r="AS116" s="141"/>
      <c r="AT116" s="141"/>
      <c r="AU116" s="141"/>
      <c r="AV116" s="141"/>
      <c r="AW116" s="141"/>
      <c r="AX116" s="141"/>
      <c r="AY116" s="141"/>
      <c r="AZ116" s="141"/>
      <c r="BA116" s="141"/>
      <c r="BB116" s="141"/>
      <c r="BC116" s="141"/>
    </row>
    <row r="117" spans="7:55" s="2" customFormat="1" x14ac:dyDescent="0.4">
      <c r="G117" s="141"/>
      <c r="H117" s="141"/>
      <c r="I117" s="141"/>
      <c r="J117" s="141"/>
      <c r="K117" s="141"/>
      <c r="L117" s="141"/>
      <c r="M117" s="141"/>
      <c r="N117" s="141"/>
      <c r="O117" s="141"/>
      <c r="P117" s="141"/>
      <c r="Q117" s="141"/>
      <c r="R117" s="141"/>
      <c r="S117" s="141"/>
      <c r="T117" s="141"/>
      <c r="U117" s="141"/>
      <c r="V117" s="141"/>
      <c r="W117" s="141"/>
      <c r="X117" s="141"/>
      <c r="Y117" s="141"/>
      <c r="Z117" s="141"/>
      <c r="AA117" s="141"/>
      <c r="AB117" s="141"/>
      <c r="AC117" s="141"/>
      <c r="AD117" s="141"/>
      <c r="AE117" s="141"/>
      <c r="AF117" s="141"/>
      <c r="AG117" s="141"/>
      <c r="AH117" s="141"/>
      <c r="AI117" s="141"/>
      <c r="AJ117" s="141"/>
      <c r="AK117" s="141"/>
      <c r="AL117" s="141"/>
      <c r="AM117" s="141"/>
      <c r="AN117" s="141"/>
      <c r="AO117" s="141"/>
      <c r="AP117" s="141"/>
      <c r="AQ117" s="141"/>
      <c r="AR117" s="141"/>
      <c r="AS117" s="141"/>
      <c r="AT117" s="141"/>
      <c r="AU117" s="141"/>
      <c r="AV117" s="141"/>
      <c r="AW117" s="141"/>
      <c r="AX117" s="141"/>
      <c r="AY117" s="141"/>
      <c r="AZ117" s="141"/>
      <c r="BA117" s="141"/>
      <c r="BB117" s="141"/>
      <c r="BC117" s="141"/>
    </row>
    <row r="118" spans="7:55" s="2" customFormat="1" x14ac:dyDescent="0.4">
      <c r="G118" s="141"/>
      <c r="H118" s="141"/>
      <c r="I118" s="141"/>
      <c r="J118" s="141"/>
      <c r="K118" s="141"/>
      <c r="L118" s="141"/>
      <c r="M118" s="141"/>
      <c r="N118" s="141"/>
      <c r="O118" s="141"/>
      <c r="P118" s="141"/>
      <c r="Q118" s="141"/>
      <c r="R118" s="141"/>
      <c r="S118" s="141"/>
      <c r="T118" s="141"/>
      <c r="U118" s="141"/>
      <c r="V118" s="141"/>
      <c r="W118" s="141"/>
      <c r="X118" s="141"/>
      <c r="Y118" s="141"/>
      <c r="Z118" s="141"/>
      <c r="AA118" s="141"/>
      <c r="AB118" s="141"/>
      <c r="AC118" s="141"/>
      <c r="AD118" s="141"/>
      <c r="AE118" s="141"/>
      <c r="AF118" s="141"/>
      <c r="AG118" s="141"/>
      <c r="AH118" s="141"/>
      <c r="AI118" s="141"/>
      <c r="AJ118" s="141"/>
      <c r="AK118" s="141"/>
      <c r="AL118" s="141"/>
      <c r="AM118" s="141"/>
      <c r="AN118" s="141"/>
      <c r="AO118" s="141"/>
      <c r="AP118" s="141"/>
      <c r="AQ118" s="141"/>
      <c r="AR118" s="141"/>
      <c r="AS118" s="141"/>
      <c r="AT118" s="141"/>
      <c r="AU118" s="141"/>
      <c r="AV118" s="141"/>
      <c r="AW118" s="141"/>
      <c r="AX118" s="141"/>
      <c r="AY118" s="141"/>
      <c r="AZ118" s="141"/>
      <c r="BA118" s="141"/>
      <c r="BB118" s="141"/>
      <c r="BC118" s="141"/>
    </row>
    <row r="119" spans="7:55" s="2" customFormat="1" x14ac:dyDescent="0.4">
      <c r="G119" s="141"/>
      <c r="H119" s="141"/>
      <c r="I119" s="141"/>
      <c r="J119" s="141"/>
      <c r="K119" s="141"/>
      <c r="L119" s="141"/>
      <c r="M119" s="141"/>
      <c r="N119" s="141"/>
      <c r="O119" s="141"/>
      <c r="P119" s="141"/>
      <c r="Q119" s="141"/>
      <c r="R119" s="141"/>
      <c r="S119" s="141"/>
      <c r="T119" s="141"/>
      <c r="U119" s="141"/>
      <c r="V119" s="141"/>
      <c r="W119" s="141"/>
      <c r="X119" s="141"/>
      <c r="Y119" s="141"/>
      <c r="Z119" s="141"/>
      <c r="AA119" s="141"/>
      <c r="AB119" s="141"/>
      <c r="AC119" s="141"/>
      <c r="AD119" s="141"/>
      <c r="AE119" s="141"/>
      <c r="AF119" s="141"/>
      <c r="AG119" s="141"/>
      <c r="AH119" s="141"/>
      <c r="AI119" s="141"/>
      <c r="AJ119" s="141"/>
      <c r="AK119" s="141"/>
      <c r="AL119" s="141"/>
      <c r="AM119" s="141"/>
      <c r="AN119" s="141"/>
      <c r="AO119" s="141"/>
      <c r="AP119" s="141"/>
      <c r="AQ119" s="141"/>
      <c r="AR119" s="141"/>
      <c r="AS119" s="141"/>
      <c r="AT119" s="141"/>
      <c r="AU119" s="141"/>
      <c r="AV119" s="141"/>
      <c r="AW119" s="141"/>
      <c r="AX119" s="141"/>
      <c r="AY119" s="141"/>
      <c r="AZ119" s="141"/>
      <c r="BA119" s="141"/>
      <c r="BB119" s="141"/>
      <c r="BC119" s="141"/>
    </row>
    <row r="120" spans="7:55" s="2" customFormat="1" x14ac:dyDescent="0.4">
      <c r="G120" s="141"/>
      <c r="H120" s="141"/>
      <c r="I120" s="141"/>
      <c r="J120" s="141"/>
      <c r="K120" s="141"/>
      <c r="L120" s="141"/>
      <c r="M120" s="141"/>
      <c r="N120" s="141"/>
      <c r="O120" s="141"/>
      <c r="P120" s="141"/>
      <c r="Q120" s="141"/>
      <c r="R120" s="141"/>
      <c r="S120" s="141"/>
      <c r="T120" s="141"/>
      <c r="U120" s="141"/>
      <c r="V120" s="141"/>
      <c r="W120" s="141"/>
      <c r="X120" s="141"/>
      <c r="Y120" s="141"/>
      <c r="Z120" s="141"/>
      <c r="AA120" s="141"/>
      <c r="AB120" s="141"/>
      <c r="AC120" s="141"/>
      <c r="AD120" s="141"/>
      <c r="AE120" s="141"/>
      <c r="AF120" s="141"/>
      <c r="AG120" s="141"/>
      <c r="AH120" s="141"/>
      <c r="AI120" s="141"/>
      <c r="AJ120" s="141"/>
      <c r="AK120" s="141"/>
      <c r="AL120" s="141"/>
      <c r="AM120" s="141"/>
      <c r="AN120" s="141"/>
      <c r="AO120" s="141"/>
      <c r="AP120" s="141"/>
      <c r="AQ120" s="141"/>
      <c r="AR120" s="141"/>
      <c r="AS120" s="141"/>
      <c r="AT120" s="141"/>
      <c r="AU120" s="141"/>
      <c r="AV120" s="141"/>
      <c r="AW120" s="141"/>
      <c r="AX120" s="141"/>
      <c r="AY120" s="141"/>
      <c r="AZ120" s="141"/>
      <c r="BA120" s="141"/>
      <c r="BB120" s="141"/>
      <c r="BC120" s="141"/>
    </row>
    <row r="121" spans="7:55" s="2" customFormat="1" x14ac:dyDescent="0.4">
      <c r="G121" s="141"/>
      <c r="H121" s="141"/>
      <c r="I121" s="141"/>
      <c r="J121" s="141"/>
      <c r="K121" s="141"/>
      <c r="L121" s="141"/>
      <c r="M121" s="141"/>
      <c r="N121" s="141"/>
      <c r="O121" s="141"/>
      <c r="P121" s="141"/>
      <c r="Q121" s="141"/>
      <c r="R121" s="141"/>
      <c r="S121" s="141"/>
      <c r="T121" s="141"/>
      <c r="U121" s="141"/>
      <c r="V121" s="141"/>
      <c r="W121" s="141"/>
      <c r="X121" s="141"/>
      <c r="Y121" s="141"/>
      <c r="Z121" s="141"/>
      <c r="AA121" s="141"/>
      <c r="AB121" s="141"/>
      <c r="AC121" s="141"/>
      <c r="AD121" s="141"/>
      <c r="AE121" s="141"/>
      <c r="AF121" s="141"/>
      <c r="AG121" s="141"/>
      <c r="AH121" s="141"/>
      <c r="AI121" s="141"/>
      <c r="AJ121" s="141"/>
      <c r="AK121" s="141"/>
      <c r="AL121" s="141"/>
      <c r="AM121" s="141"/>
      <c r="AN121" s="141"/>
      <c r="AO121" s="141"/>
      <c r="AP121" s="141"/>
      <c r="AQ121" s="141"/>
      <c r="AR121" s="141"/>
      <c r="AS121" s="141"/>
      <c r="AT121" s="141"/>
      <c r="AU121" s="141"/>
      <c r="AV121" s="141"/>
      <c r="AW121" s="141"/>
      <c r="AX121" s="141"/>
      <c r="AY121" s="141"/>
      <c r="AZ121" s="141"/>
      <c r="BA121" s="141"/>
      <c r="BB121" s="141"/>
      <c r="BC121" s="141"/>
    </row>
    <row r="122" spans="7:55" s="2" customFormat="1" x14ac:dyDescent="0.4">
      <c r="G122" s="141"/>
      <c r="H122" s="141"/>
      <c r="I122" s="141"/>
      <c r="J122" s="141"/>
      <c r="K122" s="141"/>
      <c r="L122" s="141"/>
      <c r="M122" s="141"/>
      <c r="N122" s="141"/>
      <c r="O122" s="141"/>
      <c r="P122" s="141"/>
      <c r="Q122" s="141"/>
      <c r="R122" s="141"/>
      <c r="S122" s="141"/>
      <c r="T122" s="141"/>
      <c r="U122" s="141"/>
      <c r="V122" s="141"/>
      <c r="W122" s="141"/>
      <c r="X122" s="141"/>
      <c r="Y122" s="141"/>
      <c r="Z122" s="141"/>
      <c r="AA122" s="141"/>
      <c r="AB122" s="141"/>
      <c r="AC122" s="141"/>
      <c r="AD122" s="141"/>
      <c r="AE122" s="141"/>
      <c r="AF122" s="141"/>
      <c r="AG122" s="141"/>
      <c r="AH122" s="141"/>
      <c r="AI122" s="141"/>
      <c r="AJ122" s="141"/>
      <c r="AK122" s="141"/>
      <c r="AL122" s="141"/>
      <c r="AM122" s="141"/>
      <c r="AN122" s="141"/>
      <c r="AO122" s="141"/>
      <c r="AP122" s="141"/>
      <c r="AQ122" s="141"/>
      <c r="AR122" s="141"/>
      <c r="AS122" s="141"/>
      <c r="AT122" s="141"/>
      <c r="AU122" s="141"/>
      <c r="AV122" s="141"/>
      <c r="AW122" s="141"/>
      <c r="AX122" s="141"/>
      <c r="AY122" s="141"/>
      <c r="AZ122" s="141"/>
      <c r="BA122" s="141"/>
      <c r="BB122" s="141"/>
      <c r="BC122" s="141"/>
    </row>
    <row r="123" spans="7:55" s="2" customFormat="1" x14ac:dyDescent="0.4">
      <c r="G123" s="141"/>
      <c r="H123" s="141"/>
      <c r="I123" s="141"/>
      <c r="J123" s="141"/>
      <c r="K123" s="141"/>
      <c r="L123" s="141"/>
      <c r="M123" s="141"/>
      <c r="N123" s="141"/>
      <c r="O123" s="141"/>
      <c r="P123" s="141"/>
      <c r="Q123" s="141"/>
      <c r="R123" s="141"/>
      <c r="S123" s="141"/>
      <c r="T123" s="141"/>
      <c r="U123" s="141"/>
      <c r="V123" s="141"/>
      <c r="W123" s="141"/>
      <c r="X123" s="141"/>
      <c r="Y123" s="141"/>
      <c r="Z123" s="141"/>
      <c r="AA123" s="141"/>
      <c r="AB123" s="141"/>
      <c r="AC123" s="141"/>
      <c r="AD123" s="141"/>
      <c r="AE123" s="141"/>
      <c r="AF123" s="141"/>
      <c r="AG123" s="141"/>
      <c r="AH123" s="141"/>
      <c r="AI123" s="141"/>
      <c r="AJ123" s="141"/>
      <c r="AK123" s="141"/>
      <c r="AL123" s="141"/>
      <c r="AM123" s="141"/>
      <c r="AN123" s="141"/>
      <c r="AO123" s="141"/>
      <c r="AP123" s="141"/>
      <c r="AQ123" s="141"/>
      <c r="AR123" s="141"/>
      <c r="AS123" s="141"/>
      <c r="AT123" s="141"/>
      <c r="AU123" s="141"/>
      <c r="AV123" s="141"/>
      <c r="AW123" s="141"/>
      <c r="AX123" s="141"/>
      <c r="AY123" s="141"/>
      <c r="AZ123" s="141"/>
      <c r="BA123" s="141"/>
      <c r="BB123" s="141"/>
      <c r="BC123" s="141"/>
    </row>
    <row r="124" spans="7:55" s="2" customFormat="1" x14ac:dyDescent="0.4">
      <c r="G124" s="141"/>
      <c r="H124" s="141"/>
      <c r="I124" s="141"/>
      <c r="J124" s="141"/>
      <c r="K124" s="141"/>
      <c r="L124" s="141"/>
      <c r="M124" s="141"/>
      <c r="N124" s="141"/>
      <c r="O124" s="141"/>
      <c r="P124" s="141"/>
      <c r="Q124" s="141"/>
      <c r="R124" s="141"/>
      <c r="S124" s="141"/>
      <c r="T124" s="141"/>
      <c r="U124" s="141"/>
      <c r="V124" s="141"/>
      <c r="W124" s="141"/>
      <c r="X124" s="141"/>
      <c r="Y124" s="141"/>
      <c r="Z124" s="141"/>
      <c r="AA124" s="141"/>
      <c r="AB124" s="141"/>
      <c r="AC124" s="141"/>
      <c r="AD124" s="141"/>
      <c r="AE124" s="141"/>
      <c r="AF124" s="141"/>
      <c r="AG124" s="141"/>
      <c r="AH124" s="141"/>
      <c r="AI124" s="141"/>
      <c r="AJ124" s="141"/>
      <c r="AK124" s="141"/>
      <c r="AL124" s="141"/>
      <c r="AM124" s="141"/>
      <c r="AN124" s="141"/>
      <c r="AO124" s="141"/>
      <c r="AP124" s="141"/>
      <c r="AQ124" s="141"/>
      <c r="AR124" s="141"/>
      <c r="AS124" s="141"/>
      <c r="AT124" s="141"/>
      <c r="AU124" s="141"/>
      <c r="AV124" s="141"/>
      <c r="AW124" s="141"/>
      <c r="AX124" s="141"/>
      <c r="AY124" s="141"/>
      <c r="AZ124" s="141"/>
      <c r="BA124" s="141"/>
      <c r="BB124" s="141"/>
      <c r="BC124" s="141"/>
    </row>
    <row r="125" spans="7:55" s="2" customFormat="1" x14ac:dyDescent="0.4">
      <c r="G125" s="141"/>
      <c r="H125" s="141"/>
      <c r="I125" s="141"/>
      <c r="J125" s="141"/>
      <c r="K125" s="141"/>
      <c r="L125" s="141"/>
      <c r="M125" s="141"/>
      <c r="N125" s="141"/>
      <c r="O125" s="141"/>
      <c r="P125" s="141"/>
      <c r="Q125" s="141"/>
      <c r="R125" s="141"/>
      <c r="S125" s="141"/>
      <c r="T125" s="141"/>
      <c r="U125" s="141"/>
      <c r="V125" s="141"/>
      <c r="W125" s="141"/>
      <c r="X125" s="141"/>
      <c r="Y125" s="141"/>
      <c r="Z125" s="141"/>
      <c r="AA125" s="141"/>
      <c r="AB125" s="141"/>
      <c r="AC125" s="141"/>
      <c r="AD125" s="141"/>
      <c r="AE125" s="141"/>
      <c r="AF125" s="141"/>
      <c r="AG125" s="141"/>
      <c r="AH125" s="141"/>
      <c r="AI125" s="141"/>
      <c r="AJ125" s="141"/>
      <c r="AK125" s="141"/>
      <c r="AL125" s="141"/>
      <c r="AM125" s="141"/>
      <c r="AN125" s="141"/>
      <c r="AO125" s="141"/>
      <c r="AP125" s="141"/>
      <c r="AQ125" s="141"/>
      <c r="AR125" s="141"/>
      <c r="AS125" s="141"/>
      <c r="AT125" s="141"/>
      <c r="AU125" s="141"/>
      <c r="AV125" s="141"/>
      <c r="AW125" s="141"/>
      <c r="AX125" s="141"/>
      <c r="AY125" s="141"/>
      <c r="AZ125" s="141"/>
      <c r="BA125" s="141"/>
      <c r="BB125" s="141"/>
      <c r="BC125" s="141"/>
    </row>
    <row r="126" spans="7:55" s="2" customFormat="1" x14ac:dyDescent="0.4">
      <c r="G126" s="141"/>
      <c r="H126" s="141"/>
      <c r="I126" s="141"/>
      <c r="J126" s="141"/>
      <c r="K126" s="141"/>
      <c r="L126" s="141"/>
      <c r="M126" s="141"/>
      <c r="N126" s="141"/>
      <c r="O126" s="141"/>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c r="AU126" s="141"/>
      <c r="AV126" s="141"/>
      <c r="AW126" s="141"/>
      <c r="AX126" s="141"/>
      <c r="AY126" s="141"/>
      <c r="AZ126" s="141"/>
      <c r="BA126" s="141"/>
      <c r="BB126" s="141"/>
      <c r="BC126" s="141"/>
    </row>
    <row r="127" spans="7:55" s="2" customFormat="1" x14ac:dyDescent="0.4">
      <c r="G127" s="141"/>
      <c r="H127" s="141"/>
      <c r="I127" s="141"/>
      <c r="J127" s="141"/>
      <c r="K127" s="141"/>
      <c r="L127" s="141"/>
      <c r="M127" s="141"/>
      <c r="N127" s="141"/>
      <c r="O127" s="141"/>
      <c r="P127" s="141"/>
      <c r="Q127" s="141"/>
      <c r="R127" s="141"/>
      <c r="S127" s="141"/>
      <c r="T127" s="141"/>
      <c r="U127" s="141"/>
      <c r="V127" s="141"/>
      <c r="W127" s="141"/>
      <c r="X127" s="141"/>
      <c r="Y127" s="141"/>
      <c r="Z127" s="141"/>
      <c r="AA127" s="141"/>
      <c r="AB127" s="141"/>
      <c r="AC127" s="141"/>
      <c r="AD127" s="141"/>
      <c r="AE127" s="141"/>
      <c r="AF127" s="141"/>
      <c r="AG127" s="141"/>
      <c r="AH127" s="141"/>
      <c r="AI127" s="141"/>
      <c r="AJ127" s="141"/>
      <c r="AK127" s="141"/>
      <c r="AL127" s="141"/>
      <c r="AM127" s="141"/>
      <c r="AN127" s="141"/>
      <c r="AO127" s="141"/>
      <c r="AP127" s="141"/>
      <c r="AQ127" s="141"/>
      <c r="AR127" s="141"/>
      <c r="AS127" s="141"/>
      <c r="AT127" s="141"/>
      <c r="AU127" s="141"/>
      <c r="AV127" s="141"/>
      <c r="AW127" s="141"/>
      <c r="AX127" s="141"/>
      <c r="AY127" s="141"/>
      <c r="AZ127" s="141"/>
      <c r="BA127" s="141"/>
      <c r="BB127" s="141"/>
      <c r="BC127" s="141"/>
    </row>
    <row r="128" spans="7:55" s="2" customFormat="1" x14ac:dyDescent="0.4">
      <c r="G128" s="141"/>
      <c r="H128" s="141"/>
      <c r="I128" s="141"/>
      <c r="J128" s="141"/>
      <c r="K128" s="141"/>
      <c r="L128" s="141"/>
      <c r="M128" s="141"/>
      <c r="N128" s="141"/>
      <c r="O128" s="141"/>
      <c r="P128" s="141"/>
      <c r="Q128" s="141"/>
      <c r="R128" s="141"/>
      <c r="S128" s="141"/>
      <c r="T128" s="141"/>
      <c r="U128" s="141"/>
      <c r="V128" s="141"/>
      <c r="W128" s="141"/>
      <c r="X128" s="141"/>
      <c r="Y128" s="141"/>
      <c r="Z128" s="141"/>
      <c r="AA128" s="141"/>
      <c r="AB128" s="141"/>
      <c r="AC128" s="141"/>
      <c r="AD128" s="141"/>
      <c r="AE128" s="141"/>
      <c r="AF128" s="141"/>
      <c r="AG128" s="141"/>
      <c r="AH128" s="141"/>
      <c r="AI128" s="141"/>
      <c r="AJ128" s="141"/>
      <c r="AK128" s="141"/>
      <c r="AL128" s="141"/>
      <c r="AM128" s="141"/>
      <c r="AN128" s="141"/>
      <c r="AO128" s="141"/>
      <c r="AP128" s="141"/>
      <c r="AQ128" s="141"/>
      <c r="AR128" s="141"/>
      <c r="AS128" s="141"/>
      <c r="AT128" s="141"/>
      <c r="AU128" s="141"/>
      <c r="AV128" s="141"/>
      <c r="AW128" s="141"/>
      <c r="AX128" s="141"/>
      <c r="AY128" s="141"/>
      <c r="AZ128" s="141"/>
      <c r="BA128" s="141"/>
      <c r="BB128" s="141"/>
      <c r="BC128" s="141"/>
    </row>
    <row r="129" spans="7:55" s="2" customFormat="1" x14ac:dyDescent="0.4">
      <c r="G129" s="141"/>
      <c r="H129" s="141"/>
      <c r="I129" s="141"/>
      <c r="J129" s="141"/>
      <c r="K129" s="141"/>
      <c r="L129" s="141"/>
      <c r="M129" s="141"/>
      <c r="N129" s="141"/>
      <c r="O129" s="141"/>
      <c r="P129" s="141"/>
      <c r="Q129" s="141"/>
      <c r="R129" s="141"/>
      <c r="S129" s="141"/>
      <c r="T129" s="141"/>
      <c r="U129" s="141"/>
      <c r="V129" s="141"/>
      <c r="W129" s="141"/>
      <c r="X129" s="141"/>
      <c r="Y129" s="141"/>
      <c r="Z129" s="141"/>
      <c r="AA129" s="141"/>
      <c r="AB129" s="141"/>
      <c r="AC129" s="141"/>
      <c r="AD129" s="141"/>
      <c r="AE129" s="141"/>
      <c r="AF129" s="141"/>
      <c r="AG129" s="141"/>
      <c r="AH129" s="141"/>
      <c r="AI129" s="141"/>
      <c r="AJ129" s="141"/>
      <c r="AK129" s="141"/>
      <c r="AL129" s="141"/>
      <c r="AM129" s="141"/>
      <c r="AN129" s="141"/>
      <c r="AO129" s="141"/>
      <c r="AP129" s="141"/>
      <c r="AQ129" s="141"/>
      <c r="AR129" s="141"/>
      <c r="AS129" s="141"/>
      <c r="AT129" s="141"/>
      <c r="AU129" s="141"/>
      <c r="AV129" s="141"/>
      <c r="AW129" s="141"/>
      <c r="AX129" s="141"/>
      <c r="AY129" s="141"/>
      <c r="AZ129" s="141"/>
      <c r="BA129" s="141"/>
      <c r="BB129" s="141"/>
      <c r="BC129" s="141"/>
    </row>
    <row r="130" spans="7:55" s="2" customFormat="1" x14ac:dyDescent="0.4">
      <c r="G130" s="141"/>
      <c r="H130" s="141"/>
      <c r="I130" s="141"/>
      <c r="J130" s="141"/>
      <c r="K130" s="141"/>
      <c r="L130" s="141"/>
      <c r="M130" s="141"/>
      <c r="N130" s="141"/>
      <c r="O130" s="141"/>
      <c r="P130" s="141"/>
      <c r="Q130" s="141"/>
      <c r="R130" s="141"/>
      <c r="S130" s="141"/>
      <c r="T130" s="141"/>
      <c r="U130" s="141"/>
      <c r="V130" s="141"/>
      <c r="W130" s="141"/>
      <c r="X130" s="141"/>
      <c r="Y130" s="141"/>
      <c r="Z130" s="141"/>
      <c r="AA130" s="141"/>
      <c r="AB130" s="141"/>
      <c r="AC130" s="141"/>
      <c r="AD130" s="141"/>
      <c r="AE130" s="141"/>
      <c r="AF130" s="141"/>
      <c r="AG130" s="141"/>
      <c r="AH130" s="141"/>
      <c r="AI130" s="141"/>
      <c r="AJ130" s="141"/>
      <c r="AK130" s="141"/>
      <c r="AL130" s="141"/>
      <c r="AM130" s="141"/>
      <c r="AN130" s="141"/>
      <c r="AO130" s="141"/>
      <c r="AP130" s="141"/>
      <c r="AQ130" s="141"/>
      <c r="AR130" s="141"/>
      <c r="AS130" s="141"/>
      <c r="AT130" s="141"/>
      <c r="AU130" s="141"/>
      <c r="AV130" s="141"/>
      <c r="AW130" s="141"/>
      <c r="AX130" s="141"/>
      <c r="AY130" s="141"/>
      <c r="AZ130" s="141"/>
      <c r="BA130" s="141"/>
      <c r="BB130" s="141"/>
      <c r="BC130" s="141"/>
    </row>
    <row r="131" spans="7:55" s="2" customFormat="1" x14ac:dyDescent="0.4">
      <c r="G131" s="141"/>
      <c r="H131" s="141"/>
      <c r="I131" s="141"/>
      <c r="J131" s="141"/>
      <c r="K131" s="141"/>
      <c r="L131" s="141"/>
      <c r="M131" s="141"/>
      <c r="N131" s="141"/>
      <c r="O131" s="141"/>
      <c r="P131" s="141"/>
      <c r="Q131" s="141"/>
      <c r="R131" s="141"/>
      <c r="S131" s="141"/>
      <c r="T131" s="141"/>
      <c r="U131" s="141"/>
      <c r="V131" s="141"/>
      <c r="W131" s="141"/>
      <c r="X131" s="141"/>
      <c r="Y131" s="141"/>
      <c r="Z131" s="141"/>
      <c r="AA131" s="141"/>
      <c r="AB131" s="141"/>
      <c r="AC131" s="141"/>
      <c r="AD131" s="141"/>
      <c r="AE131" s="141"/>
      <c r="AF131" s="141"/>
      <c r="AG131" s="141"/>
      <c r="AH131" s="141"/>
      <c r="AI131" s="141"/>
      <c r="AJ131" s="141"/>
      <c r="AK131" s="141"/>
      <c r="AL131" s="141"/>
      <c r="AM131" s="141"/>
      <c r="AN131" s="141"/>
      <c r="AO131" s="141"/>
      <c r="AP131" s="141"/>
      <c r="AQ131" s="141"/>
      <c r="AR131" s="141"/>
      <c r="AS131" s="141"/>
      <c r="AT131" s="141"/>
      <c r="AU131" s="141"/>
      <c r="AV131" s="141"/>
      <c r="AW131" s="141"/>
      <c r="AX131" s="141"/>
      <c r="AY131" s="141"/>
      <c r="AZ131" s="141"/>
      <c r="BA131" s="141"/>
      <c r="BB131" s="141"/>
      <c r="BC131" s="141"/>
    </row>
    <row r="132" spans="7:55" s="2" customFormat="1" x14ac:dyDescent="0.4">
      <c r="G132" s="141"/>
      <c r="H132" s="141"/>
      <c r="I132" s="141"/>
      <c r="J132" s="141"/>
      <c r="K132" s="141"/>
      <c r="L132" s="141"/>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1"/>
      <c r="AJ132" s="141"/>
      <c r="AK132" s="141"/>
      <c r="AL132" s="141"/>
      <c r="AM132" s="141"/>
      <c r="AN132" s="141"/>
      <c r="AO132" s="141"/>
      <c r="AP132" s="141"/>
      <c r="AQ132" s="141"/>
      <c r="AR132" s="141"/>
      <c r="AS132" s="141"/>
      <c r="AT132" s="141"/>
      <c r="AU132" s="141"/>
      <c r="AV132" s="141"/>
      <c r="AW132" s="141"/>
      <c r="AX132" s="141"/>
      <c r="AY132" s="141"/>
      <c r="AZ132" s="141"/>
      <c r="BA132" s="141"/>
      <c r="BB132" s="141"/>
      <c r="BC132" s="141"/>
    </row>
    <row r="133" spans="7:55" s="2" customFormat="1" x14ac:dyDescent="0.4">
      <c r="G133" s="141"/>
      <c r="H133" s="141"/>
      <c r="I133" s="141"/>
      <c r="J133" s="141"/>
      <c r="K133" s="141"/>
      <c r="L133" s="141"/>
      <c r="M133" s="141"/>
      <c r="N133" s="141"/>
      <c r="O133" s="141"/>
      <c r="P133" s="141"/>
      <c r="Q133" s="141"/>
      <c r="R133" s="141"/>
      <c r="S133" s="141"/>
      <c r="T133" s="141"/>
      <c r="U133" s="141"/>
      <c r="V133" s="141"/>
      <c r="W133" s="141"/>
      <c r="X133" s="141"/>
      <c r="Y133" s="141"/>
      <c r="Z133" s="141"/>
      <c r="AA133" s="141"/>
      <c r="AB133" s="141"/>
      <c r="AC133" s="141"/>
      <c r="AD133" s="141"/>
      <c r="AE133" s="141"/>
      <c r="AF133" s="141"/>
      <c r="AG133" s="141"/>
      <c r="AH133" s="141"/>
      <c r="AI133" s="141"/>
      <c r="AJ133" s="141"/>
      <c r="AK133" s="141"/>
      <c r="AL133" s="141"/>
      <c r="AM133" s="141"/>
      <c r="AN133" s="141"/>
      <c r="AO133" s="141"/>
      <c r="AP133" s="141"/>
      <c r="AQ133" s="141"/>
      <c r="AR133" s="141"/>
      <c r="AS133" s="141"/>
      <c r="AT133" s="141"/>
      <c r="AU133" s="141"/>
      <c r="AV133" s="141"/>
      <c r="AW133" s="141"/>
      <c r="AX133" s="141"/>
      <c r="AY133" s="141"/>
      <c r="AZ133" s="141"/>
      <c r="BA133" s="141"/>
      <c r="BB133" s="141"/>
      <c r="BC133" s="141"/>
    </row>
    <row r="134" spans="7:55" s="2" customFormat="1" x14ac:dyDescent="0.4">
      <c r="G134" s="141"/>
      <c r="H134" s="141"/>
      <c r="I134" s="141"/>
      <c r="J134" s="141"/>
      <c r="K134" s="141"/>
      <c r="L134" s="141"/>
      <c r="M134" s="141"/>
      <c r="N134" s="141"/>
      <c r="O134" s="141"/>
      <c r="P134" s="141"/>
      <c r="Q134" s="141"/>
      <c r="R134" s="141"/>
      <c r="S134" s="141"/>
      <c r="T134" s="141"/>
      <c r="U134" s="141"/>
      <c r="V134" s="141"/>
      <c r="W134" s="141"/>
      <c r="X134" s="141"/>
      <c r="Y134" s="141"/>
      <c r="Z134" s="141"/>
      <c r="AA134" s="141"/>
      <c r="AB134" s="141"/>
      <c r="AC134" s="141"/>
      <c r="AD134" s="141"/>
      <c r="AE134" s="141"/>
      <c r="AF134" s="141"/>
      <c r="AG134" s="141"/>
      <c r="AH134" s="141"/>
      <c r="AI134" s="141"/>
      <c r="AJ134" s="141"/>
      <c r="AK134" s="141"/>
      <c r="AL134" s="141"/>
      <c r="AM134" s="141"/>
      <c r="AN134" s="141"/>
      <c r="AO134" s="141"/>
      <c r="AP134" s="141"/>
      <c r="AQ134" s="141"/>
      <c r="AR134" s="141"/>
      <c r="AS134" s="141"/>
      <c r="AT134" s="141"/>
      <c r="AU134" s="141"/>
      <c r="AV134" s="141"/>
      <c r="AW134" s="141"/>
      <c r="AX134" s="141"/>
      <c r="AY134" s="141"/>
      <c r="AZ134" s="141"/>
      <c r="BA134" s="141"/>
      <c r="BB134" s="141"/>
      <c r="BC134" s="141"/>
    </row>
    <row r="135" spans="7:55" s="2" customFormat="1" x14ac:dyDescent="0.4">
      <c r="G135" s="141"/>
      <c r="H135" s="141"/>
      <c r="I135" s="141"/>
      <c r="J135" s="141"/>
      <c r="K135" s="141"/>
      <c r="L135" s="141"/>
      <c r="M135" s="141"/>
      <c r="N135" s="141"/>
      <c r="O135" s="141"/>
      <c r="P135" s="141"/>
      <c r="Q135" s="141"/>
      <c r="R135" s="141"/>
      <c r="S135" s="141"/>
      <c r="T135" s="141"/>
      <c r="U135" s="141"/>
      <c r="V135" s="141"/>
      <c r="W135" s="141"/>
      <c r="X135" s="141"/>
      <c r="Y135" s="141"/>
      <c r="Z135" s="141"/>
      <c r="AA135" s="141"/>
      <c r="AB135" s="141"/>
      <c r="AC135" s="141"/>
      <c r="AD135" s="141"/>
      <c r="AE135" s="141"/>
      <c r="AF135" s="141"/>
      <c r="AG135" s="141"/>
      <c r="AH135" s="141"/>
      <c r="AI135" s="141"/>
      <c r="AJ135" s="141"/>
      <c r="AK135" s="141"/>
      <c r="AL135" s="141"/>
      <c r="AM135" s="141"/>
      <c r="AN135" s="141"/>
      <c r="AO135" s="141"/>
      <c r="AP135" s="141"/>
      <c r="AQ135" s="141"/>
      <c r="AR135" s="141"/>
      <c r="AS135" s="141"/>
      <c r="AT135" s="141"/>
      <c r="AU135" s="141"/>
      <c r="AV135" s="141"/>
      <c r="AW135" s="141"/>
      <c r="AX135" s="141"/>
      <c r="AY135" s="141"/>
      <c r="AZ135" s="141"/>
      <c r="BA135" s="141"/>
      <c r="BB135" s="141"/>
      <c r="BC135" s="141"/>
    </row>
    <row r="136" spans="7:55" s="2" customFormat="1" x14ac:dyDescent="0.4">
      <c r="G136" s="141"/>
      <c r="H136" s="141"/>
      <c r="I136" s="141"/>
      <c r="J136" s="141"/>
      <c r="K136" s="141"/>
      <c r="L136" s="141"/>
      <c r="M136" s="141"/>
      <c r="N136" s="141"/>
      <c r="O136" s="141"/>
      <c r="P136" s="141"/>
      <c r="Q136" s="141"/>
      <c r="R136" s="141"/>
      <c r="S136" s="141"/>
      <c r="T136" s="141"/>
      <c r="U136" s="141"/>
      <c r="V136" s="141"/>
      <c r="W136" s="141"/>
      <c r="X136" s="141"/>
      <c r="Y136" s="141"/>
      <c r="Z136" s="141"/>
      <c r="AA136" s="141"/>
      <c r="AB136" s="141"/>
      <c r="AC136" s="141"/>
      <c r="AD136" s="141"/>
      <c r="AE136" s="141"/>
      <c r="AF136" s="141"/>
      <c r="AG136" s="141"/>
      <c r="AH136" s="141"/>
      <c r="AI136" s="141"/>
      <c r="AJ136" s="141"/>
      <c r="AK136" s="141"/>
      <c r="AL136" s="141"/>
      <c r="AM136" s="141"/>
      <c r="AN136" s="141"/>
      <c r="AO136" s="141"/>
      <c r="AP136" s="141"/>
      <c r="AQ136" s="141"/>
      <c r="AR136" s="141"/>
      <c r="AS136" s="141"/>
      <c r="AT136" s="141"/>
      <c r="AU136" s="141"/>
      <c r="AV136" s="141"/>
      <c r="AW136" s="141"/>
      <c r="AX136" s="141"/>
      <c r="AY136" s="141"/>
      <c r="AZ136" s="141"/>
      <c r="BA136" s="141"/>
      <c r="BB136" s="141"/>
      <c r="BC136" s="141"/>
    </row>
    <row r="137" spans="7:55" s="2" customFormat="1" x14ac:dyDescent="0.4">
      <c r="G137" s="141"/>
      <c r="H137" s="141"/>
      <c r="I137" s="141"/>
      <c r="J137" s="141"/>
      <c r="K137" s="141"/>
      <c r="L137" s="141"/>
      <c r="M137" s="141"/>
      <c r="N137" s="141"/>
      <c r="O137" s="141"/>
      <c r="P137" s="141"/>
      <c r="Q137" s="141"/>
      <c r="R137" s="141"/>
      <c r="S137" s="141"/>
      <c r="T137" s="141"/>
      <c r="U137" s="141"/>
      <c r="V137" s="141"/>
      <c r="W137" s="141"/>
      <c r="X137" s="141"/>
      <c r="Y137" s="141"/>
      <c r="Z137" s="141"/>
      <c r="AA137" s="141"/>
      <c r="AB137" s="141"/>
      <c r="AC137" s="141"/>
      <c r="AD137" s="141"/>
      <c r="AE137" s="141"/>
      <c r="AF137" s="141"/>
      <c r="AG137" s="141"/>
      <c r="AH137" s="141"/>
      <c r="AI137" s="141"/>
      <c r="AJ137" s="141"/>
      <c r="AK137" s="141"/>
      <c r="AL137" s="141"/>
      <c r="AM137" s="141"/>
      <c r="AN137" s="141"/>
      <c r="AO137" s="141"/>
      <c r="AP137" s="141"/>
      <c r="AQ137" s="141"/>
      <c r="AR137" s="141"/>
      <c r="AS137" s="141"/>
      <c r="AT137" s="141"/>
      <c r="AU137" s="141"/>
      <c r="AV137" s="141"/>
      <c r="AW137" s="141"/>
      <c r="AX137" s="141"/>
      <c r="AY137" s="141"/>
      <c r="AZ137" s="141"/>
      <c r="BA137" s="141"/>
      <c r="BB137" s="141"/>
      <c r="BC137" s="141"/>
    </row>
    <row r="138" spans="7:55" s="2" customFormat="1" x14ac:dyDescent="0.4">
      <c r="G138" s="141"/>
      <c r="H138" s="141"/>
      <c r="I138" s="141"/>
      <c r="J138" s="141"/>
      <c r="K138" s="141"/>
      <c r="L138" s="141"/>
      <c r="M138" s="141"/>
      <c r="N138" s="141"/>
      <c r="O138" s="141"/>
      <c r="P138" s="141"/>
      <c r="Q138" s="141"/>
      <c r="R138" s="141"/>
      <c r="S138" s="141"/>
      <c r="T138" s="141"/>
      <c r="U138" s="141"/>
      <c r="V138" s="141"/>
      <c r="W138" s="141"/>
      <c r="X138" s="141"/>
      <c r="Y138" s="141"/>
      <c r="Z138" s="141"/>
      <c r="AA138" s="141"/>
      <c r="AB138" s="141"/>
      <c r="AC138" s="141"/>
      <c r="AD138" s="141"/>
      <c r="AE138" s="141"/>
      <c r="AF138" s="141"/>
      <c r="AG138" s="141"/>
      <c r="AH138" s="141"/>
      <c r="AI138" s="141"/>
      <c r="AJ138" s="141"/>
      <c r="AK138" s="141"/>
      <c r="AL138" s="141"/>
      <c r="AM138" s="141"/>
      <c r="AN138" s="141"/>
      <c r="AO138" s="141"/>
      <c r="AP138" s="141"/>
      <c r="AQ138" s="141"/>
      <c r="AR138" s="141"/>
      <c r="AS138" s="141"/>
      <c r="AT138" s="141"/>
      <c r="AU138" s="141"/>
      <c r="AV138" s="141"/>
      <c r="AW138" s="141"/>
      <c r="AX138" s="141"/>
      <c r="AY138" s="141"/>
      <c r="AZ138" s="141"/>
      <c r="BA138" s="141"/>
      <c r="BB138" s="141"/>
      <c r="BC138" s="141"/>
    </row>
    <row r="139" spans="7:55" s="2" customFormat="1" x14ac:dyDescent="0.4">
      <c r="G139" s="141"/>
      <c r="H139" s="141"/>
      <c r="I139" s="141"/>
      <c r="J139" s="141"/>
      <c r="K139" s="141"/>
      <c r="L139" s="141"/>
      <c r="M139" s="141"/>
      <c r="N139" s="141"/>
      <c r="O139" s="141"/>
      <c r="P139" s="141"/>
      <c r="Q139" s="141"/>
      <c r="R139" s="141"/>
      <c r="S139" s="141"/>
      <c r="T139" s="141"/>
      <c r="U139" s="141"/>
      <c r="V139" s="141"/>
      <c r="W139" s="141"/>
      <c r="X139" s="141"/>
      <c r="Y139" s="141"/>
      <c r="Z139" s="141"/>
      <c r="AA139" s="141"/>
      <c r="AB139" s="141"/>
      <c r="AC139" s="141"/>
      <c r="AD139" s="141"/>
      <c r="AE139" s="141"/>
      <c r="AF139" s="141"/>
      <c r="AG139" s="141"/>
      <c r="AH139" s="141"/>
      <c r="AI139" s="141"/>
      <c r="AJ139" s="141"/>
      <c r="AK139" s="141"/>
      <c r="AL139" s="141"/>
      <c r="AM139" s="141"/>
      <c r="AN139" s="141"/>
      <c r="AO139" s="141"/>
      <c r="AP139" s="141"/>
      <c r="AQ139" s="141"/>
      <c r="AR139" s="141"/>
      <c r="AS139" s="141"/>
      <c r="AT139" s="141"/>
      <c r="AU139" s="141"/>
      <c r="AV139" s="141"/>
      <c r="AW139" s="141"/>
      <c r="AX139" s="141"/>
      <c r="AY139" s="141"/>
      <c r="AZ139" s="141"/>
      <c r="BA139" s="141"/>
      <c r="BB139" s="141"/>
      <c r="BC139" s="141"/>
    </row>
    <row r="140" spans="7:55" s="2" customFormat="1" x14ac:dyDescent="0.4">
      <c r="G140" s="141"/>
      <c r="H140" s="141"/>
      <c r="I140" s="141"/>
      <c r="J140" s="141"/>
      <c r="K140" s="141"/>
      <c r="L140" s="141"/>
      <c r="M140" s="141"/>
      <c r="N140" s="141"/>
      <c r="O140" s="141"/>
      <c r="P140" s="141"/>
      <c r="Q140" s="141"/>
      <c r="R140" s="141"/>
      <c r="S140" s="141"/>
      <c r="T140" s="141"/>
      <c r="U140" s="141"/>
      <c r="V140" s="141"/>
      <c r="W140" s="141"/>
      <c r="X140" s="141"/>
      <c r="Y140" s="141"/>
      <c r="Z140" s="141"/>
      <c r="AA140" s="141"/>
      <c r="AB140" s="141"/>
      <c r="AC140" s="141"/>
      <c r="AD140" s="141"/>
      <c r="AE140" s="141"/>
      <c r="AF140" s="141"/>
      <c r="AG140" s="141"/>
      <c r="AH140" s="141"/>
      <c r="AI140" s="141"/>
      <c r="AJ140" s="141"/>
      <c r="AK140" s="141"/>
      <c r="AL140" s="141"/>
      <c r="AM140" s="141"/>
      <c r="AN140" s="141"/>
      <c r="AO140" s="141"/>
      <c r="AP140" s="141"/>
      <c r="AQ140" s="141"/>
      <c r="AR140" s="141"/>
      <c r="AS140" s="141"/>
      <c r="AT140" s="141"/>
      <c r="AU140" s="141"/>
      <c r="AV140" s="141"/>
      <c r="AW140" s="141"/>
      <c r="AX140" s="141"/>
      <c r="AY140" s="141"/>
      <c r="AZ140" s="141"/>
      <c r="BA140" s="141"/>
      <c r="BB140" s="141"/>
      <c r="BC140" s="141"/>
    </row>
    <row r="141" spans="7:55" s="2" customFormat="1" x14ac:dyDescent="0.4">
      <c r="G141" s="141"/>
      <c r="H141" s="141"/>
      <c r="I141" s="141"/>
      <c r="J141" s="141"/>
      <c r="K141" s="141"/>
      <c r="L141" s="141"/>
      <c r="M141" s="141"/>
      <c r="N141" s="141"/>
      <c r="O141" s="141"/>
      <c r="P141" s="141"/>
      <c r="Q141" s="141"/>
      <c r="R141" s="141"/>
      <c r="S141" s="141"/>
      <c r="T141" s="141"/>
      <c r="U141" s="141"/>
      <c r="V141" s="141"/>
      <c r="W141" s="141"/>
      <c r="X141" s="141"/>
      <c r="Y141" s="141"/>
      <c r="Z141" s="141"/>
      <c r="AA141" s="141"/>
      <c r="AB141" s="141"/>
      <c r="AC141" s="141"/>
      <c r="AD141" s="141"/>
      <c r="AE141" s="141"/>
      <c r="AF141" s="141"/>
      <c r="AG141" s="141"/>
      <c r="AH141" s="141"/>
      <c r="AI141" s="141"/>
      <c r="AJ141" s="141"/>
      <c r="AK141" s="141"/>
      <c r="AL141" s="141"/>
      <c r="AM141" s="141"/>
      <c r="AN141" s="141"/>
      <c r="AO141" s="141"/>
      <c r="AP141" s="141"/>
      <c r="AQ141" s="141"/>
      <c r="AR141" s="141"/>
      <c r="AS141" s="141"/>
      <c r="AT141" s="141"/>
      <c r="AU141" s="141"/>
      <c r="AV141" s="141"/>
      <c r="AW141" s="141"/>
      <c r="AX141" s="141"/>
      <c r="AY141" s="141"/>
      <c r="AZ141" s="141"/>
      <c r="BA141" s="141"/>
      <c r="BB141" s="141"/>
      <c r="BC141" s="141"/>
    </row>
    <row r="142" spans="7:55" s="2" customFormat="1" x14ac:dyDescent="0.4">
      <c r="G142" s="141"/>
      <c r="H142" s="141"/>
      <c r="I142" s="141"/>
      <c r="J142" s="141"/>
      <c r="K142" s="141"/>
      <c r="L142" s="141"/>
      <c r="M142" s="141"/>
      <c r="N142" s="141"/>
      <c r="O142" s="141"/>
      <c r="P142" s="141"/>
      <c r="Q142" s="141"/>
      <c r="R142" s="141"/>
      <c r="S142" s="141"/>
      <c r="T142" s="141"/>
      <c r="U142" s="141"/>
      <c r="V142" s="141"/>
      <c r="W142" s="141"/>
      <c r="X142" s="141"/>
      <c r="Y142" s="141"/>
      <c r="Z142" s="141"/>
      <c r="AA142" s="141"/>
      <c r="AB142" s="141"/>
      <c r="AC142" s="141"/>
      <c r="AD142" s="141"/>
      <c r="AE142" s="141"/>
      <c r="AF142" s="141"/>
      <c r="AG142" s="141"/>
      <c r="AH142" s="141"/>
      <c r="AI142" s="141"/>
      <c r="AJ142" s="141"/>
      <c r="AK142" s="141"/>
      <c r="AL142" s="141"/>
      <c r="AM142" s="141"/>
      <c r="AN142" s="141"/>
      <c r="AO142" s="141"/>
      <c r="AP142" s="141"/>
      <c r="AQ142" s="141"/>
      <c r="AR142" s="141"/>
      <c r="AS142" s="141"/>
      <c r="AT142" s="141"/>
      <c r="AU142" s="141"/>
      <c r="AV142" s="141"/>
      <c r="AW142" s="141"/>
      <c r="AX142" s="141"/>
      <c r="AY142" s="141"/>
      <c r="AZ142" s="141"/>
      <c r="BA142" s="141"/>
      <c r="BB142" s="141"/>
      <c r="BC142" s="141"/>
    </row>
    <row r="143" spans="7:55" s="2" customFormat="1" x14ac:dyDescent="0.4">
      <c r="G143" s="141"/>
      <c r="H143" s="141"/>
      <c r="I143" s="141"/>
      <c r="J143" s="141"/>
      <c r="K143" s="141"/>
      <c r="L143" s="141"/>
      <c r="M143" s="141"/>
      <c r="N143" s="141"/>
      <c r="O143" s="141"/>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c r="AU143" s="141"/>
      <c r="AV143" s="141"/>
      <c r="AW143" s="141"/>
      <c r="AX143" s="141"/>
      <c r="AY143" s="141"/>
      <c r="AZ143" s="141"/>
      <c r="BA143" s="141"/>
      <c r="BB143" s="141"/>
      <c r="BC143" s="141"/>
    </row>
    <row r="144" spans="7:55" s="2" customFormat="1" x14ac:dyDescent="0.4">
      <c r="G144" s="141"/>
      <c r="H144" s="141"/>
      <c r="I144" s="141"/>
      <c r="J144" s="141"/>
      <c r="K144" s="141"/>
      <c r="L144" s="141"/>
      <c r="M144" s="141"/>
      <c r="N144" s="141"/>
      <c r="O144" s="141"/>
      <c r="P144" s="141"/>
      <c r="Q144" s="141"/>
      <c r="R144" s="141"/>
      <c r="S144" s="141"/>
      <c r="T144" s="141"/>
      <c r="U144" s="141"/>
      <c r="V144" s="141"/>
      <c r="W144" s="141"/>
      <c r="X144" s="141"/>
      <c r="Y144" s="141"/>
      <c r="Z144" s="141"/>
      <c r="AA144" s="141"/>
      <c r="AB144" s="141"/>
      <c r="AC144" s="141"/>
      <c r="AD144" s="141"/>
      <c r="AE144" s="141"/>
      <c r="AF144" s="141"/>
      <c r="AG144" s="141"/>
      <c r="AH144" s="141"/>
      <c r="AI144" s="141"/>
      <c r="AJ144" s="141"/>
      <c r="AK144" s="141"/>
      <c r="AL144" s="141"/>
      <c r="AM144" s="141"/>
      <c r="AN144" s="141"/>
      <c r="AO144" s="141"/>
      <c r="AP144" s="141"/>
      <c r="AQ144" s="141"/>
      <c r="AR144" s="141"/>
      <c r="AS144" s="141"/>
      <c r="AT144" s="141"/>
      <c r="AU144" s="141"/>
      <c r="AV144" s="141"/>
      <c r="AW144" s="141"/>
      <c r="AX144" s="141"/>
      <c r="AY144" s="141"/>
      <c r="AZ144" s="141"/>
      <c r="BA144" s="141"/>
      <c r="BB144" s="141"/>
      <c r="BC144" s="141"/>
    </row>
    <row r="145" spans="7:55" s="2" customFormat="1" x14ac:dyDescent="0.4">
      <c r="G145" s="141"/>
      <c r="H145" s="141"/>
      <c r="I145" s="141"/>
      <c r="J145" s="141"/>
      <c r="K145" s="141"/>
      <c r="L145" s="141"/>
      <c r="M145" s="141"/>
      <c r="N145" s="141"/>
      <c r="O145" s="141"/>
      <c r="P145" s="141"/>
      <c r="Q145" s="141"/>
      <c r="R145" s="141"/>
      <c r="S145" s="141"/>
      <c r="T145" s="141"/>
      <c r="U145" s="141"/>
      <c r="V145" s="141"/>
      <c r="W145" s="141"/>
      <c r="X145" s="141"/>
      <c r="Y145" s="141"/>
      <c r="Z145" s="141"/>
      <c r="AA145" s="141"/>
      <c r="AB145" s="141"/>
      <c r="AC145" s="141"/>
      <c r="AD145" s="141"/>
      <c r="AE145" s="141"/>
      <c r="AF145" s="141"/>
      <c r="AG145" s="141"/>
      <c r="AH145" s="141"/>
      <c r="AI145" s="141"/>
      <c r="AJ145" s="141"/>
      <c r="AK145" s="141"/>
      <c r="AL145" s="141"/>
      <c r="AM145" s="141"/>
      <c r="AN145" s="141"/>
      <c r="AO145" s="141"/>
      <c r="AP145" s="141"/>
      <c r="AQ145" s="141"/>
      <c r="AR145" s="141"/>
      <c r="AS145" s="141"/>
      <c r="AT145" s="141"/>
      <c r="AU145" s="141"/>
      <c r="AV145" s="141"/>
      <c r="AW145" s="141"/>
      <c r="AX145" s="141"/>
      <c r="AY145" s="141"/>
      <c r="AZ145" s="141"/>
      <c r="BA145" s="141"/>
      <c r="BB145" s="141"/>
      <c r="BC145" s="141"/>
    </row>
    <row r="146" spans="7:55" s="2" customFormat="1" x14ac:dyDescent="0.4">
      <c r="G146" s="141"/>
      <c r="H146" s="141"/>
      <c r="I146" s="141"/>
      <c r="J146" s="141"/>
      <c r="K146" s="141"/>
      <c r="L146" s="141"/>
      <c r="M146" s="141"/>
      <c r="N146" s="141"/>
      <c r="O146" s="141"/>
      <c r="P146" s="141"/>
      <c r="Q146" s="141"/>
      <c r="R146" s="141"/>
      <c r="S146" s="141"/>
      <c r="T146" s="141"/>
      <c r="U146" s="141"/>
      <c r="V146" s="141"/>
      <c r="W146" s="141"/>
      <c r="X146" s="141"/>
      <c r="Y146" s="141"/>
      <c r="Z146" s="141"/>
      <c r="AA146" s="141"/>
      <c r="AB146" s="141"/>
      <c r="AC146" s="141"/>
      <c r="AD146" s="141"/>
      <c r="AE146" s="141"/>
      <c r="AF146" s="141"/>
      <c r="AG146" s="141"/>
      <c r="AH146" s="141"/>
      <c r="AI146" s="141"/>
      <c r="AJ146" s="141"/>
      <c r="AK146" s="141"/>
      <c r="AL146" s="141"/>
      <c r="AM146" s="141"/>
      <c r="AN146" s="141"/>
      <c r="AO146" s="141"/>
      <c r="AP146" s="141"/>
      <c r="AQ146" s="141"/>
      <c r="AR146" s="141"/>
      <c r="AS146" s="141"/>
      <c r="AT146" s="141"/>
      <c r="AU146" s="141"/>
      <c r="AV146" s="141"/>
      <c r="AW146" s="141"/>
      <c r="AX146" s="141"/>
      <c r="AY146" s="141"/>
      <c r="AZ146" s="141"/>
      <c r="BA146" s="141"/>
      <c r="BB146" s="141"/>
      <c r="BC146" s="141"/>
    </row>
    <row r="147" spans="7:55" s="2" customFormat="1" x14ac:dyDescent="0.4">
      <c r="G147" s="141"/>
      <c r="H147" s="141"/>
      <c r="I147" s="141"/>
      <c r="J147" s="141"/>
      <c r="K147" s="141"/>
      <c r="L147" s="141"/>
      <c r="M147" s="141"/>
      <c r="N147" s="141"/>
      <c r="O147" s="141"/>
      <c r="P147" s="141"/>
      <c r="Q147" s="141"/>
      <c r="R147" s="141"/>
      <c r="S147" s="141"/>
      <c r="T147" s="141"/>
      <c r="U147" s="141"/>
      <c r="V147" s="141"/>
      <c r="W147" s="141"/>
      <c r="X147" s="141"/>
      <c r="Y147" s="141"/>
      <c r="Z147" s="141"/>
      <c r="AA147" s="141"/>
      <c r="AB147" s="141"/>
      <c r="AC147" s="141"/>
      <c r="AD147" s="141"/>
      <c r="AE147" s="141"/>
      <c r="AF147" s="141"/>
      <c r="AG147" s="141"/>
      <c r="AH147" s="141"/>
      <c r="AI147" s="141"/>
      <c r="AJ147" s="141"/>
      <c r="AK147" s="141"/>
      <c r="AL147" s="141"/>
      <c r="AM147" s="141"/>
      <c r="AN147" s="141"/>
      <c r="AO147" s="141"/>
      <c r="AP147" s="141"/>
      <c r="AQ147" s="141"/>
      <c r="AR147" s="141"/>
      <c r="AS147" s="141"/>
      <c r="AT147" s="141"/>
      <c r="AU147" s="141"/>
      <c r="AV147" s="141"/>
      <c r="AW147" s="141"/>
      <c r="AX147" s="141"/>
      <c r="AY147" s="141"/>
      <c r="AZ147" s="141"/>
      <c r="BA147" s="141"/>
      <c r="BB147" s="141"/>
      <c r="BC147" s="141"/>
    </row>
    <row r="148" spans="7:55" s="2" customFormat="1" x14ac:dyDescent="0.4">
      <c r="G148" s="141"/>
      <c r="H148" s="141"/>
      <c r="I148" s="141"/>
      <c r="J148" s="141"/>
      <c r="K148" s="141"/>
      <c r="L148" s="141"/>
      <c r="M148" s="141"/>
      <c r="N148" s="141"/>
      <c r="O148" s="141"/>
      <c r="P148" s="141"/>
      <c r="Q148" s="141"/>
      <c r="R148" s="141"/>
      <c r="S148" s="141"/>
      <c r="T148" s="141"/>
      <c r="U148" s="141"/>
      <c r="V148" s="141"/>
      <c r="W148" s="141"/>
      <c r="X148" s="141"/>
      <c r="Y148" s="141"/>
      <c r="Z148" s="141"/>
      <c r="AA148" s="141"/>
      <c r="AB148" s="141"/>
      <c r="AC148" s="141"/>
      <c r="AD148" s="141"/>
      <c r="AE148" s="141"/>
      <c r="AF148" s="141"/>
      <c r="AG148" s="141"/>
      <c r="AH148" s="141"/>
      <c r="AI148" s="141"/>
      <c r="AJ148" s="141"/>
      <c r="AK148" s="141"/>
      <c r="AL148" s="141"/>
      <c r="AM148" s="141"/>
      <c r="AN148" s="141"/>
      <c r="AO148" s="141"/>
      <c r="AP148" s="141"/>
      <c r="AQ148" s="141"/>
      <c r="AR148" s="141"/>
      <c r="AS148" s="141"/>
      <c r="AT148" s="141"/>
      <c r="AU148" s="141"/>
      <c r="AV148" s="141"/>
      <c r="AW148" s="141"/>
      <c r="AX148" s="141"/>
      <c r="AY148" s="141"/>
      <c r="AZ148" s="141"/>
      <c r="BA148" s="141"/>
      <c r="BB148" s="141"/>
      <c r="BC148" s="141"/>
    </row>
    <row r="149" spans="7:55" s="2" customFormat="1" x14ac:dyDescent="0.4">
      <c r="G149" s="141"/>
      <c r="H149" s="141"/>
      <c r="I149" s="141"/>
      <c r="J149" s="141"/>
      <c r="K149" s="141"/>
      <c r="L149" s="141"/>
      <c r="M149" s="141"/>
      <c r="N149" s="141"/>
      <c r="O149" s="141"/>
      <c r="P149" s="141"/>
      <c r="Q149" s="141"/>
      <c r="R149" s="141"/>
      <c r="S149" s="141"/>
      <c r="T149" s="141"/>
      <c r="U149" s="141"/>
      <c r="V149" s="141"/>
      <c r="W149" s="141"/>
      <c r="X149" s="141"/>
      <c r="Y149" s="141"/>
      <c r="Z149" s="141"/>
      <c r="AA149" s="141"/>
      <c r="AB149" s="141"/>
      <c r="AC149" s="141"/>
      <c r="AD149" s="141"/>
      <c r="AE149" s="141"/>
      <c r="AF149" s="141"/>
      <c r="AG149" s="141"/>
      <c r="AH149" s="141"/>
      <c r="AI149" s="141"/>
      <c r="AJ149" s="141"/>
      <c r="AK149" s="141"/>
      <c r="AL149" s="141"/>
      <c r="AM149" s="141"/>
      <c r="AN149" s="141"/>
      <c r="AO149" s="141"/>
      <c r="AP149" s="141"/>
      <c r="AQ149" s="141"/>
      <c r="AR149" s="141"/>
      <c r="AS149" s="141"/>
      <c r="AT149" s="141"/>
      <c r="AU149" s="141"/>
      <c r="AV149" s="141"/>
      <c r="AW149" s="141"/>
      <c r="AX149" s="141"/>
      <c r="AY149" s="141"/>
      <c r="AZ149" s="141"/>
      <c r="BA149" s="141"/>
      <c r="BB149" s="141"/>
      <c r="BC149" s="141"/>
    </row>
    <row r="150" spans="7:55" s="2" customFormat="1" x14ac:dyDescent="0.4">
      <c r="G150" s="141"/>
      <c r="H150" s="141"/>
      <c r="I150" s="141"/>
      <c r="J150" s="141"/>
      <c r="K150" s="141"/>
      <c r="L150" s="141"/>
      <c r="M150" s="141"/>
      <c r="N150" s="141"/>
      <c r="O150" s="141"/>
      <c r="P150" s="141"/>
      <c r="Q150" s="141"/>
      <c r="R150" s="141"/>
      <c r="S150" s="141"/>
      <c r="T150" s="141"/>
      <c r="U150" s="141"/>
      <c r="V150" s="141"/>
      <c r="W150" s="141"/>
      <c r="X150" s="141"/>
      <c r="Y150" s="141"/>
      <c r="Z150" s="141"/>
      <c r="AA150" s="141"/>
      <c r="AB150" s="141"/>
      <c r="AC150" s="141"/>
      <c r="AD150" s="141"/>
      <c r="AE150" s="141"/>
      <c r="AF150" s="141"/>
      <c r="AG150" s="141"/>
      <c r="AH150" s="141"/>
      <c r="AI150" s="141"/>
      <c r="AJ150" s="141"/>
      <c r="AK150" s="141"/>
      <c r="AL150" s="141"/>
      <c r="AM150" s="141"/>
      <c r="AN150" s="141"/>
      <c r="AO150" s="141"/>
      <c r="AP150" s="141"/>
      <c r="AQ150" s="141"/>
      <c r="AR150" s="141"/>
      <c r="AS150" s="141"/>
      <c r="AT150" s="141"/>
      <c r="AU150" s="141"/>
      <c r="AV150" s="141"/>
      <c r="AW150" s="141"/>
      <c r="AX150" s="141"/>
      <c r="AY150" s="141"/>
      <c r="AZ150" s="141"/>
      <c r="BA150" s="141"/>
      <c r="BB150" s="141"/>
      <c r="BC150" s="141"/>
    </row>
    <row r="151" spans="7:55" s="2" customFormat="1" x14ac:dyDescent="0.4">
      <c r="G151" s="141"/>
      <c r="H151" s="141"/>
      <c r="I151" s="141"/>
      <c r="J151" s="141"/>
      <c r="K151" s="141"/>
      <c r="L151" s="141"/>
      <c r="M151" s="141"/>
      <c r="N151" s="141"/>
      <c r="O151" s="141"/>
      <c r="P151" s="141"/>
      <c r="Q151" s="141"/>
      <c r="R151" s="141"/>
      <c r="S151" s="141"/>
      <c r="T151" s="141"/>
      <c r="U151" s="141"/>
      <c r="V151" s="141"/>
      <c r="W151" s="141"/>
      <c r="X151" s="141"/>
      <c r="Y151" s="141"/>
      <c r="Z151" s="141"/>
      <c r="AA151" s="141"/>
      <c r="AB151" s="141"/>
      <c r="AC151" s="141"/>
      <c r="AD151" s="141"/>
      <c r="AE151" s="141"/>
      <c r="AF151" s="141"/>
      <c r="AG151" s="141"/>
      <c r="AH151" s="141"/>
      <c r="AI151" s="141"/>
      <c r="AJ151" s="141"/>
      <c r="AK151" s="141"/>
      <c r="AL151" s="141"/>
      <c r="AM151" s="141"/>
      <c r="AN151" s="141"/>
      <c r="AO151" s="141"/>
      <c r="AP151" s="141"/>
      <c r="AQ151" s="141"/>
      <c r="AR151" s="141"/>
      <c r="AS151" s="141"/>
      <c r="AT151" s="141"/>
      <c r="AU151" s="141"/>
      <c r="AV151" s="141"/>
      <c r="AW151" s="141"/>
      <c r="AX151" s="141"/>
      <c r="AY151" s="141"/>
      <c r="AZ151" s="141"/>
      <c r="BA151" s="141"/>
      <c r="BB151" s="141"/>
      <c r="BC151" s="141"/>
    </row>
    <row r="152" spans="7:55" s="2" customFormat="1" x14ac:dyDescent="0.4">
      <c r="G152" s="141"/>
      <c r="H152" s="141"/>
      <c r="I152" s="141"/>
      <c r="J152" s="141"/>
      <c r="K152" s="141"/>
      <c r="L152" s="141"/>
      <c r="M152" s="141"/>
      <c r="N152" s="141"/>
      <c r="O152" s="141"/>
      <c r="P152" s="141"/>
      <c r="Q152" s="141"/>
      <c r="R152" s="141"/>
      <c r="S152" s="141"/>
      <c r="T152" s="141"/>
      <c r="U152" s="141"/>
      <c r="V152" s="141"/>
      <c r="W152" s="141"/>
      <c r="X152" s="141"/>
      <c r="Y152" s="141"/>
      <c r="Z152" s="141"/>
      <c r="AA152" s="141"/>
      <c r="AB152" s="141"/>
      <c r="AC152" s="141"/>
      <c r="AD152" s="141"/>
      <c r="AE152" s="141"/>
      <c r="AF152" s="141"/>
      <c r="AG152" s="141"/>
      <c r="AH152" s="141"/>
      <c r="AI152" s="141"/>
      <c r="AJ152" s="141"/>
      <c r="AK152" s="141"/>
      <c r="AL152" s="141"/>
      <c r="AM152" s="141"/>
      <c r="AN152" s="141"/>
      <c r="AO152" s="141"/>
      <c r="AP152" s="141"/>
      <c r="AQ152" s="141"/>
      <c r="AR152" s="141"/>
      <c r="AS152" s="141"/>
      <c r="AT152" s="141"/>
      <c r="AU152" s="141"/>
      <c r="AV152" s="141"/>
      <c r="AW152" s="141"/>
      <c r="AX152" s="141"/>
      <c r="AY152" s="141"/>
      <c r="AZ152" s="141"/>
      <c r="BA152" s="141"/>
      <c r="BB152" s="141"/>
      <c r="BC152" s="141"/>
    </row>
    <row r="153" spans="7:55" s="2" customFormat="1" x14ac:dyDescent="0.4">
      <c r="G153" s="141"/>
      <c r="H153" s="141"/>
      <c r="I153" s="141"/>
      <c r="J153" s="141"/>
      <c r="K153" s="141"/>
      <c r="L153" s="141"/>
      <c r="M153" s="141"/>
      <c r="N153" s="141"/>
      <c r="O153" s="141"/>
      <c r="P153" s="141"/>
      <c r="Q153" s="141"/>
      <c r="R153" s="141"/>
      <c r="S153" s="141"/>
      <c r="T153" s="141"/>
      <c r="U153" s="141"/>
      <c r="V153" s="141"/>
      <c r="W153" s="141"/>
      <c r="X153" s="141"/>
      <c r="Y153" s="141"/>
      <c r="Z153" s="141"/>
      <c r="AA153" s="141"/>
      <c r="AB153" s="141"/>
      <c r="AC153" s="141"/>
      <c r="AD153" s="141"/>
      <c r="AE153" s="141"/>
      <c r="AF153" s="141"/>
      <c r="AG153" s="141"/>
      <c r="AH153" s="141"/>
      <c r="AI153" s="141"/>
      <c r="AJ153" s="141"/>
      <c r="AK153" s="141"/>
      <c r="AL153" s="141"/>
      <c r="AM153" s="141"/>
      <c r="AN153" s="141"/>
      <c r="AO153" s="141"/>
      <c r="AP153" s="141"/>
      <c r="AQ153" s="141"/>
      <c r="AR153" s="141"/>
      <c r="AS153" s="141"/>
      <c r="AT153" s="141"/>
      <c r="AU153" s="141"/>
      <c r="AV153" s="141"/>
      <c r="AW153" s="141"/>
      <c r="AX153" s="141"/>
      <c r="AY153" s="141"/>
      <c r="AZ153" s="141"/>
      <c r="BA153" s="141"/>
      <c r="BB153" s="141"/>
      <c r="BC153" s="141"/>
    </row>
    <row r="154" spans="7:55" s="2" customFormat="1" x14ac:dyDescent="0.4">
      <c r="G154" s="141"/>
      <c r="H154" s="141"/>
      <c r="I154" s="141"/>
      <c r="J154" s="141"/>
      <c r="K154" s="141"/>
      <c r="L154" s="141"/>
      <c r="M154" s="141"/>
      <c r="N154" s="141"/>
      <c r="O154" s="141"/>
      <c r="P154" s="141"/>
      <c r="Q154" s="141"/>
      <c r="R154" s="141"/>
      <c r="S154" s="141"/>
      <c r="T154" s="141"/>
      <c r="U154" s="141"/>
      <c r="V154" s="141"/>
      <c r="W154" s="141"/>
      <c r="X154" s="141"/>
      <c r="Y154" s="141"/>
      <c r="Z154" s="141"/>
      <c r="AA154" s="141"/>
      <c r="AB154" s="141"/>
      <c r="AC154" s="141"/>
      <c r="AD154" s="141"/>
      <c r="AE154" s="141"/>
      <c r="AF154" s="141"/>
      <c r="AG154" s="141"/>
      <c r="AH154" s="141"/>
      <c r="AI154" s="141"/>
      <c r="AJ154" s="141"/>
      <c r="AK154" s="141"/>
      <c r="AL154" s="141"/>
      <c r="AM154" s="141"/>
      <c r="AN154" s="141"/>
      <c r="AO154" s="141"/>
      <c r="AP154" s="141"/>
      <c r="AQ154" s="141"/>
      <c r="AR154" s="141"/>
      <c r="AS154" s="141"/>
      <c r="AT154" s="141"/>
      <c r="AU154" s="141"/>
      <c r="AV154" s="141"/>
      <c r="AW154" s="141"/>
      <c r="AX154" s="141"/>
      <c r="AY154" s="141"/>
      <c r="AZ154" s="141"/>
      <c r="BA154" s="141"/>
      <c r="BB154" s="141"/>
      <c r="BC154" s="141"/>
    </row>
    <row r="155" spans="7:55" s="2" customFormat="1" x14ac:dyDescent="0.4">
      <c r="G155" s="141"/>
      <c r="H155" s="141"/>
      <c r="I155" s="141"/>
      <c r="J155" s="141"/>
      <c r="K155" s="141"/>
      <c r="L155" s="141"/>
      <c r="M155" s="141"/>
      <c r="N155" s="141"/>
      <c r="O155" s="141"/>
      <c r="P155" s="141"/>
      <c r="Q155" s="141"/>
      <c r="R155" s="141"/>
      <c r="S155" s="141"/>
      <c r="T155" s="141"/>
      <c r="U155" s="141"/>
      <c r="V155" s="141"/>
      <c r="W155" s="141"/>
      <c r="X155" s="141"/>
      <c r="Y155" s="141"/>
      <c r="Z155" s="141"/>
      <c r="AA155" s="141"/>
      <c r="AB155" s="141"/>
      <c r="AC155" s="141"/>
      <c r="AD155" s="141"/>
      <c r="AE155" s="141"/>
      <c r="AF155" s="141"/>
      <c r="AG155" s="141"/>
      <c r="AH155" s="141"/>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row>
    <row r="156" spans="7:55" s="2" customFormat="1" x14ac:dyDescent="0.4">
      <c r="G156" s="141"/>
      <c r="H156" s="141"/>
      <c r="I156" s="141"/>
      <c r="J156" s="141"/>
      <c r="K156" s="141"/>
      <c r="L156" s="141"/>
      <c r="M156" s="141"/>
      <c r="N156" s="141"/>
      <c r="O156" s="141"/>
      <c r="P156" s="141"/>
      <c r="Q156" s="141"/>
      <c r="R156" s="141"/>
      <c r="S156" s="141"/>
      <c r="T156" s="141"/>
      <c r="U156" s="141"/>
      <c r="V156" s="141"/>
      <c r="W156" s="141"/>
      <c r="X156" s="141"/>
      <c r="Y156" s="141"/>
      <c r="Z156" s="141"/>
      <c r="AA156" s="141"/>
      <c r="AB156" s="141"/>
      <c r="AC156" s="141"/>
      <c r="AD156" s="141"/>
      <c r="AE156" s="141"/>
      <c r="AF156" s="141"/>
      <c r="AG156" s="141"/>
      <c r="AH156" s="141"/>
      <c r="AI156" s="141"/>
      <c r="AJ156" s="141"/>
      <c r="AK156" s="141"/>
      <c r="AL156" s="141"/>
      <c r="AM156" s="141"/>
      <c r="AN156" s="141"/>
      <c r="AO156" s="141"/>
      <c r="AP156" s="141"/>
      <c r="AQ156" s="141"/>
      <c r="AR156" s="141"/>
      <c r="AS156" s="141"/>
      <c r="AT156" s="141"/>
      <c r="AU156" s="141"/>
      <c r="AV156" s="141"/>
      <c r="AW156" s="141"/>
      <c r="AX156" s="141"/>
      <c r="AY156" s="141"/>
      <c r="AZ156" s="141"/>
      <c r="BA156" s="141"/>
      <c r="BB156" s="141"/>
      <c r="BC156" s="141"/>
    </row>
    <row r="157" spans="7:55" s="2" customFormat="1" x14ac:dyDescent="0.4">
      <c r="G157" s="141"/>
      <c r="H157" s="141"/>
      <c r="I157" s="141"/>
      <c r="J157" s="141"/>
      <c r="K157" s="141"/>
      <c r="L157" s="141"/>
      <c r="M157" s="141"/>
      <c r="N157" s="141"/>
      <c r="O157" s="141"/>
      <c r="P157" s="141"/>
      <c r="Q157" s="141"/>
      <c r="R157" s="141"/>
      <c r="S157" s="141"/>
      <c r="T157" s="141"/>
      <c r="U157" s="141"/>
      <c r="V157" s="141"/>
      <c r="W157" s="141"/>
      <c r="X157" s="141"/>
      <c r="Y157" s="141"/>
      <c r="Z157" s="141"/>
      <c r="AA157" s="141"/>
      <c r="AB157" s="141"/>
      <c r="AC157" s="141"/>
      <c r="AD157" s="141"/>
      <c r="AE157" s="141"/>
      <c r="AF157" s="141"/>
      <c r="AG157" s="141"/>
      <c r="AH157" s="141"/>
      <c r="AI157" s="141"/>
      <c r="AJ157" s="141"/>
      <c r="AK157" s="141"/>
      <c r="AL157" s="141"/>
      <c r="AM157" s="141"/>
      <c r="AN157" s="141"/>
      <c r="AO157" s="141"/>
      <c r="AP157" s="141"/>
      <c r="AQ157" s="141"/>
      <c r="AR157" s="141"/>
      <c r="AS157" s="141"/>
      <c r="AT157" s="141"/>
      <c r="AU157" s="141"/>
      <c r="AV157" s="141"/>
      <c r="AW157" s="141"/>
      <c r="AX157" s="141"/>
      <c r="AY157" s="141"/>
      <c r="AZ157" s="141"/>
      <c r="BA157" s="141"/>
      <c r="BB157" s="141"/>
      <c r="BC157" s="141"/>
    </row>
    <row r="158" spans="7:55" s="2" customFormat="1" x14ac:dyDescent="0.4">
      <c r="G158" s="141"/>
      <c r="H158" s="141"/>
      <c r="I158" s="141"/>
      <c r="J158" s="141"/>
      <c r="K158" s="141"/>
      <c r="L158" s="141"/>
      <c r="M158" s="141"/>
      <c r="N158" s="141"/>
      <c r="O158" s="141"/>
      <c r="P158" s="141"/>
      <c r="Q158" s="141"/>
      <c r="R158" s="141"/>
      <c r="S158" s="141"/>
      <c r="T158" s="141"/>
      <c r="U158" s="141"/>
      <c r="V158" s="141"/>
      <c r="W158" s="141"/>
      <c r="X158" s="141"/>
      <c r="Y158" s="141"/>
      <c r="Z158" s="141"/>
      <c r="AA158" s="141"/>
      <c r="AB158" s="141"/>
      <c r="AC158" s="141"/>
      <c r="AD158" s="141"/>
      <c r="AE158" s="141"/>
      <c r="AF158" s="141"/>
      <c r="AG158" s="141"/>
      <c r="AH158" s="141"/>
      <c r="AI158" s="141"/>
      <c r="AJ158" s="141"/>
      <c r="AK158" s="141"/>
      <c r="AL158" s="141"/>
      <c r="AM158" s="141"/>
      <c r="AN158" s="141"/>
      <c r="AO158" s="141"/>
      <c r="AP158" s="141"/>
      <c r="AQ158" s="141"/>
      <c r="AR158" s="141"/>
      <c r="AS158" s="141"/>
      <c r="AT158" s="141"/>
      <c r="AU158" s="141"/>
      <c r="AV158" s="141"/>
      <c r="AW158" s="141"/>
      <c r="AX158" s="141"/>
      <c r="AY158" s="141"/>
      <c r="AZ158" s="141"/>
      <c r="BA158" s="141"/>
      <c r="BB158" s="141"/>
      <c r="BC158" s="141"/>
    </row>
    <row r="159" spans="7:55" s="2" customFormat="1" x14ac:dyDescent="0.4">
      <c r="G159" s="141"/>
      <c r="H159" s="141"/>
      <c r="I159" s="141"/>
      <c r="J159" s="141"/>
      <c r="K159" s="141"/>
      <c r="L159" s="141"/>
      <c r="M159" s="141"/>
      <c r="N159" s="141"/>
      <c r="O159" s="141"/>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c r="AU159" s="141"/>
      <c r="AV159" s="141"/>
      <c r="AW159" s="141"/>
      <c r="AX159" s="141"/>
      <c r="AY159" s="141"/>
      <c r="AZ159" s="141"/>
      <c r="BA159" s="141"/>
      <c r="BB159" s="141"/>
      <c r="BC159" s="141"/>
    </row>
    <row r="160" spans="7:55" s="2" customFormat="1" x14ac:dyDescent="0.4">
      <c r="G160" s="141"/>
      <c r="H160" s="141"/>
      <c r="I160" s="141"/>
      <c r="J160" s="141"/>
      <c r="K160" s="141"/>
      <c r="L160" s="141"/>
      <c r="M160" s="141"/>
      <c r="N160" s="141"/>
      <c r="O160" s="141"/>
      <c r="P160" s="141"/>
      <c r="Q160" s="141"/>
      <c r="R160" s="141"/>
      <c r="S160" s="141"/>
      <c r="T160" s="141"/>
      <c r="U160" s="141"/>
      <c r="V160" s="141"/>
      <c r="W160" s="141"/>
      <c r="X160" s="141"/>
      <c r="Y160" s="141"/>
      <c r="Z160" s="141"/>
      <c r="AA160" s="141"/>
      <c r="AB160" s="141"/>
      <c r="AC160" s="141"/>
      <c r="AD160" s="141"/>
      <c r="AE160" s="141"/>
      <c r="AF160" s="141"/>
      <c r="AG160" s="141"/>
      <c r="AH160" s="141"/>
      <c r="AI160" s="141"/>
      <c r="AJ160" s="141"/>
      <c r="AK160" s="141"/>
      <c r="AL160" s="141"/>
      <c r="AM160" s="141"/>
      <c r="AN160" s="141"/>
      <c r="AO160" s="141"/>
      <c r="AP160" s="141"/>
      <c r="AQ160" s="141"/>
      <c r="AR160" s="141"/>
      <c r="AS160" s="141"/>
      <c r="AT160" s="141"/>
      <c r="AU160" s="141"/>
      <c r="AV160" s="141"/>
      <c r="AW160" s="141"/>
      <c r="AX160" s="141"/>
      <c r="AY160" s="141"/>
      <c r="AZ160" s="141"/>
      <c r="BA160" s="141"/>
      <c r="BB160" s="141"/>
      <c r="BC160" s="141"/>
    </row>
    <row r="161" spans="7:55" s="2" customFormat="1" x14ac:dyDescent="0.4">
      <c r="G161" s="141"/>
      <c r="H161" s="141"/>
      <c r="I161" s="141"/>
      <c r="J161" s="141"/>
      <c r="K161" s="141"/>
      <c r="L161" s="141"/>
      <c r="M161" s="141"/>
      <c r="N161" s="141"/>
      <c r="O161" s="141"/>
      <c r="P161" s="141"/>
      <c r="Q161" s="141"/>
      <c r="R161" s="141"/>
      <c r="S161" s="141"/>
      <c r="T161" s="141"/>
      <c r="U161" s="141"/>
      <c r="V161" s="141"/>
      <c r="W161" s="141"/>
      <c r="X161" s="141"/>
      <c r="Y161" s="141"/>
      <c r="Z161" s="141"/>
      <c r="AA161" s="141"/>
      <c r="AB161" s="141"/>
      <c r="AC161" s="141"/>
      <c r="AD161" s="141"/>
      <c r="AE161" s="141"/>
      <c r="AF161" s="141"/>
      <c r="AG161" s="141"/>
      <c r="AH161" s="141"/>
      <c r="AI161" s="141"/>
      <c r="AJ161" s="141"/>
      <c r="AK161" s="141"/>
      <c r="AL161" s="141"/>
      <c r="AM161" s="141"/>
      <c r="AN161" s="141"/>
      <c r="AO161" s="141"/>
      <c r="AP161" s="141"/>
      <c r="AQ161" s="141"/>
      <c r="AR161" s="141"/>
      <c r="AS161" s="141"/>
      <c r="AT161" s="141"/>
      <c r="AU161" s="141"/>
      <c r="AV161" s="141"/>
      <c r="AW161" s="141"/>
      <c r="AX161" s="141"/>
      <c r="AY161" s="141"/>
      <c r="AZ161" s="141"/>
      <c r="BA161" s="141"/>
      <c r="BB161" s="141"/>
      <c r="BC161" s="141"/>
    </row>
    <row r="162" spans="7:55" s="2" customFormat="1" x14ac:dyDescent="0.4">
      <c r="G162" s="141"/>
      <c r="H162" s="141"/>
      <c r="I162" s="141"/>
      <c r="J162" s="141"/>
      <c r="K162" s="141"/>
      <c r="L162" s="141"/>
      <c r="M162" s="141"/>
      <c r="N162" s="141"/>
      <c r="O162" s="141"/>
      <c r="P162" s="141"/>
      <c r="Q162" s="141"/>
      <c r="R162" s="141"/>
      <c r="S162" s="141"/>
      <c r="T162" s="141"/>
      <c r="U162" s="141"/>
      <c r="V162" s="141"/>
      <c r="W162" s="141"/>
      <c r="X162" s="141"/>
      <c r="Y162" s="141"/>
      <c r="Z162" s="141"/>
      <c r="AA162" s="141"/>
      <c r="AB162" s="141"/>
      <c r="AC162" s="141"/>
      <c r="AD162" s="141"/>
      <c r="AE162" s="141"/>
      <c r="AF162" s="141"/>
      <c r="AG162" s="141"/>
      <c r="AH162" s="141"/>
      <c r="AI162" s="141"/>
      <c r="AJ162" s="141"/>
      <c r="AK162" s="141"/>
      <c r="AL162" s="141"/>
      <c r="AM162" s="141"/>
      <c r="AN162" s="141"/>
      <c r="AO162" s="141"/>
      <c r="AP162" s="141"/>
      <c r="AQ162" s="141"/>
      <c r="AR162" s="141"/>
      <c r="AS162" s="141"/>
      <c r="AT162" s="141"/>
      <c r="AU162" s="141"/>
      <c r="AV162" s="141"/>
      <c r="AW162" s="141"/>
      <c r="AX162" s="141"/>
      <c r="AY162" s="141"/>
      <c r="AZ162" s="141"/>
      <c r="BA162" s="141"/>
      <c r="BB162" s="141"/>
      <c r="BC162" s="141"/>
    </row>
    <row r="163" spans="7:55" s="2" customFormat="1" x14ac:dyDescent="0.4">
      <c r="G163" s="141"/>
      <c r="H163" s="141"/>
      <c r="I163" s="141"/>
      <c r="J163" s="141"/>
      <c r="K163" s="141"/>
      <c r="L163" s="141"/>
      <c r="M163" s="141"/>
      <c r="N163" s="141"/>
      <c r="O163" s="141"/>
      <c r="P163" s="141"/>
      <c r="Q163" s="141"/>
      <c r="R163" s="141"/>
      <c r="S163" s="141"/>
      <c r="T163" s="141"/>
      <c r="U163" s="141"/>
      <c r="V163" s="141"/>
      <c r="W163" s="141"/>
      <c r="X163" s="141"/>
      <c r="Y163" s="141"/>
      <c r="Z163" s="141"/>
      <c r="AA163" s="141"/>
      <c r="AB163" s="141"/>
      <c r="AC163" s="141"/>
      <c r="AD163" s="141"/>
      <c r="AE163" s="141"/>
      <c r="AF163" s="141"/>
      <c r="AG163" s="141"/>
      <c r="AH163" s="141"/>
      <c r="AI163" s="141"/>
      <c r="AJ163" s="141"/>
      <c r="AK163" s="141"/>
      <c r="AL163" s="141"/>
      <c r="AM163" s="141"/>
      <c r="AN163" s="141"/>
      <c r="AO163" s="141"/>
      <c r="AP163" s="141"/>
      <c r="AQ163" s="141"/>
      <c r="AR163" s="141"/>
      <c r="AS163" s="141"/>
      <c r="AT163" s="141"/>
      <c r="AU163" s="141"/>
      <c r="AV163" s="141"/>
      <c r="AW163" s="141"/>
      <c r="AX163" s="141"/>
      <c r="AY163" s="141"/>
      <c r="AZ163" s="141"/>
      <c r="BA163" s="141"/>
      <c r="BB163" s="141"/>
      <c r="BC163" s="141"/>
    </row>
    <row r="164" spans="7:55" s="2" customFormat="1" x14ac:dyDescent="0.4">
      <c r="G164" s="141"/>
      <c r="H164" s="141"/>
      <c r="I164" s="141"/>
      <c r="J164" s="141"/>
      <c r="K164" s="141"/>
      <c r="L164" s="141"/>
      <c r="M164" s="141"/>
      <c r="N164" s="141"/>
      <c r="O164" s="141"/>
      <c r="P164" s="141"/>
      <c r="Q164" s="141"/>
      <c r="R164" s="141"/>
      <c r="S164" s="141"/>
      <c r="T164" s="141"/>
      <c r="U164" s="141"/>
      <c r="V164" s="141"/>
      <c r="W164" s="141"/>
      <c r="X164" s="141"/>
      <c r="Y164" s="141"/>
      <c r="Z164" s="141"/>
      <c r="AA164" s="141"/>
      <c r="AB164" s="141"/>
      <c r="AC164" s="141"/>
      <c r="AD164" s="141"/>
      <c r="AE164" s="141"/>
      <c r="AF164" s="141"/>
      <c r="AG164" s="141"/>
      <c r="AH164" s="141"/>
      <c r="AI164" s="141"/>
      <c r="AJ164" s="141"/>
      <c r="AK164" s="141"/>
      <c r="AL164" s="141"/>
      <c r="AM164" s="141"/>
      <c r="AN164" s="141"/>
      <c r="AO164" s="141"/>
      <c r="AP164" s="141"/>
      <c r="AQ164" s="141"/>
      <c r="AR164" s="141"/>
      <c r="AS164" s="141"/>
      <c r="AT164" s="141"/>
      <c r="AU164" s="141"/>
      <c r="AV164" s="141"/>
      <c r="AW164" s="141"/>
      <c r="AX164" s="141"/>
      <c r="AY164" s="141"/>
      <c r="AZ164" s="141"/>
      <c r="BA164" s="141"/>
      <c r="BB164" s="141"/>
      <c r="BC164" s="141"/>
    </row>
    <row r="165" spans="7:55" s="2" customFormat="1" x14ac:dyDescent="0.4">
      <c r="G165" s="141"/>
      <c r="H165" s="141"/>
      <c r="I165" s="141"/>
      <c r="J165" s="141"/>
      <c r="K165" s="141"/>
      <c r="L165" s="141"/>
      <c r="M165" s="141"/>
      <c r="N165" s="141"/>
      <c r="O165" s="141"/>
      <c r="P165" s="141"/>
      <c r="Q165" s="141"/>
      <c r="R165" s="141"/>
      <c r="S165" s="141"/>
      <c r="T165" s="141"/>
      <c r="U165" s="141"/>
      <c r="V165" s="141"/>
      <c r="W165" s="141"/>
      <c r="X165" s="141"/>
      <c r="Y165" s="141"/>
      <c r="Z165" s="141"/>
      <c r="AA165" s="141"/>
      <c r="AB165" s="141"/>
      <c r="AC165" s="141"/>
      <c r="AD165" s="141"/>
      <c r="AE165" s="141"/>
      <c r="AF165" s="141"/>
      <c r="AG165" s="141"/>
      <c r="AH165" s="141"/>
      <c r="AI165" s="141"/>
      <c r="AJ165" s="141"/>
      <c r="AK165" s="141"/>
      <c r="AL165" s="141"/>
      <c r="AM165" s="141"/>
      <c r="AN165" s="141"/>
      <c r="AO165" s="141"/>
      <c r="AP165" s="141"/>
      <c r="AQ165" s="141"/>
      <c r="AR165" s="141"/>
      <c r="AS165" s="141"/>
      <c r="AT165" s="141"/>
      <c r="AU165" s="141"/>
      <c r="AV165" s="141"/>
      <c r="AW165" s="141"/>
      <c r="AX165" s="141"/>
      <c r="AY165" s="141"/>
      <c r="AZ165" s="141"/>
      <c r="BA165" s="141"/>
      <c r="BB165" s="141"/>
      <c r="BC165" s="141"/>
    </row>
    <row r="166" spans="7:55" s="2" customFormat="1" x14ac:dyDescent="0.4">
      <c r="G166" s="141"/>
      <c r="H166" s="141"/>
      <c r="I166" s="141"/>
      <c r="J166" s="141"/>
      <c r="K166" s="141"/>
      <c r="L166" s="141"/>
      <c r="M166" s="141"/>
      <c r="N166" s="141"/>
      <c r="O166" s="141"/>
      <c r="P166" s="141"/>
      <c r="Q166" s="141"/>
      <c r="R166" s="141"/>
      <c r="S166" s="141"/>
      <c r="T166" s="141"/>
      <c r="U166" s="141"/>
      <c r="V166" s="141"/>
      <c r="W166" s="141"/>
      <c r="X166" s="141"/>
      <c r="Y166" s="141"/>
      <c r="Z166" s="141"/>
      <c r="AA166" s="141"/>
      <c r="AB166" s="141"/>
      <c r="AC166" s="141"/>
      <c r="AD166" s="141"/>
      <c r="AE166" s="141"/>
      <c r="AF166" s="141"/>
      <c r="AG166" s="141"/>
      <c r="AH166" s="141"/>
      <c r="AI166" s="141"/>
      <c r="AJ166" s="141"/>
      <c r="AK166" s="141"/>
      <c r="AL166" s="141"/>
      <c r="AM166" s="141"/>
      <c r="AN166" s="141"/>
      <c r="AO166" s="141"/>
      <c r="AP166" s="141"/>
      <c r="AQ166" s="141"/>
      <c r="AR166" s="141"/>
      <c r="AS166" s="141"/>
      <c r="AT166" s="141"/>
      <c r="AU166" s="141"/>
      <c r="AV166" s="141"/>
      <c r="AW166" s="141"/>
      <c r="AX166" s="141"/>
      <c r="AY166" s="141"/>
      <c r="AZ166" s="141"/>
      <c r="BA166" s="141"/>
      <c r="BB166" s="141"/>
      <c r="BC166" s="141"/>
    </row>
    <row r="167" spans="7:55" s="2" customFormat="1" x14ac:dyDescent="0.4">
      <c r="G167" s="141"/>
      <c r="H167" s="141"/>
      <c r="I167" s="141"/>
      <c r="J167" s="141"/>
      <c r="K167" s="141"/>
      <c r="L167" s="141"/>
      <c r="M167" s="141"/>
      <c r="N167" s="141"/>
      <c r="O167" s="141"/>
      <c r="P167" s="141"/>
      <c r="Q167" s="141"/>
      <c r="R167" s="141"/>
      <c r="S167" s="141"/>
      <c r="T167" s="141"/>
      <c r="U167" s="141"/>
      <c r="V167" s="141"/>
      <c r="W167" s="141"/>
      <c r="X167" s="141"/>
      <c r="Y167" s="141"/>
      <c r="Z167" s="141"/>
      <c r="AA167" s="141"/>
      <c r="AB167" s="141"/>
      <c r="AC167" s="141"/>
      <c r="AD167" s="141"/>
      <c r="AE167" s="141"/>
      <c r="AF167" s="141"/>
      <c r="AG167" s="141"/>
      <c r="AH167" s="141"/>
      <c r="AI167" s="141"/>
      <c r="AJ167" s="141"/>
      <c r="AK167" s="141"/>
      <c r="AL167" s="141"/>
      <c r="AM167" s="141"/>
      <c r="AN167" s="141"/>
      <c r="AO167" s="141"/>
      <c r="AP167" s="141"/>
      <c r="AQ167" s="141"/>
      <c r="AR167" s="141"/>
      <c r="AS167" s="141"/>
      <c r="AT167" s="141"/>
      <c r="AU167" s="141"/>
      <c r="AV167" s="141"/>
      <c r="AW167" s="141"/>
      <c r="AX167" s="141"/>
      <c r="AY167" s="141"/>
      <c r="AZ167" s="141"/>
      <c r="BA167" s="141"/>
      <c r="BB167" s="141"/>
      <c r="BC167" s="141"/>
    </row>
    <row r="168" spans="7:55" s="2" customFormat="1" x14ac:dyDescent="0.4">
      <c r="G168" s="141"/>
      <c r="H168" s="141"/>
      <c r="I168" s="141"/>
      <c r="J168" s="141"/>
      <c r="K168" s="141"/>
      <c r="L168" s="141"/>
      <c r="M168" s="141"/>
      <c r="N168" s="141"/>
      <c r="O168" s="141"/>
      <c r="P168" s="141"/>
      <c r="Q168" s="141"/>
      <c r="R168" s="141"/>
      <c r="S168" s="141"/>
      <c r="T168" s="141"/>
      <c r="U168" s="141"/>
      <c r="V168" s="141"/>
      <c r="W168" s="141"/>
      <c r="X168" s="141"/>
      <c r="Y168" s="141"/>
      <c r="Z168" s="141"/>
      <c r="AA168" s="141"/>
      <c r="AB168" s="141"/>
      <c r="AC168" s="141"/>
      <c r="AD168" s="141"/>
      <c r="AE168" s="141"/>
      <c r="AF168" s="141"/>
      <c r="AG168" s="141"/>
      <c r="AH168" s="141"/>
      <c r="AI168" s="141"/>
      <c r="AJ168" s="141"/>
      <c r="AK168" s="141"/>
      <c r="AL168" s="141"/>
      <c r="AM168" s="141"/>
      <c r="AN168" s="141"/>
      <c r="AO168" s="141"/>
      <c r="AP168" s="141"/>
      <c r="AQ168" s="141"/>
      <c r="AR168" s="141"/>
      <c r="AS168" s="141"/>
      <c r="AT168" s="141"/>
      <c r="AU168" s="141"/>
      <c r="AV168" s="141"/>
      <c r="AW168" s="141"/>
      <c r="AX168" s="141"/>
      <c r="AY168" s="141"/>
      <c r="AZ168" s="141"/>
      <c r="BA168" s="141"/>
      <c r="BB168" s="141"/>
      <c r="BC168" s="141"/>
    </row>
    <row r="169" spans="7:55" s="2" customFormat="1" x14ac:dyDescent="0.4">
      <c r="G169" s="141"/>
      <c r="H169" s="141"/>
      <c r="I169" s="141"/>
      <c r="J169" s="141"/>
      <c r="K169" s="141"/>
      <c r="L169" s="141"/>
      <c r="M169" s="141"/>
      <c r="N169" s="141"/>
      <c r="O169" s="141"/>
      <c r="P169" s="141"/>
      <c r="Q169" s="141"/>
      <c r="R169" s="141"/>
      <c r="S169" s="141"/>
      <c r="T169" s="141"/>
      <c r="U169" s="141"/>
      <c r="V169" s="141"/>
      <c r="W169" s="141"/>
      <c r="X169" s="141"/>
      <c r="Y169" s="141"/>
      <c r="Z169" s="141"/>
      <c r="AA169" s="141"/>
      <c r="AB169" s="141"/>
      <c r="AC169" s="141"/>
      <c r="AD169" s="141"/>
      <c r="AE169" s="141"/>
      <c r="AF169" s="141"/>
      <c r="AG169" s="141"/>
      <c r="AH169" s="141"/>
      <c r="AI169" s="141"/>
      <c r="AJ169" s="141"/>
      <c r="AK169" s="141"/>
      <c r="AL169" s="141"/>
      <c r="AM169" s="141"/>
      <c r="AN169" s="141"/>
      <c r="AO169" s="141"/>
      <c r="AP169" s="141"/>
      <c r="AQ169" s="141"/>
      <c r="AR169" s="141"/>
      <c r="AS169" s="141"/>
      <c r="AT169" s="141"/>
      <c r="AU169" s="141"/>
      <c r="AV169" s="141"/>
      <c r="AW169" s="141"/>
      <c r="AX169" s="141"/>
      <c r="AY169" s="141"/>
      <c r="AZ169" s="141"/>
      <c r="BA169" s="141"/>
      <c r="BB169" s="141"/>
      <c r="BC169" s="141"/>
    </row>
    <row r="170" spans="7:55" s="2" customFormat="1" x14ac:dyDescent="0.4">
      <c r="G170" s="141"/>
      <c r="H170" s="141"/>
      <c r="I170" s="141"/>
      <c r="J170" s="141"/>
      <c r="K170" s="141"/>
      <c r="L170" s="141"/>
      <c r="M170" s="141"/>
      <c r="N170" s="141"/>
      <c r="O170" s="141"/>
      <c r="P170" s="141"/>
      <c r="Q170" s="141"/>
      <c r="R170" s="141"/>
      <c r="S170" s="141"/>
      <c r="T170" s="141"/>
      <c r="U170" s="141"/>
      <c r="V170" s="141"/>
      <c r="W170" s="141"/>
      <c r="X170" s="141"/>
      <c r="Y170" s="141"/>
      <c r="Z170" s="141"/>
      <c r="AA170" s="141"/>
      <c r="AB170" s="141"/>
      <c r="AC170" s="141"/>
      <c r="AD170" s="141"/>
      <c r="AE170" s="141"/>
      <c r="AF170" s="141"/>
      <c r="AG170" s="141"/>
      <c r="AH170" s="141"/>
      <c r="AI170" s="141"/>
      <c r="AJ170" s="141"/>
      <c r="AK170" s="141"/>
      <c r="AL170" s="141"/>
      <c r="AM170" s="141"/>
      <c r="AN170" s="141"/>
      <c r="AO170" s="141"/>
      <c r="AP170" s="141"/>
      <c r="AQ170" s="141"/>
      <c r="AR170" s="141"/>
      <c r="AS170" s="141"/>
      <c r="AT170" s="141"/>
      <c r="AU170" s="141"/>
      <c r="AV170" s="141"/>
      <c r="AW170" s="141"/>
      <c r="AX170" s="141"/>
      <c r="AY170" s="141"/>
      <c r="AZ170" s="141"/>
      <c r="BA170" s="141"/>
      <c r="BB170" s="141"/>
      <c r="BC170" s="141"/>
    </row>
    <row r="171" spans="7:55" s="2" customFormat="1" x14ac:dyDescent="0.4">
      <c r="G171" s="141"/>
      <c r="H171" s="141"/>
      <c r="I171" s="141"/>
      <c r="J171" s="141"/>
      <c r="K171" s="141"/>
      <c r="L171" s="141"/>
      <c r="M171" s="141"/>
      <c r="N171" s="141"/>
      <c r="O171" s="141"/>
      <c r="P171" s="141"/>
      <c r="Q171" s="141"/>
      <c r="R171" s="141"/>
      <c r="S171" s="141"/>
      <c r="T171" s="141"/>
      <c r="U171" s="141"/>
      <c r="V171" s="141"/>
      <c r="W171" s="141"/>
      <c r="X171" s="141"/>
      <c r="Y171" s="141"/>
      <c r="Z171" s="141"/>
      <c r="AA171" s="141"/>
      <c r="AB171" s="141"/>
      <c r="AC171" s="141"/>
      <c r="AD171" s="141"/>
      <c r="AE171" s="141"/>
      <c r="AF171" s="141"/>
      <c r="AG171" s="141"/>
      <c r="AH171" s="141"/>
      <c r="AI171" s="141"/>
      <c r="AJ171" s="141"/>
      <c r="AK171" s="141"/>
      <c r="AL171" s="141"/>
      <c r="AM171" s="141"/>
      <c r="AN171" s="141"/>
      <c r="AO171" s="141"/>
      <c r="AP171" s="141"/>
      <c r="AQ171" s="141"/>
      <c r="AR171" s="141"/>
      <c r="AS171" s="141"/>
      <c r="AT171" s="141"/>
      <c r="AU171" s="141"/>
      <c r="AV171" s="141"/>
      <c r="AW171" s="141"/>
      <c r="AX171" s="141"/>
      <c r="AY171" s="141"/>
      <c r="AZ171" s="141"/>
      <c r="BA171" s="141"/>
      <c r="BB171" s="141"/>
      <c r="BC171" s="141"/>
    </row>
    <row r="172" spans="7:55" s="2" customFormat="1" x14ac:dyDescent="0.4">
      <c r="G172" s="141"/>
      <c r="H172" s="141"/>
      <c r="I172" s="141"/>
      <c r="J172" s="141"/>
      <c r="K172" s="141"/>
      <c r="L172" s="141"/>
      <c r="M172" s="141"/>
      <c r="N172" s="141"/>
      <c r="O172" s="141"/>
      <c r="P172" s="141"/>
      <c r="Q172" s="141"/>
      <c r="R172" s="141"/>
      <c r="S172" s="141"/>
      <c r="T172" s="141"/>
      <c r="U172" s="141"/>
      <c r="V172" s="141"/>
      <c r="W172" s="141"/>
      <c r="X172" s="141"/>
      <c r="Y172" s="141"/>
      <c r="Z172" s="141"/>
      <c r="AA172" s="141"/>
      <c r="AB172" s="141"/>
      <c r="AC172" s="141"/>
      <c r="AD172" s="141"/>
      <c r="AE172" s="141"/>
      <c r="AF172" s="141"/>
      <c r="AG172" s="141"/>
      <c r="AH172" s="141"/>
      <c r="AI172" s="141"/>
      <c r="AJ172" s="141"/>
      <c r="AK172" s="141"/>
      <c r="AL172" s="141"/>
      <c r="AM172" s="141"/>
      <c r="AN172" s="141"/>
      <c r="AO172" s="141"/>
      <c r="AP172" s="141"/>
      <c r="AQ172" s="141"/>
      <c r="AR172" s="141"/>
      <c r="AS172" s="141"/>
      <c r="AT172" s="141"/>
      <c r="AU172" s="141"/>
      <c r="AV172" s="141"/>
      <c r="AW172" s="141"/>
      <c r="AX172" s="141"/>
      <c r="AY172" s="141"/>
      <c r="AZ172" s="141"/>
      <c r="BA172" s="141"/>
      <c r="BB172" s="141"/>
      <c r="BC172" s="141"/>
    </row>
    <row r="173" spans="7:55" s="2" customFormat="1" x14ac:dyDescent="0.4">
      <c r="G173" s="141"/>
      <c r="H173" s="141"/>
      <c r="I173" s="141"/>
      <c r="J173" s="141"/>
      <c r="K173" s="141"/>
      <c r="L173" s="141"/>
      <c r="M173" s="141"/>
      <c r="N173" s="141"/>
      <c r="O173" s="141"/>
      <c r="P173" s="141"/>
      <c r="Q173" s="141"/>
      <c r="R173" s="141"/>
      <c r="S173" s="141"/>
      <c r="T173" s="141"/>
      <c r="U173" s="141"/>
      <c r="V173" s="141"/>
      <c r="W173" s="141"/>
      <c r="X173" s="141"/>
      <c r="Y173" s="141"/>
      <c r="Z173" s="141"/>
      <c r="AA173" s="141"/>
      <c r="AB173" s="141"/>
      <c r="AC173" s="141"/>
      <c r="AD173" s="141"/>
      <c r="AE173" s="141"/>
      <c r="AF173" s="141"/>
      <c r="AG173" s="141"/>
      <c r="AH173" s="141"/>
      <c r="AI173" s="141"/>
      <c r="AJ173" s="141"/>
      <c r="AK173" s="141"/>
      <c r="AL173" s="141"/>
      <c r="AM173" s="141"/>
      <c r="AN173" s="141"/>
      <c r="AO173" s="141"/>
      <c r="AP173" s="141"/>
      <c r="AQ173" s="141"/>
      <c r="AR173" s="141"/>
      <c r="AS173" s="141"/>
      <c r="AT173" s="141"/>
      <c r="AU173" s="141"/>
      <c r="AV173" s="141"/>
      <c r="AW173" s="141"/>
      <c r="AX173" s="141"/>
      <c r="AY173" s="141"/>
      <c r="AZ173" s="141"/>
      <c r="BA173" s="141"/>
      <c r="BB173" s="141"/>
      <c r="BC173" s="141"/>
    </row>
    <row r="174" spans="7:55" s="2" customFormat="1" x14ac:dyDescent="0.4">
      <c r="G174" s="141"/>
      <c r="H174" s="141"/>
      <c r="I174" s="141"/>
      <c r="J174" s="141"/>
      <c r="K174" s="141"/>
      <c r="L174" s="141"/>
      <c r="M174" s="141"/>
      <c r="N174" s="141"/>
      <c r="O174" s="141"/>
      <c r="P174" s="141"/>
      <c r="Q174" s="141"/>
      <c r="R174" s="141"/>
      <c r="S174" s="141"/>
      <c r="T174" s="141"/>
      <c r="U174" s="141"/>
      <c r="V174" s="141"/>
      <c r="W174" s="141"/>
      <c r="X174" s="141"/>
      <c r="Y174" s="141"/>
      <c r="Z174" s="141"/>
      <c r="AA174" s="141"/>
      <c r="AB174" s="141"/>
      <c r="AC174" s="141"/>
      <c r="AD174" s="141"/>
      <c r="AE174" s="141"/>
      <c r="AF174" s="141"/>
      <c r="AG174" s="141"/>
      <c r="AH174" s="141"/>
      <c r="AI174" s="141"/>
      <c r="AJ174" s="141"/>
      <c r="AK174" s="141"/>
      <c r="AL174" s="141"/>
      <c r="AM174" s="141"/>
      <c r="AN174" s="141"/>
      <c r="AO174" s="141"/>
      <c r="AP174" s="141"/>
      <c r="AQ174" s="141"/>
      <c r="AR174" s="141"/>
      <c r="AS174" s="141"/>
      <c r="AT174" s="141"/>
      <c r="AU174" s="141"/>
      <c r="AV174" s="141"/>
      <c r="AW174" s="141"/>
      <c r="AX174" s="141"/>
      <c r="AY174" s="141"/>
      <c r="AZ174" s="141"/>
      <c r="BA174" s="141"/>
      <c r="BB174" s="141"/>
      <c r="BC174" s="141"/>
    </row>
    <row r="175" spans="7:55" s="2" customFormat="1" x14ac:dyDescent="0.4">
      <c r="G175" s="141"/>
      <c r="H175" s="141"/>
      <c r="I175" s="141"/>
      <c r="J175" s="141"/>
      <c r="K175" s="141"/>
      <c r="L175" s="141"/>
      <c r="M175" s="141"/>
      <c r="N175" s="141"/>
      <c r="O175" s="141"/>
      <c r="P175" s="141"/>
      <c r="Q175" s="141"/>
      <c r="R175" s="141"/>
      <c r="S175" s="141"/>
      <c r="T175" s="141"/>
      <c r="U175" s="141"/>
      <c r="V175" s="141"/>
      <c r="W175" s="141"/>
      <c r="X175" s="141"/>
      <c r="Y175" s="141"/>
      <c r="Z175" s="141"/>
      <c r="AA175" s="141"/>
      <c r="AB175" s="141"/>
      <c r="AC175" s="141"/>
      <c r="AD175" s="141"/>
      <c r="AE175" s="141"/>
      <c r="AF175" s="141"/>
      <c r="AG175" s="141"/>
      <c r="AH175" s="141"/>
      <c r="AI175" s="141"/>
      <c r="AJ175" s="141"/>
      <c r="AK175" s="141"/>
      <c r="AL175" s="141"/>
      <c r="AM175" s="141"/>
      <c r="AN175" s="141"/>
      <c r="AO175" s="141"/>
      <c r="AP175" s="141"/>
      <c r="AQ175" s="141"/>
      <c r="AR175" s="141"/>
      <c r="AS175" s="141"/>
      <c r="AT175" s="141"/>
      <c r="AU175" s="141"/>
      <c r="AV175" s="141"/>
      <c r="AW175" s="141"/>
      <c r="AX175" s="141"/>
      <c r="AY175" s="141"/>
      <c r="AZ175" s="141"/>
      <c r="BA175" s="141"/>
      <c r="BB175" s="141"/>
      <c r="BC175" s="141"/>
    </row>
    <row r="176" spans="7:55" s="2" customFormat="1" x14ac:dyDescent="0.4">
      <c r="G176" s="141"/>
      <c r="H176" s="141"/>
      <c r="I176" s="141"/>
      <c r="J176" s="141"/>
      <c r="K176" s="141"/>
      <c r="L176" s="141"/>
      <c r="M176" s="141"/>
      <c r="N176" s="141"/>
      <c r="O176" s="141"/>
      <c r="P176" s="141"/>
      <c r="Q176" s="141"/>
      <c r="R176" s="141"/>
      <c r="S176" s="141"/>
      <c r="T176" s="141"/>
      <c r="U176" s="141"/>
      <c r="V176" s="141"/>
      <c r="W176" s="141"/>
      <c r="X176" s="141"/>
      <c r="Y176" s="141"/>
      <c r="Z176" s="141"/>
      <c r="AA176" s="141"/>
      <c r="AB176" s="141"/>
      <c r="AC176" s="141"/>
      <c r="AD176" s="141"/>
      <c r="AE176" s="141"/>
      <c r="AF176" s="141"/>
      <c r="AG176" s="141"/>
      <c r="AH176" s="141"/>
      <c r="AI176" s="141"/>
      <c r="AJ176" s="141"/>
      <c r="AK176" s="141"/>
      <c r="AL176" s="141"/>
      <c r="AM176" s="141"/>
      <c r="AN176" s="141"/>
      <c r="AO176" s="141"/>
      <c r="AP176" s="141"/>
      <c r="AQ176" s="141"/>
      <c r="AR176" s="141"/>
      <c r="AS176" s="141"/>
      <c r="AT176" s="141"/>
      <c r="AU176" s="141"/>
      <c r="AV176" s="141"/>
      <c r="AW176" s="141"/>
      <c r="AX176" s="141"/>
      <c r="AY176" s="141"/>
      <c r="AZ176" s="141"/>
      <c r="BA176" s="141"/>
      <c r="BB176" s="141"/>
      <c r="BC176" s="141"/>
    </row>
    <row r="177" spans="7:55" s="2" customFormat="1" x14ac:dyDescent="0.4">
      <c r="G177" s="141"/>
      <c r="H177" s="141"/>
      <c r="I177" s="141"/>
      <c r="J177" s="141"/>
      <c r="K177" s="141"/>
      <c r="L177" s="141"/>
      <c r="M177" s="141"/>
      <c r="N177" s="141"/>
      <c r="O177" s="141"/>
      <c r="P177" s="141"/>
      <c r="Q177" s="141"/>
      <c r="R177" s="141"/>
      <c r="S177" s="141"/>
      <c r="T177" s="141"/>
      <c r="U177" s="141"/>
      <c r="V177" s="141"/>
      <c r="W177" s="141"/>
      <c r="X177" s="141"/>
      <c r="Y177" s="141"/>
      <c r="Z177" s="141"/>
      <c r="AA177" s="141"/>
      <c r="AB177" s="141"/>
      <c r="AC177" s="141"/>
      <c r="AD177" s="141"/>
      <c r="AE177" s="141"/>
      <c r="AF177" s="141"/>
      <c r="AG177" s="141"/>
      <c r="AH177" s="141"/>
      <c r="AI177" s="141"/>
      <c r="AJ177" s="141"/>
      <c r="AK177" s="141"/>
      <c r="AL177" s="141"/>
      <c r="AM177" s="141"/>
      <c r="AN177" s="141"/>
      <c r="AO177" s="141"/>
      <c r="AP177" s="141"/>
      <c r="AQ177" s="141"/>
      <c r="AR177" s="141"/>
      <c r="AS177" s="141"/>
      <c r="AT177" s="141"/>
      <c r="AU177" s="141"/>
      <c r="AV177" s="141"/>
      <c r="AW177" s="141"/>
      <c r="AX177" s="141"/>
      <c r="AY177" s="141"/>
      <c r="AZ177" s="141"/>
      <c r="BA177" s="141"/>
      <c r="BB177" s="141"/>
      <c r="BC177" s="141"/>
    </row>
    <row r="178" spans="7:55" s="2" customFormat="1" x14ac:dyDescent="0.4">
      <c r="G178" s="141"/>
      <c r="H178" s="141"/>
      <c r="I178" s="141"/>
      <c r="J178" s="141"/>
      <c r="K178" s="141"/>
      <c r="L178" s="141"/>
      <c r="M178" s="141"/>
      <c r="N178" s="141"/>
      <c r="O178" s="141"/>
      <c r="P178" s="141"/>
      <c r="Q178" s="141"/>
      <c r="R178" s="141"/>
      <c r="S178" s="141"/>
      <c r="T178" s="141"/>
      <c r="U178" s="141"/>
      <c r="V178" s="141"/>
      <c r="W178" s="141"/>
      <c r="X178" s="141"/>
      <c r="Y178" s="141"/>
      <c r="Z178" s="141"/>
      <c r="AA178" s="141"/>
      <c r="AB178" s="141"/>
      <c r="AC178" s="141"/>
      <c r="AD178" s="141"/>
      <c r="AE178" s="141"/>
      <c r="AF178" s="141"/>
      <c r="AG178" s="141"/>
      <c r="AH178" s="141"/>
      <c r="AI178" s="141"/>
      <c r="AJ178" s="141"/>
      <c r="AK178" s="141"/>
      <c r="AL178" s="141"/>
      <c r="AM178" s="141"/>
      <c r="AN178" s="141"/>
      <c r="AO178" s="141"/>
      <c r="AP178" s="141"/>
      <c r="AQ178" s="141"/>
      <c r="AR178" s="141"/>
      <c r="AS178" s="141"/>
      <c r="AT178" s="141"/>
      <c r="AU178" s="141"/>
      <c r="AV178" s="141"/>
      <c r="AW178" s="141"/>
      <c r="AX178" s="141"/>
      <c r="AY178" s="141"/>
      <c r="AZ178" s="141"/>
      <c r="BA178" s="141"/>
      <c r="BB178" s="141"/>
      <c r="BC178" s="141"/>
    </row>
    <row r="179" spans="7:55" s="2" customFormat="1" x14ac:dyDescent="0.4">
      <c r="G179" s="141"/>
      <c r="H179" s="141"/>
      <c r="I179" s="141"/>
      <c r="J179" s="141"/>
      <c r="K179" s="141"/>
      <c r="L179" s="141"/>
      <c r="M179" s="141"/>
      <c r="N179" s="141"/>
      <c r="O179" s="141"/>
      <c r="P179" s="141"/>
      <c r="Q179" s="141"/>
      <c r="R179" s="141"/>
      <c r="S179" s="141"/>
      <c r="T179" s="141"/>
      <c r="U179" s="141"/>
      <c r="V179" s="141"/>
      <c r="W179" s="141"/>
      <c r="X179" s="141"/>
      <c r="Y179" s="141"/>
      <c r="Z179" s="141"/>
      <c r="AA179" s="141"/>
      <c r="AB179" s="141"/>
      <c r="AC179" s="141"/>
      <c r="AD179" s="141"/>
      <c r="AE179" s="141"/>
      <c r="AF179" s="141"/>
      <c r="AG179" s="141"/>
      <c r="AH179" s="141"/>
      <c r="AI179" s="141"/>
      <c r="AJ179" s="141"/>
      <c r="AK179" s="141"/>
      <c r="AL179" s="141"/>
      <c r="AM179" s="141"/>
      <c r="AN179" s="141"/>
      <c r="AO179" s="141"/>
      <c r="AP179" s="141"/>
      <c r="AQ179" s="141"/>
      <c r="AR179" s="141"/>
      <c r="AS179" s="141"/>
      <c r="AT179" s="141"/>
      <c r="AU179" s="141"/>
      <c r="AV179" s="141"/>
      <c r="AW179" s="141"/>
      <c r="AX179" s="141"/>
      <c r="AY179" s="141"/>
      <c r="AZ179" s="141"/>
      <c r="BA179" s="141"/>
      <c r="BB179" s="141"/>
      <c r="BC179" s="141"/>
    </row>
    <row r="180" spans="7:55" s="2" customFormat="1" x14ac:dyDescent="0.4">
      <c r="G180" s="141"/>
      <c r="H180" s="141"/>
      <c r="I180" s="141"/>
      <c r="J180" s="141"/>
      <c r="K180" s="141"/>
      <c r="L180" s="141"/>
      <c r="M180" s="141"/>
      <c r="N180" s="141"/>
      <c r="O180" s="141"/>
      <c r="P180" s="141"/>
      <c r="Q180" s="141"/>
      <c r="R180" s="141"/>
      <c r="S180" s="141"/>
      <c r="T180" s="141"/>
      <c r="U180" s="141"/>
      <c r="V180" s="141"/>
      <c r="W180" s="141"/>
      <c r="X180" s="141"/>
      <c r="Y180" s="141"/>
      <c r="Z180" s="141"/>
      <c r="AA180" s="141"/>
      <c r="AB180" s="141"/>
      <c r="AC180" s="141"/>
      <c r="AD180" s="141"/>
      <c r="AE180" s="141"/>
      <c r="AF180" s="141"/>
      <c r="AG180" s="141"/>
      <c r="AH180" s="141"/>
      <c r="AI180" s="141"/>
      <c r="AJ180" s="141"/>
      <c r="AK180" s="141"/>
      <c r="AL180" s="141"/>
      <c r="AM180" s="141"/>
      <c r="AN180" s="141"/>
      <c r="AO180" s="141"/>
      <c r="AP180" s="141"/>
      <c r="AQ180" s="141"/>
      <c r="AR180" s="141"/>
      <c r="AS180" s="141"/>
      <c r="AT180" s="141"/>
      <c r="AU180" s="141"/>
      <c r="AV180" s="141"/>
      <c r="AW180" s="141"/>
      <c r="AX180" s="141"/>
      <c r="AY180" s="141"/>
      <c r="AZ180" s="141"/>
      <c r="BA180" s="141"/>
      <c r="BB180" s="141"/>
      <c r="BC180" s="141"/>
    </row>
    <row r="181" spans="7:55" s="2" customFormat="1" x14ac:dyDescent="0.4">
      <c r="G181" s="141"/>
      <c r="H181" s="141"/>
      <c r="I181" s="141"/>
      <c r="J181" s="141"/>
      <c r="K181" s="141"/>
      <c r="L181" s="141"/>
      <c r="M181" s="141"/>
      <c r="N181" s="141"/>
      <c r="O181" s="141"/>
      <c r="P181" s="141"/>
      <c r="Q181" s="141"/>
      <c r="R181" s="141"/>
      <c r="S181" s="141"/>
      <c r="T181" s="141"/>
      <c r="U181" s="141"/>
      <c r="V181" s="141"/>
      <c r="W181" s="141"/>
      <c r="X181" s="141"/>
      <c r="Y181" s="141"/>
      <c r="Z181" s="141"/>
      <c r="AA181" s="141"/>
      <c r="AB181" s="141"/>
      <c r="AC181" s="141"/>
      <c r="AD181" s="141"/>
      <c r="AE181" s="141"/>
      <c r="AF181" s="141"/>
      <c r="AG181" s="141"/>
      <c r="AH181" s="141"/>
      <c r="AI181" s="141"/>
      <c r="AJ181" s="141"/>
      <c r="AK181" s="141"/>
      <c r="AL181" s="141"/>
      <c r="AM181" s="141"/>
      <c r="AN181" s="141"/>
      <c r="AO181" s="141"/>
      <c r="AP181" s="141"/>
      <c r="AQ181" s="141"/>
      <c r="AR181" s="141"/>
      <c r="AS181" s="141"/>
      <c r="AT181" s="141"/>
      <c r="AU181" s="141"/>
      <c r="AV181" s="141"/>
      <c r="AW181" s="141"/>
      <c r="AX181" s="141"/>
      <c r="AY181" s="141"/>
      <c r="AZ181" s="141"/>
      <c r="BA181" s="141"/>
      <c r="BB181" s="141"/>
      <c r="BC181" s="141"/>
    </row>
    <row r="182" spans="7:55" s="2" customFormat="1" x14ac:dyDescent="0.4">
      <c r="G182" s="141"/>
      <c r="H182" s="141"/>
      <c r="I182" s="141"/>
      <c r="J182" s="141"/>
      <c r="K182" s="141"/>
      <c r="L182" s="141"/>
      <c r="M182" s="141"/>
      <c r="N182" s="141"/>
      <c r="O182" s="141"/>
      <c r="P182" s="141"/>
      <c r="Q182" s="141"/>
      <c r="R182" s="141"/>
      <c r="S182" s="141"/>
      <c r="T182" s="141"/>
      <c r="U182" s="141"/>
      <c r="V182" s="141"/>
      <c r="W182" s="141"/>
      <c r="X182" s="141"/>
      <c r="Y182" s="141"/>
      <c r="Z182" s="141"/>
      <c r="AA182" s="141"/>
      <c r="AB182" s="141"/>
      <c r="AC182" s="141"/>
      <c r="AD182" s="141"/>
      <c r="AE182" s="141"/>
      <c r="AF182" s="141"/>
      <c r="AG182" s="141"/>
      <c r="AH182" s="141"/>
      <c r="AI182" s="141"/>
      <c r="AJ182" s="141"/>
      <c r="AK182" s="141"/>
      <c r="AL182" s="141"/>
      <c r="AM182" s="141"/>
      <c r="AN182" s="141"/>
      <c r="AO182" s="141"/>
      <c r="AP182" s="141"/>
      <c r="AQ182" s="141"/>
      <c r="AR182" s="141"/>
      <c r="AS182" s="141"/>
      <c r="AT182" s="141"/>
      <c r="AU182" s="141"/>
      <c r="AV182" s="141"/>
      <c r="AW182" s="141"/>
      <c r="AX182" s="141"/>
      <c r="AY182" s="141"/>
      <c r="AZ182" s="141"/>
      <c r="BA182" s="141"/>
      <c r="BB182" s="141"/>
      <c r="BC182" s="141"/>
    </row>
    <row r="183" spans="7:55" s="2" customFormat="1" x14ac:dyDescent="0.4">
      <c r="G183" s="141"/>
      <c r="H183" s="141"/>
      <c r="I183" s="141"/>
      <c r="J183" s="141"/>
      <c r="K183" s="141"/>
      <c r="L183" s="141"/>
      <c r="M183" s="141"/>
      <c r="N183" s="141"/>
      <c r="O183" s="141"/>
      <c r="P183" s="141"/>
      <c r="Q183" s="141"/>
      <c r="R183" s="141"/>
      <c r="S183" s="141"/>
      <c r="T183" s="141"/>
      <c r="U183" s="141"/>
      <c r="V183" s="141"/>
      <c r="W183" s="141"/>
      <c r="X183" s="141"/>
      <c r="Y183" s="141"/>
      <c r="Z183" s="141"/>
      <c r="AA183" s="141"/>
      <c r="AB183" s="141"/>
      <c r="AC183" s="141"/>
      <c r="AD183" s="141"/>
      <c r="AE183" s="141"/>
      <c r="AF183" s="141"/>
      <c r="AG183" s="141"/>
      <c r="AH183" s="141"/>
      <c r="AI183" s="141"/>
      <c r="AJ183" s="141"/>
      <c r="AK183" s="141"/>
      <c r="AL183" s="141"/>
      <c r="AM183" s="141"/>
      <c r="AN183" s="141"/>
      <c r="AO183" s="141"/>
      <c r="AP183" s="141"/>
      <c r="AQ183" s="141"/>
      <c r="AR183" s="141"/>
      <c r="AS183" s="141"/>
      <c r="AT183" s="141"/>
      <c r="AU183" s="141"/>
      <c r="AV183" s="141"/>
      <c r="AW183" s="141"/>
      <c r="AX183" s="141"/>
      <c r="AY183" s="141"/>
      <c r="AZ183" s="141"/>
      <c r="BA183" s="141"/>
      <c r="BB183" s="141"/>
      <c r="BC183" s="141"/>
    </row>
    <row r="184" spans="7:55" s="2" customFormat="1" x14ac:dyDescent="0.4">
      <c r="G184" s="141"/>
      <c r="H184" s="141"/>
      <c r="I184" s="141"/>
      <c r="J184" s="141"/>
      <c r="K184" s="141"/>
      <c r="L184" s="141"/>
      <c r="M184" s="141"/>
      <c r="N184" s="141"/>
      <c r="O184" s="141"/>
      <c r="P184" s="141"/>
      <c r="Q184" s="141"/>
      <c r="R184" s="141"/>
      <c r="S184" s="141"/>
      <c r="T184" s="141"/>
      <c r="U184" s="141"/>
      <c r="V184" s="141"/>
      <c r="W184" s="141"/>
      <c r="X184" s="141"/>
      <c r="Y184" s="141"/>
      <c r="Z184" s="141"/>
      <c r="AA184" s="141"/>
      <c r="AB184" s="141"/>
      <c r="AC184" s="141"/>
      <c r="AD184" s="141"/>
      <c r="AE184" s="141"/>
      <c r="AF184" s="141"/>
      <c r="AG184" s="141"/>
      <c r="AH184" s="141"/>
      <c r="AI184" s="141"/>
      <c r="AJ184" s="141"/>
      <c r="AK184" s="141"/>
      <c r="AL184" s="141"/>
      <c r="AM184" s="141"/>
      <c r="AN184" s="141"/>
      <c r="AO184" s="141"/>
      <c r="AP184" s="141"/>
      <c r="AQ184" s="141"/>
      <c r="AR184" s="141"/>
      <c r="AS184" s="141"/>
      <c r="AT184" s="141"/>
      <c r="AU184" s="141"/>
      <c r="AV184" s="141"/>
      <c r="AW184" s="141"/>
      <c r="AX184" s="141"/>
      <c r="AY184" s="141"/>
      <c r="AZ184" s="141"/>
      <c r="BA184" s="141"/>
      <c r="BB184" s="141"/>
      <c r="BC184" s="141"/>
    </row>
    <row r="185" spans="7:55" s="2" customFormat="1" x14ac:dyDescent="0.4">
      <c r="G185" s="141"/>
      <c r="H185" s="141"/>
      <c r="I185" s="141"/>
      <c r="J185" s="141"/>
      <c r="K185" s="141"/>
      <c r="L185" s="141"/>
      <c r="M185" s="141"/>
      <c r="N185" s="141"/>
      <c r="O185" s="141"/>
      <c r="P185" s="141"/>
      <c r="Q185" s="141"/>
      <c r="R185" s="141"/>
      <c r="S185" s="141"/>
      <c r="T185" s="141"/>
      <c r="U185" s="141"/>
      <c r="V185" s="141"/>
      <c r="W185" s="141"/>
      <c r="X185" s="141"/>
      <c r="Y185" s="141"/>
      <c r="Z185" s="141"/>
      <c r="AA185" s="141"/>
      <c r="AB185" s="141"/>
      <c r="AC185" s="141"/>
      <c r="AD185" s="141"/>
      <c r="AE185" s="141"/>
      <c r="AF185" s="141"/>
      <c r="AG185" s="141"/>
      <c r="AH185" s="141"/>
      <c r="AI185" s="141"/>
      <c r="AJ185" s="141"/>
      <c r="AK185" s="141"/>
      <c r="AL185" s="141"/>
      <c r="AM185" s="141"/>
      <c r="AN185" s="141"/>
      <c r="AO185" s="141"/>
      <c r="AP185" s="141"/>
      <c r="AQ185" s="141"/>
      <c r="AR185" s="141"/>
      <c r="AS185" s="141"/>
      <c r="AT185" s="141"/>
      <c r="AU185" s="141"/>
      <c r="AV185" s="141"/>
      <c r="AW185" s="141"/>
      <c r="AX185" s="141"/>
      <c r="AY185" s="141"/>
      <c r="AZ185" s="141"/>
      <c r="BA185" s="141"/>
      <c r="BB185" s="141"/>
      <c r="BC185" s="141"/>
    </row>
    <row r="186" spans="7:55" s="2" customFormat="1" x14ac:dyDescent="0.4">
      <c r="G186" s="141"/>
      <c r="H186" s="141"/>
      <c r="I186" s="141"/>
      <c r="J186" s="141"/>
      <c r="K186" s="141"/>
      <c r="L186" s="141"/>
      <c r="M186" s="141"/>
      <c r="N186" s="141"/>
      <c r="O186" s="141"/>
      <c r="P186" s="141"/>
      <c r="Q186" s="141"/>
      <c r="R186" s="141"/>
      <c r="S186" s="141"/>
      <c r="T186" s="141"/>
      <c r="U186" s="141"/>
      <c r="V186" s="141"/>
      <c r="W186" s="141"/>
      <c r="X186" s="141"/>
      <c r="Y186" s="141"/>
      <c r="Z186" s="141"/>
      <c r="AA186" s="141"/>
      <c r="AB186" s="141"/>
      <c r="AC186" s="141"/>
      <c r="AD186" s="141"/>
      <c r="AE186" s="141"/>
      <c r="AF186" s="141"/>
      <c r="AG186" s="141"/>
      <c r="AH186" s="141"/>
      <c r="AI186" s="141"/>
      <c r="AJ186" s="141"/>
      <c r="AK186" s="141"/>
      <c r="AL186" s="141"/>
      <c r="AM186" s="141"/>
      <c r="AN186" s="141"/>
      <c r="AO186" s="141"/>
      <c r="AP186" s="141"/>
      <c r="AQ186" s="141"/>
      <c r="AR186" s="141"/>
      <c r="AS186" s="141"/>
      <c r="AT186" s="141"/>
      <c r="AU186" s="141"/>
      <c r="AV186" s="141"/>
      <c r="AW186" s="141"/>
      <c r="AX186" s="141"/>
      <c r="AY186" s="141"/>
      <c r="AZ186" s="141"/>
      <c r="BA186" s="141"/>
      <c r="BB186" s="141"/>
      <c r="BC186" s="141"/>
    </row>
    <row r="187" spans="7:55" s="2" customFormat="1" x14ac:dyDescent="0.4">
      <c r="G187" s="141"/>
      <c r="H187" s="141"/>
      <c r="I187" s="141"/>
      <c r="J187" s="141"/>
      <c r="K187" s="141"/>
      <c r="L187" s="141"/>
      <c r="M187" s="141"/>
      <c r="N187" s="141"/>
      <c r="O187" s="141"/>
      <c r="P187" s="141"/>
      <c r="Q187" s="141"/>
      <c r="R187" s="141"/>
      <c r="S187" s="141"/>
      <c r="T187" s="141"/>
      <c r="U187" s="141"/>
      <c r="V187" s="141"/>
      <c r="W187" s="141"/>
      <c r="X187" s="141"/>
      <c r="Y187" s="141"/>
      <c r="Z187" s="141"/>
      <c r="AA187" s="141"/>
      <c r="AB187" s="141"/>
      <c r="AC187" s="141"/>
      <c r="AD187" s="141"/>
      <c r="AE187" s="141"/>
      <c r="AF187" s="141"/>
      <c r="AG187" s="141"/>
      <c r="AH187" s="141"/>
      <c r="AI187" s="141"/>
      <c r="AJ187" s="141"/>
      <c r="AK187" s="141"/>
      <c r="AL187" s="141"/>
      <c r="AM187" s="141"/>
      <c r="AN187" s="141"/>
      <c r="AO187" s="141"/>
      <c r="AP187" s="141"/>
      <c r="AQ187" s="141"/>
      <c r="AR187" s="141"/>
      <c r="AS187" s="141"/>
      <c r="AT187" s="141"/>
      <c r="AU187" s="141"/>
      <c r="AV187" s="141"/>
      <c r="AW187" s="141"/>
      <c r="AX187" s="141"/>
      <c r="AY187" s="141"/>
      <c r="AZ187" s="141"/>
      <c r="BA187" s="141"/>
      <c r="BB187" s="141"/>
      <c r="BC187" s="141"/>
    </row>
    <row r="188" spans="7:55" s="2" customFormat="1" x14ac:dyDescent="0.4">
      <c r="G188" s="141"/>
      <c r="H188" s="141"/>
      <c r="I188" s="141"/>
      <c r="J188" s="141"/>
      <c r="K188" s="141"/>
      <c r="L188" s="141"/>
      <c r="M188" s="141"/>
      <c r="N188" s="141"/>
      <c r="O188" s="141"/>
      <c r="P188" s="141"/>
      <c r="Q188" s="141"/>
      <c r="R188" s="141"/>
      <c r="S188" s="141"/>
      <c r="T188" s="141"/>
      <c r="U188" s="141"/>
      <c r="V188" s="141"/>
      <c r="W188" s="141"/>
      <c r="X188" s="141"/>
      <c r="Y188" s="141"/>
      <c r="Z188" s="141"/>
      <c r="AA188" s="141"/>
      <c r="AB188" s="141"/>
      <c r="AC188" s="141"/>
      <c r="AD188" s="141"/>
      <c r="AE188" s="141"/>
      <c r="AF188" s="141"/>
      <c r="AG188" s="141"/>
      <c r="AH188" s="141"/>
      <c r="AI188" s="141"/>
      <c r="AJ188" s="141"/>
      <c r="AK188" s="141"/>
      <c r="AL188" s="141"/>
      <c r="AM188" s="141"/>
      <c r="AN188" s="141"/>
      <c r="AO188" s="141"/>
      <c r="AP188" s="141"/>
      <c r="AQ188" s="141"/>
      <c r="AR188" s="141"/>
      <c r="AS188" s="141"/>
      <c r="AT188" s="141"/>
      <c r="AU188" s="141"/>
      <c r="AV188" s="141"/>
      <c r="AW188" s="141"/>
      <c r="AX188" s="141"/>
      <c r="AY188" s="141"/>
      <c r="AZ188" s="141"/>
      <c r="BA188" s="141"/>
      <c r="BB188" s="141"/>
      <c r="BC188" s="141"/>
    </row>
    <row r="189" spans="7:55" s="2" customFormat="1" x14ac:dyDescent="0.4">
      <c r="G189" s="141"/>
      <c r="H189" s="141"/>
      <c r="I189" s="141"/>
      <c r="J189" s="141"/>
      <c r="K189" s="141"/>
      <c r="L189" s="141"/>
      <c r="M189" s="141"/>
      <c r="N189" s="141"/>
      <c r="O189" s="141"/>
      <c r="P189" s="141"/>
      <c r="Q189" s="141"/>
      <c r="R189" s="141"/>
      <c r="S189" s="141"/>
      <c r="T189" s="141"/>
      <c r="U189" s="141"/>
      <c r="V189" s="141"/>
      <c r="W189" s="141"/>
      <c r="X189" s="141"/>
      <c r="Y189" s="141"/>
      <c r="Z189" s="141"/>
      <c r="AA189" s="141"/>
      <c r="AB189" s="141"/>
      <c r="AC189" s="141"/>
      <c r="AD189" s="141"/>
      <c r="AE189" s="141"/>
      <c r="AF189" s="141"/>
      <c r="AG189" s="141"/>
      <c r="AH189" s="141"/>
      <c r="AI189" s="141"/>
      <c r="AJ189" s="141"/>
      <c r="AK189" s="141"/>
      <c r="AL189" s="141"/>
      <c r="AM189" s="141"/>
      <c r="AN189" s="141"/>
      <c r="AO189" s="141"/>
      <c r="AP189" s="141"/>
      <c r="AQ189" s="141"/>
      <c r="AR189" s="141"/>
      <c r="AS189" s="141"/>
      <c r="AT189" s="141"/>
      <c r="AU189" s="141"/>
      <c r="AV189" s="141"/>
      <c r="AW189" s="141"/>
      <c r="AX189" s="141"/>
      <c r="AY189" s="141"/>
      <c r="AZ189" s="141"/>
      <c r="BA189" s="141"/>
      <c r="BB189" s="141"/>
      <c r="BC189" s="141"/>
    </row>
    <row r="190" spans="7:55" s="2" customFormat="1" x14ac:dyDescent="0.4">
      <c r="G190" s="141"/>
      <c r="H190" s="141"/>
      <c r="I190" s="141"/>
      <c r="J190" s="141"/>
      <c r="K190" s="141"/>
      <c r="L190" s="141"/>
      <c r="M190" s="141"/>
      <c r="N190" s="141"/>
      <c r="O190" s="141"/>
      <c r="P190" s="141"/>
      <c r="Q190" s="141"/>
      <c r="R190" s="141"/>
      <c r="S190" s="141"/>
      <c r="T190" s="141"/>
      <c r="U190" s="141"/>
      <c r="V190" s="141"/>
      <c r="W190" s="141"/>
      <c r="X190" s="141"/>
      <c r="Y190" s="141"/>
      <c r="Z190" s="141"/>
      <c r="AA190" s="141"/>
      <c r="AB190" s="141"/>
      <c r="AC190" s="141"/>
      <c r="AD190" s="141"/>
      <c r="AE190" s="141"/>
      <c r="AF190" s="141"/>
      <c r="AG190" s="141"/>
      <c r="AH190" s="141"/>
      <c r="AI190" s="141"/>
      <c r="AJ190" s="141"/>
      <c r="AK190" s="141"/>
      <c r="AL190" s="141"/>
      <c r="AM190" s="141"/>
      <c r="AN190" s="141"/>
      <c r="AO190" s="141"/>
      <c r="AP190" s="141"/>
      <c r="AQ190" s="141"/>
      <c r="AR190" s="141"/>
      <c r="AS190" s="141"/>
      <c r="AT190" s="141"/>
      <c r="AU190" s="141"/>
      <c r="AV190" s="141"/>
      <c r="AW190" s="141"/>
      <c r="AX190" s="141"/>
      <c r="AY190" s="141"/>
      <c r="AZ190" s="141"/>
      <c r="BA190" s="141"/>
      <c r="BB190" s="141"/>
      <c r="BC190" s="141"/>
    </row>
    <row r="191" spans="7:55" s="2" customFormat="1" x14ac:dyDescent="0.4">
      <c r="G191" s="141"/>
      <c r="H191" s="141"/>
      <c r="I191" s="141"/>
      <c r="J191" s="141"/>
      <c r="K191" s="141"/>
      <c r="L191" s="141"/>
      <c r="M191" s="141"/>
      <c r="N191" s="141"/>
      <c r="O191" s="141"/>
      <c r="P191" s="141"/>
      <c r="Q191" s="141"/>
      <c r="R191" s="141"/>
      <c r="S191" s="141"/>
      <c r="T191" s="141"/>
      <c r="U191" s="141"/>
      <c r="V191" s="141"/>
      <c r="W191" s="141"/>
      <c r="X191" s="141"/>
      <c r="Y191" s="141"/>
      <c r="Z191" s="141"/>
      <c r="AA191" s="141"/>
      <c r="AB191" s="141"/>
      <c r="AC191" s="141"/>
      <c r="AD191" s="141"/>
      <c r="AE191" s="141"/>
      <c r="AF191" s="141"/>
      <c r="AG191" s="141"/>
      <c r="AH191" s="141"/>
      <c r="AI191" s="141"/>
      <c r="AJ191" s="141"/>
      <c r="AK191" s="141"/>
      <c r="AL191" s="141"/>
      <c r="AM191" s="141"/>
      <c r="AN191" s="141"/>
      <c r="AO191" s="141"/>
      <c r="AP191" s="141"/>
      <c r="AQ191" s="141"/>
      <c r="AR191" s="141"/>
      <c r="AS191" s="141"/>
      <c r="AT191" s="141"/>
      <c r="AU191" s="141"/>
      <c r="AV191" s="141"/>
      <c r="AW191" s="141"/>
      <c r="AX191" s="141"/>
      <c r="AY191" s="141"/>
      <c r="AZ191" s="141"/>
      <c r="BA191" s="141"/>
      <c r="BB191" s="141"/>
      <c r="BC191" s="141"/>
    </row>
    <row r="192" spans="7:55" s="2" customFormat="1" x14ac:dyDescent="0.4">
      <c r="G192" s="141"/>
      <c r="H192" s="141"/>
      <c r="I192" s="141"/>
      <c r="J192" s="141"/>
      <c r="K192" s="141"/>
      <c r="L192" s="141"/>
      <c r="M192" s="141"/>
      <c r="N192" s="141"/>
      <c r="O192" s="141"/>
      <c r="P192" s="141"/>
      <c r="Q192" s="141"/>
      <c r="R192" s="141"/>
      <c r="S192" s="141"/>
      <c r="T192" s="141"/>
      <c r="U192" s="141"/>
      <c r="V192" s="141"/>
      <c r="W192" s="141"/>
      <c r="X192" s="141"/>
      <c r="Y192" s="141"/>
      <c r="Z192" s="141"/>
      <c r="AA192" s="141"/>
      <c r="AB192" s="141"/>
      <c r="AC192" s="141"/>
      <c r="AD192" s="141"/>
      <c r="AE192" s="141"/>
      <c r="AF192" s="141"/>
      <c r="AG192" s="141"/>
      <c r="AH192" s="141"/>
      <c r="AI192" s="141"/>
      <c r="AJ192" s="141"/>
      <c r="AK192" s="141"/>
      <c r="AL192" s="141"/>
      <c r="AM192" s="141"/>
      <c r="AN192" s="141"/>
      <c r="AO192" s="141"/>
      <c r="AP192" s="141"/>
      <c r="AQ192" s="141"/>
      <c r="AR192" s="141"/>
      <c r="AS192" s="141"/>
      <c r="AT192" s="141"/>
      <c r="AU192" s="141"/>
      <c r="AV192" s="141"/>
      <c r="AW192" s="141"/>
      <c r="AX192" s="141"/>
      <c r="AY192" s="141"/>
      <c r="AZ192" s="141"/>
      <c r="BA192" s="141"/>
      <c r="BB192" s="141"/>
      <c r="BC192" s="141"/>
    </row>
    <row r="193" spans="7:55" s="2" customFormat="1" x14ac:dyDescent="0.4">
      <c r="G193" s="141"/>
      <c r="H193" s="141"/>
      <c r="I193" s="141"/>
      <c r="J193" s="141"/>
      <c r="K193" s="141"/>
      <c r="L193" s="141"/>
      <c r="M193" s="141"/>
      <c r="N193" s="141"/>
      <c r="O193" s="141"/>
      <c r="P193" s="141"/>
      <c r="Q193" s="141"/>
      <c r="R193" s="141"/>
      <c r="S193" s="141"/>
      <c r="T193" s="141"/>
      <c r="U193" s="141"/>
      <c r="V193" s="141"/>
      <c r="W193" s="141"/>
      <c r="X193" s="141"/>
      <c r="Y193" s="141"/>
      <c r="Z193" s="141"/>
      <c r="AA193" s="141"/>
      <c r="AB193" s="141"/>
      <c r="AC193" s="141"/>
      <c r="AD193" s="141"/>
      <c r="AE193" s="141"/>
      <c r="AF193" s="141"/>
      <c r="AG193" s="141"/>
      <c r="AH193" s="141"/>
      <c r="AI193" s="141"/>
      <c r="AJ193" s="141"/>
      <c r="AK193" s="141"/>
      <c r="AL193" s="141"/>
      <c r="AM193" s="141"/>
      <c r="AN193" s="141"/>
      <c r="AO193" s="141"/>
      <c r="AP193" s="141"/>
      <c r="AQ193" s="141"/>
      <c r="AR193" s="141"/>
      <c r="AS193" s="141"/>
      <c r="AT193" s="141"/>
      <c r="AU193" s="141"/>
      <c r="AV193" s="141"/>
      <c r="AW193" s="141"/>
      <c r="AX193" s="141"/>
      <c r="AY193" s="141"/>
      <c r="AZ193" s="141"/>
      <c r="BA193" s="141"/>
      <c r="BB193" s="141"/>
      <c r="BC193" s="141"/>
    </row>
    <row r="194" spans="7:55" s="2" customFormat="1" x14ac:dyDescent="0.4">
      <c r="G194" s="141"/>
      <c r="H194" s="141"/>
      <c r="I194" s="141"/>
      <c r="J194" s="141"/>
      <c r="K194" s="141"/>
      <c r="L194" s="141"/>
      <c r="M194" s="141"/>
      <c r="N194" s="141"/>
      <c r="O194" s="141"/>
      <c r="P194" s="141"/>
      <c r="Q194" s="141"/>
      <c r="R194" s="141"/>
      <c r="S194" s="141"/>
      <c r="T194" s="141"/>
      <c r="U194" s="141"/>
      <c r="V194" s="141"/>
      <c r="W194" s="141"/>
      <c r="X194" s="141"/>
      <c r="Y194" s="141"/>
      <c r="Z194" s="141"/>
      <c r="AA194" s="141"/>
      <c r="AB194" s="141"/>
      <c r="AC194" s="141"/>
      <c r="AD194" s="141"/>
      <c r="AE194" s="141"/>
      <c r="AF194" s="141"/>
      <c r="AG194" s="141"/>
      <c r="AH194" s="141"/>
      <c r="AI194" s="141"/>
      <c r="AJ194" s="141"/>
      <c r="AK194" s="141"/>
      <c r="AL194" s="141"/>
      <c r="AM194" s="141"/>
      <c r="AN194" s="141"/>
      <c r="AO194" s="141"/>
      <c r="AP194" s="141"/>
      <c r="AQ194" s="141"/>
      <c r="AR194" s="141"/>
      <c r="AS194" s="141"/>
      <c r="AT194" s="141"/>
      <c r="AU194" s="141"/>
      <c r="AV194" s="141"/>
      <c r="AW194" s="141"/>
      <c r="AX194" s="141"/>
      <c r="AY194" s="141"/>
      <c r="AZ194" s="141"/>
      <c r="BA194" s="141"/>
      <c r="BB194" s="141"/>
      <c r="BC194" s="141"/>
    </row>
    <row r="195" spans="7:55" s="2" customFormat="1" x14ac:dyDescent="0.4">
      <c r="G195" s="141"/>
      <c r="H195" s="141"/>
      <c r="I195" s="141"/>
      <c r="J195" s="141"/>
      <c r="K195" s="141"/>
      <c r="L195" s="141"/>
      <c r="M195" s="141"/>
      <c r="N195" s="141"/>
      <c r="O195" s="141"/>
      <c r="P195" s="141"/>
      <c r="Q195" s="141"/>
      <c r="R195" s="141"/>
      <c r="S195" s="141"/>
      <c r="T195" s="141"/>
      <c r="U195" s="141"/>
      <c r="V195" s="141"/>
      <c r="W195" s="141"/>
      <c r="X195" s="141"/>
      <c r="Y195" s="141"/>
      <c r="Z195" s="141"/>
      <c r="AA195" s="141"/>
      <c r="AB195" s="141"/>
      <c r="AC195" s="141"/>
      <c r="AD195" s="141"/>
      <c r="AE195" s="141"/>
      <c r="AF195" s="141"/>
      <c r="AG195" s="141"/>
      <c r="AH195" s="141"/>
      <c r="AI195" s="141"/>
      <c r="AJ195" s="141"/>
      <c r="AK195" s="141"/>
      <c r="AL195" s="141"/>
      <c r="AM195" s="141"/>
      <c r="AN195" s="141"/>
      <c r="AO195" s="141"/>
      <c r="AP195" s="141"/>
      <c r="AQ195" s="141"/>
      <c r="AR195" s="141"/>
      <c r="AS195" s="141"/>
      <c r="AT195" s="141"/>
      <c r="AU195" s="141"/>
      <c r="AV195" s="141"/>
      <c r="AW195" s="141"/>
      <c r="AX195" s="141"/>
      <c r="AY195" s="141"/>
      <c r="AZ195" s="141"/>
      <c r="BA195" s="141"/>
      <c r="BB195" s="141"/>
      <c r="BC195" s="141"/>
    </row>
    <row r="196" spans="7:55" s="2" customFormat="1" x14ac:dyDescent="0.4">
      <c r="G196" s="141"/>
      <c r="H196" s="141"/>
      <c r="I196" s="141"/>
      <c r="J196" s="141"/>
      <c r="K196" s="141"/>
      <c r="L196" s="141"/>
      <c r="M196" s="141"/>
      <c r="N196" s="141"/>
      <c r="O196" s="141"/>
      <c r="P196" s="141"/>
      <c r="Q196" s="141"/>
      <c r="R196" s="141"/>
      <c r="S196" s="141"/>
      <c r="T196" s="141"/>
      <c r="U196" s="141"/>
      <c r="V196" s="141"/>
      <c r="W196" s="141"/>
      <c r="X196" s="141"/>
      <c r="Y196" s="141"/>
      <c r="Z196" s="141"/>
      <c r="AA196" s="141"/>
      <c r="AB196" s="141"/>
      <c r="AC196" s="141"/>
      <c r="AD196" s="141"/>
      <c r="AE196" s="141"/>
      <c r="AF196" s="141"/>
      <c r="AG196" s="141"/>
      <c r="AH196" s="141"/>
      <c r="AI196" s="141"/>
      <c r="AJ196" s="141"/>
      <c r="AK196" s="141"/>
      <c r="AL196" s="141"/>
      <c r="AM196" s="141"/>
      <c r="AN196" s="141"/>
      <c r="AO196" s="141"/>
      <c r="AP196" s="141"/>
      <c r="AQ196" s="141"/>
      <c r="AR196" s="141"/>
      <c r="AS196" s="141"/>
      <c r="AT196" s="141"/>
      <c r="AU196" s="141"/>
      <c r="AV196" s="141"/>
      <c r="AW196" s="141"/>
      <c r="AX196" s="141"/>
      <c r="AY196" s="141"/>
      <c r="AZ196" s="141"/>
      <c r="BA196" s="141"/>
      <c r="BB196" s="141"/>
      <c r="BC196" s="141"/>
    </row>
    <row r="197" spans="7:55" s="2" customFormat="1" x14ac:dyDescent="0.4">
      <c r="G197" s="141"/>
      <c r="H197" s="141"/>
      <c r="I197" s="141"/>
      <c r="J197" s="141"/>
      <c r="K197" s="141"/>
      <c r="L197" s="141"/>
      <c r="M197" s="141"/>
      <c r="N197" s="141"/>
      <c r="O197" s="141"/>
      <c r="P197" s="141"/>
      <c r="Q197" s="141"/>
      <c r="R197" s="141"/>
      <c r="S197" s="141"/>
      <c r="T197" s="141"/>
      <c r="U197" s="141"/>
      <c r="V197" s="141"/>
      <c r="W197" s="141"/>
      <c r="X197" s="141"/>
      <c r="Y197" s="141"/>
      <c r="Z197" s="141"/>
      <c r="AA197" s="141"/>
      <c r="AB197" s="141"/>
      <c r="AC197" s="141"/>
      <c r="AD197" s="141"/>
      <c r="AE197" s="141"/>
      <c r="AF197" s="141"/>
      <c r="AG197" s="141"/>
      <c r="AH197" s="141"/>
      <c r="AI197" s="141"/>
      <c r="AJ197" s="141"/>
      <c r="AK197" s="141"/>
      <c r="AL197" s="141"/>
      <c r="AM197" s="141"/>
      <c r="AN197" s="141"/>
      <c r="AO197" s="141"/>
      <c r="AP197" s="141"/>
      <c r="AQ197" s="141"/>
      <c r="AR197" s="141"/>
      <c r="AS197" s="141"/>
      <c r="AT197" s="141"/>
      <c r="AU197" s="141"/>
      <c r="AV197" s="141"/>
      <c r="AW197" s="141"/>
      <c r="AX197" s="141"/>
      <c r="AY197" s="141"/>
      <c r="AZ197" s="141"/>
      <c r="BA197" s="141"/>
      <c r="BB197" s="141"/>
      <c r="BC197" s="141"/>
    </row>
    <row r="198" spans="7:55" s="2" customFormat="1" x14ac:dyDescent="0.4">
      <c r="G198" s="141"/>
      <c r="H198" s="141"/>
      <c r="I198" s="141"/>
      <c r="J198" s="141"/>
      <c r="K198" s="141"/>
      <c r="L198" s="141"/>
      <c r="M198" s="141"/>
      <c r="N198" s="141"/>
      <c r="O198" s="141"/>
      <c r="P198" s="141"/>
      <c r="Q198" s="141"/>
      <c r="R198" s="141"/>
      <c r="S198" s="141"/>
      <c r="T198" s="141"/>
      <c r="U198" s="141"/>
      <c r="V198" s="141"/>
      <c r="W198" s="141"/>
      <c r="X198" s="141"/>
      <c r="Y198" s="141"/>
      <c r="Z198" s="141"/>
      <c r="AA198" s="141"/>
      <c r="AB198" s="141"/>
      <c r="AC198" s="141"/>
      <c r="AD198" s="141"/>
      <c r="AE198" s="141"/>
      <c r="AF198" s="141"/>
      <c r="AG198" s="141"/>
      <c r="AH198" s="141"/>
      <c r="AI198" s="141"/>
      <c r="AJ198" s="141"/>
      <c r="AK198" s="141"/>
      <c r="AL198" s="141"/>
      <c r="AM198" s="141"/>
      <c r="AN198" s="141"/>
      <c r="AO198" s="141"/>
      <c r="AP198" s="141"/>
      <c r="AQ198" s="141"/>
      <c r="AR198" s="141"/>
      <c r="AS198" s="141"/>
      <c r="AT198" s="141"/>
      <c r="AU198" s="141"/>
      <c r="AV198" s="141"/>
      <c r="AW198" s="141"/>
      <c r="AX198" s="141"/>
      <c r="AY198" s="141"/>
      <c r="AZ198" s="141"/>
      <c r="BA198" s="141"/>
      <c r="BB198" s="141"/>
      <c r="BC198" s="141"/>
    </row>
    <row r="199" spans="7:55" s="2" customFormat="1" x14ac:dyDescent="0.4">
      <c r="G199" s="141"/>
      <c r="H199" s="141"/>
      <c r="I199" s="141"/>
      <c r="J199" s="141"/>
      <c r="K199" s="141"/>
      <c r="L199" s="141"/>
      <c r="M199" s="141"/>
      <c r="N199" s="141"/>
      <c r="O199" s="141"/>
      <c r="P199" s="141"/>
      <c r="Q199" s="141"/>
      <c r="R199" s="141"/>
      <c r="S199" s="141"/>
      <c r="T199" s="141"/>
      <c r="U199" s="141"/>
      <c r="V199" s="141"/>
      <c r="W199" s="141"/>
      <c r="X199" s="141"/>
      <c r="Y199" s="141"/>
      <c r="Z199" s="141"/>
      <c r="AA199" s="141"/>
      <c r="AB199" s="141"/>
      <c r="AC199" s="141"/>
      <c r="AD199" s="141"/>
      <c r="AE199" s="141"/>
      <c r="AF199" s="141"/>
      <c r="AG199" s="141"/>
      <c r="AH199" s="141"/>
      <c r="AI199" s="141"/>
      <c r="AJ199" s="141"/>
      <c r="AK199" s="141"/>
      <c r="AL199" s="141"/>
      <c r="AM199" s="141"/>
      <c r="AN199" s="141"/>
      <c r="AO199" s="141"/>
      <c r="AP199" s="141"/>
      <c r="AQ199" s="141"/>
      <c r="AR199" s="141"/>
      <c r="AS199" s="141"/>
      <c r="AT199" s="141"/>
      <c r="AU199" s="141"/>
      <c r="AV199" s="141"/>
      <c r="AW199" s="141"/>
      <c r="AX199" s="141"/>
      <c r="AY199" s="141"/>
      <c r="AZ199" s="141"/>
      <c r="BA199" s="141"/>
      <c r="BB199" s="141"/>
      <c r="BC199" s="141"/>
    </row>
    <row r="200" spans="7:55" s="2" customFormat="1" x14ac:dyDescent="0.4">
      <c r="G200" s="141"/>
      <c r="H200" s="141"/>
      <c r="I200" s="141"/>
      <c r="J200" s="141"/>
      <c r="K200" s="141"/>
      <c r="L200" s="141"/>
      <c r="M200" s="141"/>
      <c r="N200" s="141"/>
      <c r="O200" s="141"/>
      <c r="P200" s="141"/>
      <c r="Q200" s="141"/>
      <c r="R200" s="141"/>
      <c r="S200" s="141"/>
      <c r="T200" s="141"/>
      <c r="U200" s="141"/>
      <c r="V200" s="141"/>
      <c r="W200" s="141"/>
      <c r="X200" s="141"/>
      <c r="Y200" s="141"/>
      <c r="Z200" s="141"/>
      <c r="AA200" s="141"/>
      <c r="AB200" s="141"/>
      <c r="AC200" s="141"/>
      <c r="AD200" s="141"/>
      <c r="AE200" s="141"/>
      <c r="AF200" s="141"/>
      <c r="AG200" s="141"/>
      <c r="AH200" s="141"/>
      <c r="AI200" s="141"/>
      <c r="AJ200" s="141"/>
      <c r="AK200" s="141"/>
      <c r="AL200" s="141"/>
      <c r="AM200" s="141"/>
      <c r="AN200" s="141"/>
      <c r="AO200" s="141"/>
      <c r="AP200" s="141"/>
      <c r="AQ200" s="141"/>
      <c r="AR200" s="141"/>
      <c r="AS200" s="141"/>
      <c r="AT200" s="141"/>
      <c r="AU200" s="141"/>
      <c r="AV200" s="141"/>
      <c r="AW200" s="141"/>
      <c r="AX200" s="141"/>
      <c r="AY200" s="141"/>
      <c r="AZ200" s="141"/>
      <c r="BA200" s="141"/>
      <c r="BB200" s="141"/>
      <c r="BC200" s="141"/>
    </row>
    <row r="201" spans="7:55" s="2" customFormat="1" x14ac:dyDescent="0.4">
      <c r="G201" s="141"/>
      <c r="H201" s="141"/>
      <c r="I201" s="141"/>
      <c r="J201" s="141"/>
      <c r="K201" s="141"/>
      <c r="L201" s="141"/>
      <c r="M201" s="141"/>
      <c r="N201" s="141"/>
      <c r="O201" s="141"/>
      <c r="P201" s="141"/>
      <c r="Q201" s="141"/>
      <c r="R201" s="141"/>
      <c r="S201" s="141"/>
      <c r="T201" s="141"/>
      <c r="U201" s="141"/>
      <c r="V201" s="141"/>
      <c r="W201" s="141"/>
      <c r="X201" s="141"/>
      <c r="Y201" s="141"/>
      <c r="Z201" s="141"/>
      <c r="AA201" s="141"/>
      <c r="AB201" s="141"/>
      <c r="AC201" s="141"/>
      <c r="AD201" s="141"/>
      <c r="AE201" s="141"/>
      <c r="AF201" s="141"/>
      <c r="AG201" s="141"/>
      <c r="AH201" s="141"/>
      <c r="AI201" s="141"/>
      <c r="AJ201" s="141"/>
      <c r="AK201" s="141"/>
      <c r="AL201" s="141"/>
      <c r="AM201" s="141"/>
      <c r="AN201" s="141"/>
      <c r="AO201" s="141"/>
      <c r="AP201" s="141"/>
      <c r="AQ201" s="141"/>
      <c r="AR201" s="141"/>
      <c r="AS201" s="141"/>
      <c r="AT201" s="141"/>
      <c r="AU201" s="141"/>
      <c r="AV201" s="141"/>
      <c r="AW201" s="141"/>
      <c r="AX201" s="141"/>
      <c r="AY201" s="141"/>
      <c r="AZ201" s="141"/>
      <c r="BA201" s="141"/>
      <c r="BB201" s="141"/>
      <c r="BC201" s="141"/>
    </row>
    <row r="202" spans="7:55" s="2" customFormat="1" x14ac:dyDescent="0.4">
      <c r="G202" s="141"/>
      <c r="H202" s="141"/>
      <c r="I202" s="141"/>
      <c r="J202" s="141"/>
      <c r="K202" s="141"/>
      <c r="L202" s="141"/>
      <c r="M202" s="141"/>
      <c r="N202" s="141"/>
      <c r="O202" s="141"/>
      <c r="P202" s="141"/>
      <c r="Q202" s="141"/>
      <c r="R202" s="141"/>
      <c r="S202" s="141"/>
      <c r="T202" s="141"/>
      <c r="U202" s="141"/>
      <c r="V202" s="141"/>
      <c r="W202" s="141"/>
      <c r="X202" s="141"/>
      <c r="Y202" s="141"/>
      <c r="Z202" s="141"/>
      <c r="AA202" s="141"/>
      <c r="AB202" s="141"/>
      <c r="AC202" s="141"/>
      <c r="AD202" s="141"/>
      <c r="AE202" s="141"/>
      <c r="AF202" s="141"/>
      <c r="AG202" s="141"/>
      <c r="AH202" s="141"/>
      <c r="AI202" s="141"/>
      <c r="AJ202" s="141"/>
      <c r="AK202" s="141"/>
      <c r="AL202" s="141"/>
      <c r="AM202" s="141"/>
      <c r="AN202" s="141"/>
      <c r="AO202" s="141"/>
      <c r="AP202" s="141"/>
      <c r="AQ202" s="141"/>
      <c r="AR202" s="141"/>
      <c r="AS202" s="141"/>
      <c r="AT202" s="141"/>
      <c r="AU202" s="141"/>
      <c r="AV202" s="141"/>
      <c r="AW202" s="141"/>
      <c r="AX202" s="141"/>
      <c r="AY202" s="141"/>
      <c r="AZ202" s="141"/>
      <c r="BA202" s="141"/>
      <c r="BB202" s="141"/>
      <c r="BC202" s="141"/>
    </row>
    <row r="203" spans="7:55" s="2" customFormat="1" x14ac:dyDescent="0.4">
      <c r="G203" s="141"/>
      <c r="H203" s="141"/>
      <c r="I203" s="141"/>
      <c r="J203" s="141"/>
      <c r="K203" s="141"/>
      <c r="L203" s="141"/>
      <c r="M203" s="141"/>
      <c r="N203" s="141"/>
      <c r="O203" s="141"/>
      <c r="P203" s="141"/>
      <c r="Q203" s="141"/>
      <c r="R203" s="141"/>
      <c r="S203" s="141"/>
      <c r="T203" s="141"/>
      <c r="U203" s="141"/>
      <c r="V203" s="141"/>
      <c r="W203" s="141"/>
      <c r="X203" s="141"/>
      <c r="Y203" s="141"/>
      <c r="Z203" s="141"/>
      <c r="AA203" s="141"/>
      <c r="AB203" s="141"/>
      <c r="AC203" s="141"/>
      <c r="AD203" s="141"/>
      <c r="AE203" s="141"/>
      <c r="AF203" s="141"/>
      <c r="AG203" s="141"/>
      <c r="AH203" s="141"/>
      <c r="AI203" s="141"/>
      <c r="AJ203" s="141"/>
      <c r="AK203" s="141"/>
      <c r="AL203" s="141"/>
      <c r="AM203" s="141"/>
      <c r="AN203" s="141"/>
      <c r="AO203" s="141"/>
      <c r="AP203" s="141"/>
      <c r="AQ203" s="141"/>
      <c r="AR203" s="141"/>
      <c r="AS203" s="141"/>
      <c r="AT203" s="141"/>
      <c r="AU203" s="141"/>
      <c r="AV203" s="141"/>
      <c r="AW203" s="141"/>
      <c r="AX203" s="141"/>
      <c r="AY203" s="141"/>
      <c r="AZ203" s="141"/>
      <c r="BA203" s="141"/>
      <c r="BB203" s="141"/>
      <c r="BC203" s="141"/>
    </row>
    <row r="204" spans="7:55" s="2" customFormat="1" x14ac:dyDescent="0.4">
      <c r="G204" s="141"/>
      <c r="H204" s="141"/>
      <c r="I204" s="141"/>
      <c r="J204" s="141"/>
      <c r="K204" s="141"/>
      <c r="L204" s="141"/>
      <c r="M204" s="141"/>
      <c r="N204" s="141"/>
      <c r="O204" s="141"/>
      <c r="P204" s="141"/>
      <c r="Q204" s="141"/>
      <c r="R204" s="141"/>
      <c r="S204" s="141"/>
      <c r="T204" s="141"/>
      <c r="U204" s="141"/>
      <c r="V204" s="141"/>
      <c r="W204" s="141"/>
      <c r="X204" s="141"/>
      <c r="Y204" s="141"/>
      <c r="Z204" s="141"/>
      <c r="AA204" s="141"/>
      <c r="AB204" s="141"/>
      <c r="AC204" s="141"/>
      <c r="AD204" s="141"/>
      <c r="AE204" s="141"/>
      <c r="AF204" s="141"/>
      <c r="AG204" s="141"/>
      <c r="AH204" s="141"/>
      <c r="AI204" s="141"/>
      <c r="AJ204" s="141"/>
      <c r="AK204" s="141"/>
      <c r="AL204" s="141"/>
      <c r="AM204" s="141"/>
      <c r="AN204" s="141"/>
      <c r="AO204" s="141"/>
      <c r="AP204" s="141"/>
      <c r="AQ204" s="141"/>
      <c r="AR204" s="141"/>
      <c r="AS204" s="141"/>
      <c r="AT204" s="141"/>
      <c r="AU204" s="141"/>
      <c r="AV204" s="141"/>
      <c r="AW204" s="141"/>
      <c r="AX204" s="141"/>
      <c r="AY204" s="141"/>
      <c r="AZ204" s="141"/>
      <c r="BA204" s="141"/>
      <c r="BB204" s="141"/>
      <c r="BC204" s="141"/>
    </row>
    <row r="205" spans="7:55" s="2" customFormat="1" x14ac:dyDescent="0.4">
      <c r="G205" s="141"/>
      <c r="H205" s="141"/>
      <c r="I205" s="141"/>
      <c r="J205" s="141"/>
      <c r="K205" s="141"/>
      <c r="L205" s="141"/>
      <c r="M205" s="141"/>
      <c r="N205" s="141"/>
      <c r="O205" s="141"/>
      <c r="P205" s="141"/>
      <c r="Q205" s="141"/>
      <c r="R205" s="141"/>
      <c r="S205" s="141"/>
      <c r="T205" s="141"/>
      <c r="U205" s="141"/>
      <c r="V205" s="141"/>
      <c r="W205" s="141"/>
      <c r="X205" s="141"/>
      <c r="Y205" s="141"/>
      <c r="Z205" s="141"/>
      <c r="AA205" s="141"/>
      <c r="AB205" s="141"/>
      <c r="AC205" s="141"/>
      <c r="AD205" s="141"/>
      <c r="AE205" s="141"/>
      <c r="AF205" s="141"/>
      <c r="AG205" s="141"/>
      <c r="AH205" s="141"/>
      <c r="AI205" s="141"/>
      <c r="AJ205" s="141"/>
      <c r="AK205" s="141"/>
      <c r="AL205" s="141"/>
      <c r="AM205" s="141"/>
      <c r="AN205" s="141"/>
      <c r="AO205" s="141"/>
      <c r="AP205" s="141"/>
      <c r="AQ205" s="141"/>
      <c r="AR205" s="141"/>
      <c r="AS205" s="141"/>
      <c r="AT205" s="141"/>
      <c r="AU205" s="141"/>
      <c r="AV205" s="141"/>
      <c r="AW205" s="141"/>
      <c r="AX205" s="141"/>
      <c r="AY205" s="141"/>
      <c r="AZ205" s="141"/>
      <c r="BA205" s="141"/>
      <c r="BB205" s="141"/>
      <c r="BC205" s="141"/>
    </row>
    <row r="206" spans="7:55" s="2" customFormat="1" x14ac:dyDescent="0.4">
      <c r="G206" s="141"/>
      <c r="H206" s="141"/>
      <c r="I206" s="141"/>
      <c r="J206" s="141"/>
      <c r="K206" s="141"/>
      <c r="L206" s="141"/>
      <c r="M206" s="141"/>
      <c r="N206" s="141"/>
      <c r="O206" s="141"/>
      <c r="P206" s="141"/>
      <c r="Q206" s="141"/>
      <c r="R206" s="141"/>
      <c r="S206" s="141"/>
      <c r="T206" s="141"/>
      <c r="U206" s="141"/>
      <c r="V206" s="141"/>
      <c r="W206" s="141"/>
      <c r="X206" s="141"/>
      <c r="Y206" s="141"/>
      <c r="Z206" s="141"/>
      <c r="AA206" s="141"/>
      <c r="AB206" s="141"/>
      <c r="AC206" s="141"/>
      <c r="AD206" s="141"/>
      <c r="AE206" s="141"/>
      <c r="AF206" s="141"/>
      <c r="AG206" s="141"/>
      <c r="AH206" s="141"/>
      <c r="AI206" s="141"/>
      <c r="AJ206" s="141"/>
      <c r="AK206" s="141"/>
      <c r="AL206" s="141"/>
      <c r="AM206" s="141"/>
      <c r="AN206" s="141"/>
      <c r="AO206" s="141"/>
      <c r="AP206" s="141"/>
      <c r="AQ206" s="141"/>
      <c r="AR206" s="141"/>
      <c r="AS206" s="141"/>
      <c r="AT206" s="141"/>
      <c r="AU206" s="141"/>
      <c r="AV206" s="141"/>
      <c r="AW206" s="141"/>
      <c r="AX206" s="141"/>
      <c r="AY206" s="141"/>
      <c r="AZ206" s="141"/>
      <c r="BA206" s="141"/>
      <c r="BB206" s="141"/>
      <c r="BC206" s="141"/>
    </row>
    <row r="207" spans="7:55" s="2" customFormat="1" x14ac:dyDescent="0.4">
      <c r="G207" s="141"/>
      <c r="H207" s="141"/>
      <c r="I207" s="141"/>
      <c r="J207" s="141"/>
      <c r="K207" s="141"/>
      <c r="L207" s="141"/>
      <c r="M207" s="141"/>
      <c r="N207" s="141"/>
      <c r="O207" s="141"/>
      <c r="P207" s="141"/>
      <c r="Q207" s="141"/>
      <c r="R207" s="141"/>
      <c r="S207" s="141"/>
      <c r="T207" s="141"/>
      <c r="U207" s="141"/>
      <c r="V207" s="141"/>
      <c r="W207" s="141"/>
      <c r="X207" s="141"/>
      <c r="Y207" s="141"/>
      <c r="Z207" s="141"/>
      <c r="AA207" s="141"/>
      <c r="AB207" s="141"/>
      <c r="AC207" s="141"/>
      <c r="AD207" s="141"/>
      <c r="AE207" s="141"/>
      <c r="AF207" s="141"/>
      <c r="AG207" s="141"/>
      <c r="AH207" s="141"/>
      <c r="AI207" s="141"/>
      <c r="AJ207" s="141"/>
      <c r="AK207" s="141"/>
      <c r="AL207" s="141"/>
      <c r="AM207" s="141"/>
      <c r="AN207" s="141"/>
      <c r="AO207" s="141"/>
      <c r="AP207" s="141"/>
      <c r="AQ207" s="141"/>
      <c r="AR207" s="141"/>
      <c r="AS207" s="141"/>
      <c r="AT207" s="141"/>
      <c r="AU207" s="141"/>
      <c r="AV207" s="141"/>
      <c r="AW207" s="141"/>
      <c r="AX207" s="141"/>
      <c r="AY207" s="141"/>
      <c r="AZ207" s="141"/>
      <c r="BA207" s="141"/>
      <c r="BB207" s="141"/>
      <c r="BC207" s="141"/>
    </row>
    <row r="208" spans="7:55" s="2" customFormat="1" x14ac:dyDescent="0.4">
      <c r="G208" s="141"/>
      <c r="H208" s="141"/>
      <c r="I208" s="141"/>
      <c r="J208" s="141"/>
      <c r="K208" s="141"/>
      <c r="L208" s="141"/>
      <c r="M208" s="141"/>
      <c r="N208" s="141"/>
      <c r="O208" s="141"/>
      <c r="P208" s="141"/>
      <c r="Q208" s="141"/>
      <c r="R208" s="141"/>
      <c r="S208" s="141"/>
      <c r="T208" s="141"/>
      <c r="U208" s="141"/>
      <c r="V208" s="141"/>
      <c r="W208" s="141"/>
      <c r="X208" s="141"/>
      <c r="Y208" s="141"/>
      <c r="Z208" s="141"/>
      <c r="AA208" s="141"/>
      <c r="AB208" s="141"/>
      <c r="AC208" s="141"/>
      <c r="AD208" s="141"/>
      <c r="AE208" s="141"/>
      <c r="AF208" s="141"/>
      <c r="AG208" s="141"/>
      <c r="AH208" s="141"/>
      <c r="AI208" s="141"/>
      <c r="AJ208" s="141"/>
      <c r="AK208" s="141"/>
      <c r="AL208" s="141"/>
      <c r="AM208" s="141"/>
      <c r="AN208" s="141"/>
      <c r="AO208" s="141"/>
      <c r="AP208" s="141"/>
      <c r="AQ208" s="141"/>
      <c r="AR208" s="141"/>
      <c r="AS208" s="141"/>
      <c r="AT208" s="141"/>
      <c r="AU208" s="141"/>
      <c r="AV208" s="141"/>
      <c r="AW208" s="141"/>
      <c r="AX208" s="141"/>
      <c r="AY208" s="141"/>
      <c r="AZ208" s="141"/>
      <c r="BA208" s="141"/>
      <c r="BB208" s="141"/>
      <c r="BC208" s="141"/>
    </row>
    <row r="209" spans="7:55" s="2" customFormat="1" x14ac:dyDescent="0.4">
      <c r="G209" s="141"/>
      <c r="H209" s="141"/>
      <c r="I209" s="141"/>
      <c r="J209" s="141"/>
      <c r="K209" s="141"/>
      <c r="L209" s="141"/>
      <c r="M209" s="141"/>
      <c r="N209" s="141"/>
      <c r="O209" s="141"/>
      <c r="P209" s="141"/>
      <c r="Q209" s="141"/>
      <c r="R209" s="141"/>
      <c r="S209" s="141"/>
      <c r="T209" s="141"/>
      <c r="U209" s="141"/>
      <c r="V209" s="141"/>
      <c r="W209" s="141"/>
      <c r="X209" s="141"/>
      <c r="Y209" s="141"/>
      <c r="Z209" s="141"/>
      <c r="AA209" s="141"/>
      <c r="AB209" s="141"/>
      <c r="AC209" s="141"/>
      <c r="AD209" s="141"/>
      <c r="AE209" s="141"/>
      <c r="AF209" s="141"/>
      <c r="AG209" s="141"/>
      <c r="AH209" s="141"/>
      <c r="AI209" s="141"/>
      <c r="AJ209" s="141"/>
      <c r="AK209" s="141"/>
      <c r="AL209" s="141"/>
      <c r="AM209" s="141"/>
      <c r="AN209" s="141"/>
      <c r="AO209" s="141"/>
      <c r="AP209" s="141"/>
      <c r="AQ209" s="141"/>
      <c r="AR209" s="141"/>
      <c r="AS209" s="141"/>
      <c r="AT209" s="141"/>
      <c r="AU209" s="141"/>
      <c r="AV209" s="141"/>
      <c r="AW209" s="141"/>
      <c r="AX209" s="141"/>
      <c r="AY209" s="141"/>
      <c r="AZ209" s="141"/>
      <c r="BA209" s="141"/>
      <c r="BB209" s="141"/>
      <c r="BC209" s="141"/>
    </row>
    <row r="210" spans="7:55" s="2" customFormat="1" x14ac:dyDescent="0.4">
      <c r="G210" s="141"/>
      <c r="H210" s="141"/>
      <c r="I210" s="141"/>
      <c r="J210" s="141"/>
      <c r="K210" s="141"/>
      <c r="L210" s="141"/>
      <c r="M210" s="141"/>
      <c r="N210" s="141"/>
      <c r="O210" s="141"/>
      <c r="P210" s="141"/>
      <c r="Q210" s="141"/>
      <c r="R210" s="141"/>
      <c r="S210" s="141"/>
      <c r="T210" s="141"/>
      <c r="U210" s="141"/>
      <c r="V210" s="141"/>
      <c r="W210" s="141"/>
      <c r="X210" s="141"/>
      <c r="Y210" s="141"/>
      <c r="Z210" s="141"/>
      <c r="AA210" s="141"/>
      <c r="AB210" s="141"/>
      <c r="AC210" s="141"/>
      <c r="AD210" s="141"/>
      <c r="AE210" s="141"/>
      <c r="AF210" s="141"/>
      <c r="AG210" s="141"/>
      <c r="AH210" s="141"/>
      <c r="AI210" s="141"/>
      <c r="AJ210" s="141"/>
      <c r="AK210" s="141"/>
      <c r="AL210" s="141"/>
      <c r="AM210" s="141"/>
      <c r="AN210" s="141"/>
      <c r="AO210" s="141"/>
      <c r="AP210" s="141"/>
      <c r="AQ210" s="141"/>
      <c r="AR210" s="141"/>
      <c r="AS210" s="141"/>
      <c r="AT210" s="141"/>
      <c r="AU210" s="141"/>
      <c r="AV210" s="141"/>
      <c r="AW210" s="141"/>
      <c r="AX210" s="141"/>
      <c r="AY210" s="141"/>
      <c r="AZ210" s="141"/>
      <c r="BA210" s="141"/>
      <c r="BB210" s="141"/>
      <c r="BC210" s="141"/>
    </row>
    <row r="211" spans="7:55" s="2" customFormat="1" x14ac:dyDescent="0.4">
      <c r="G211" s="141"/>
      <c r="H211" s="141"/>
      <c r="I211" s="141"/>
      <c r="J211" s="141"/>
      <c r="K211" s="141"/>
      <c r="L211" s="141"/>
      <c r="M211" s="141"/>
      <c r="N211" s="141"/>
      <c r="O211" s="141"/>
      <c r="P211" s="141"/>
      <c r="Q211" s="141"/>
      <c r="R211" s="141"/>
      <c r="S211" s="141"/>
      <c r="T211" s="141"/>
      <c r="U211" s="141"/>
      <c r="V211" s="141"/>
      <c r="W211" s="141"/>
      <c r="X211" s="141"/>
      <c r="Y211" s="141"/>
      <c r="Z211" s="141"/>
      <c r="AA211" s="141"/>
      <c r="AB211" s="141"/>
      <c r="AC211" s="141"/>
      <c r="AD211" s="141"/>
      <c r="AE211" s="141"/>
      <c r="AF211" s="141"/>
      <c r="AG211" s="141"/>
      <c r="AH211" s="141"/>
      <c r="AI211" s="141"/>
      <c r="AJ211" s="141"/>
      <c r="AK211" s="141"/>
      <c r="AL211" s="141"/>
      <c r="AM211" s="141"/>
      <c r="AN211" s="141"/>
      <c r="AO211" s="141"/>
      <c r="AP211" s="141"/>
      <c r="AQ211" s="141"/>
      <c r="AR211" s="141"/>
      <c r="AS211" s="141"/>
      <c r="AT211" s="141"/>
      <c r="AU211" s="141"/>
      <c r="AV211" s="141"/>
      <c r="AW211" s="141"/>
      <c r="AX211" s="141"/>
      <c r="AY211" s="141"/>
      <c r="AZ211" s="141"/>
      <c r="BA211" s="141"/>
      <c r="BB211" s="141"/>
      <c r="BC211" s="141"/>
    </row>
    <row r="212" spans="7:55" s="2" customFormat="1" x14ac:dyDescent="0.4">
      <c r="G212" s="141"/>
      <c r="H212" s="141"/>
      <c r="I212" s="141"/>
      <c r="J212" s="141"/>
      <c r="K212" s="141"/>
      <c r="L212" s="141"/>
      <c r="M212" s="141"/>
      <c r="N212" s="141"/>
      <c r="O212" s="141"/>
      <c r="P212" s="141"/>
      <c r="Q212" s="141"/>
      <c r="R212" s="141"/>
      <c r="S212" s="141"/>
      <c r="T212" s="141"/>
      <c r="U212" s="141"/>
      <c r="V212" s="141"/>
      <c r="W212" s="141"/>
      <c r="X212" s="141"/>
      <c r="Y212" s="141"/>
      <c r="Z212" s="141"/>
      <c r="AA212" s="141"/>
      <c r="AB212" s="141"/>
      <c r="AC212" s="141"/>
      <c r="AD212" s="141"/>
      <c r="AE212" s="141"/>
      <c r="AF212" s="141"/>
      <c r="AG212" s="141"/>
      <c r="AH212" s="141"/>
      <c r="AI212" s="141"/>
      <c r="AJ212" s="141"/>
      <c r="AK212" s="141"/>
      <c r="AL212" s="141"/>
      <c r="AM212" s="141"/>
      <c r="AN212" s="141"/>
      <c r="AO212" s="141"/>
      <c r="AP212" s="141"/>
      <c r="AQ212" s="141"/>
      <c r="AR212" s="141"/>
      <c r="AS212" s="141"/>
      <c r="AT212" s="141"/>
      <c r="AU212" s="141"/>
      <c r="AV212" s="141"/>
      <c r="AW212" s="141"/>
      <c r="AX212" s="141"/>
      <c r="AY212" s="141"/>
      <c r="AZ212" s="141"/>
      <c r="BA212" s="141"/>
      <c r="BB212" s="141"/>
      <c r="BC212" s="141"/>
    </row>
    <row r="213" spans="7:55" s="2" customFormat="1" x14ac:dyDescent="0.4">
      <c r="G213" s="141"/>
      <c r="H213" s="141"/>
      <c r="I213" s="141"/>
      <c r="J213" s="141"/>
      <c r="K213" s="141"/>
      <c r="L213" s="141"/>
      <c r="M213" s="141"/>
      <c r="N213" s="141"/>
      <c r="O213" s="141"/>
      <c r="P213" s="141"/>
      <c r="Q213" s="141"/>
      <c r="R213" s="141"/>
      <c r="S213" s="141"/>
      <c r="T213" s="141"/>
      <c r="U213" s="141"/>
      <c r="V213" s="141"/>
      <c r="W213" s="141"/>
      <c r="X213" s="141"/>
      <c r="Y213" s="141"/>
      <c r="Z213" s="141"/>
      <c r="AA213" s="141"/>
      <c r="AB213" s="141"/>
      <c r="AC213" s="141"/>
      <c r="AD213" s="141"/>
      <c r="AE213" s="141"/>
      <c r="AF213" s="141"/>
      <c r="AG213" s="141"/>
      <c r="AH213" s="141"/>
      <c r="AI213" s="141"/>
      <c r="AJ213" s="141"/>
      <c r="AK213" s="141"/>
      <c r="AL213" s="141"/>
      <c r="AM213" s="141"/>
      <c r="AN213" s="141"/>
      <c r="AO213" s="141"/>
      <c r="AP213" s="141"/>
      <c r="AQ213" s="141"/>
      <c r="AR213" s="141"/>
      <c r="AS213" s="141"/>
      <c r="AT213" s="141"/>
      <c r="AU213" s="141"/>
      <c r="AV213" s="141"/>
      <c r="AW213" s="141"/>
      <c r="AX213" s="141"/>
      <c r="AY213" s="141"/>
      <c r="AZ213" s="141"/>
      <c r="BA213" s="141"/>
      <c r="BB213" s="141"/>
      <c r="BC213" s="141"/>
    </row>
    <row r="214" spans="7:55" s="2" customFormat="1" x14ac:dyDescent="0.4">
      <c r="G214" s="141"/>
      <c r="H214" s="141"/>
      <c r="I214" s="141"/>
      <c r="J214" s="141"/>
      <c r="K214" s="141"/>
      <c r="L214" s="141"/>
      <c r="M214" s="141"/>
      <c r="N214" s="141"/>
      <c r="O214" s="141"/>
      <c r="P214" s="141"/>
      <c r="Q214" s="141"/>
      <c r="R214" s="141"/>
      <c r="S214" s="141"/>
      <c r="T214" s="141"/>
      <c r="U214" s="141"/>
      <c r="V214" s="141"/>
      <c r="W214" s="141"/>
      <c r="X214" s="141"/>
      <c r="Y214" s="141"/>
      <c r="Z214" s="141"/>
      <c r="AA214" s="141"/>
      <c r="AB214" s="141"/>
      <c r="AC214" s="141"/>
      <c r="AD214" s="141"/>
      <c r="AE214" s="141"/>
      <c r="AF214" s="141"/>
      <c r="AG214" s="141"/>
      <c r="AH214" s="141"/>
      <c r="AI214" s="141"/>
      <c r="AJ214" s="141"/>
      <c r="AK214" s="141"/>
      <c r="AL214" s="141"/>
      <c r="AM214" s="141"/>
      <c r="AN214" s="141"/>
      <c r="AO214" s="141"/>
      <c r="AP214" s="141"/>
      <c r="AQ214" s="141"/>
      <c r="AR214" s="141"/>
      <c r="AS214" s="141"/>
      <c r="AT214" s="141"/>
      <c r="AU214" s="141"/>
      <c r="AV214" s="141"/>
      <c r="AW214" s="141"/>
      <c r="AX214" s="141"/>
      <c r="AY214" s="141"/>
      <c r="AZ214" s="141"/>
      <c r="BA214" s="141"/>
      <c r="BB214" s="141"/>
      <c r="BC214" s="141"/>
    </row>
    <row r="215" spans="7:55" s="2" customFormat="1" x14ac:dyDescent="0.4">
      <c r="G215" s="141"/>
      <c r="H215" s="141"/>
      <c r="I215" s="141"/>
      <c r="J215" s="141"/>
      <c r="K215" s="141"/>
      <c r="L215" s="141"/>
      <c r="M215" s="141"/>
      <c r="N215" s="141"/>
      <c r="O215" s="141"/>
      <c r="P215" s="141"/>
      <c r="Q215" s="141"/>
      <c r="R215" s="141"/>
      <c r="S215" s="141"/>
      <c r="T215" s="141"/>
      <c r="U215" s="141"/>
      <c r="V215" s="141"/>
      <c r="W215" s="141"/>
      <c r="X215" s="141"/>
      <c r="Y215" s="141"/>
      <c r="Z215" s="141"/>
      <c r="AA215" s="141"/>
      <c r="AB215" s="141"/>
      <c r="AC215" s="141"/>
      <c r="AD215" s="141"/>
      <c r="AE215" s="141"/>
      <c r="AF215" s="141"/>
      <c r="AG215" s="141"/>
      <c r="AH215" s="141"/>
      <c r="AI215" s="141"/>
      <c r="AJ215" s="141"/>
      <c r="AK215" s="141"/>
      <c r="AL215" s="141"/>
      <c r="AM215" s="141"/>
      <c r="AN215" s="141"/>
      <c r="AO215" s="141"/>
      <c r="AP215" s="141"/>
      <c r="AQ215" s="141"/>
      <c r="AR215" s="141"/>
      <c r="AS215" s="141"/>
      <c r="AT215" s="141"/>
      <c r="AU215" s="141"/>
      <c r="AV215" s="141"/>
      <c r="AW215" s="141"/>
      <c r="AX215" s="141"/>
      <c r="AY215" s="141"/>
      <c r="AZ215" s="141"/>
      <c r="BA215" s="141"/>
      <c r="BB215" s="141"/>
      <c r="BC215" s="141"/>
    </row>
    <row r="216" spans="7:55" s="2" customFormat="1" x14ac:dyDescent="0.4">
      <c r="G216" s="141"/>
      <c r="H216" s="141"/>
      <c r="I216" s="141"/>
      <c r="J216" s="141"/>
      <c r="K216" s="141"/>
      <c r="L216" s="141"/>
      <c r="M216" s="141"/>
      <c r="N216" s="141"/>
      <c r="O216" s="141"/>
      <c r="P216" s="141"/>
      <c r="Q216" s="141"/>
      <c r="R216" s="141"/>
      <c r="S216" s="141"/>
      <c r="T216" s="141"/>
      <c r="U216" s="141"/>
      <c r="V216" s="141"/>
      <c r="W216" s="141"/>
      <c r="X216" s="141"/>
      <c r="Y216" s="141"/>
      <c r="Z216" s="141"/>
      <c r="AA216" s="141"/>
      <c r="AB216" s="141"/>
      <c r="AC216" s="141"/>
      <c r="AD216" s="141"/>
      <c r="AE216" s="141"/>
      <c r="AF216" s="141"/>
      <c r="AG216" s="141"/>
      <c r="AH216" s="141"/>
      <c r="AI216" s="141"/>
      <c r="AJ216" s="141"/>
      <c r="AK216" s="141"/>
      <c r="AL216" s="141"/>
      <c r="AM216" s="141"/>
      <c r="AN216" s="141"/>
      <c r="AO216" s="141"/>
      <c r="AP216" s="141"/>
      <c r="AQ216" s="141"/>
      <c r="AR216" s="141"/>
      <c r="AS216" s="141"/>
      <c r="AT216" s="141"/>
      <c r="AU216" s="141"/>
      <c r="AV216" s="141"/>
      <c r="AW216" s="141"/>
      <c r="AX216" s="141"/>
      <c r="AY216" s="141"/>
      <c r="AZ216" s="141"/>
      <c r="BA216" s="141"/>
      <c r="BB216" s="141"/>
      <c r="BC216" s="141"/>
    </row>
    <row r="217" spans="7:55" s="2" customFormat="1" x14ac:dyDescent="0.4">
      <c r="G217" s="141"/>
      <c r="H217" s="141"/>
      <c r="I217" s="141"/>
      <c r="J217" s="141"/>
      <c r="K217" s="141"/>
      <c r="L217" s="141"/>
      <c r="M217" s="141"/>
      <c r="N217" s="141"/>
      <c r="O217" s="141"/>
      <c r="P217" s="141"/>
      <c r="Q217" s="141"/>
      <c r="R217" s="141"/>
      <c r="S217" s="141"/>
      <c r="T217" s="141"/>
      <c r="U217" s="141"/>
      <c r="V217" s="141"/>
      <c r="W217" s="141"/>
      <c r="X217" s="141"/>
      <c r="Y217" s="141"/>
      <c r="Z217" s="141"/>
      <c r="AA217" s="141"/>
      <c r="AB217" s="141"/>
      <c r="AC217" s="141"/>
      <c r="AD217" s="141"/>
      <c r="AE217" s="141"/>
      <c r="AF217" s="141"/>
      <c r="AG217" s="141"/>
      <c r="AH217" s="141"/>
      <c r="AI217" s="141"/>
      <c r="AJ217" s="141"/>
      <c r="AK217" s="141"/>
      <c r="AL217" s="141"/>
      <c r="AM217" s="141"/>
      <c r="AN217" s="141"/>
      <c r="AO217" s="141"/>
      <c r="AP217" s="141"/>
      <c r="AQ217" s="141"/>
      <c r="AR217" s="141"/>
      <c r="AS217" s="141"/>
      <c r="AT217" s="141"/>
      <c r="AU217" s="141"/>
      <c r="AV217" s="141"/>
      <c r="AW217" s="141"/>
      <c r="AX217" s="141"/>
      <c r="AY217" s="141"/>
      <c r="AZ217" s="141"/>
      <c r="BA217" s="141"/>
      <c r="BB217" s="141"/>
      <c r="BC217" s="141"/>
    </row>
    <row r="218" spans="7:55" s="2" customFormat="1" x14ac:dyDescent="0.4">
      <c r="G218" s="141"/>
      <c r="H218" s="141"/>
      <c r="I218" s="141"/>
      <c r="J218" s="141"/>
      <c r="K218" s="141"/>
      <c r="L218" s="141"/>
      <c r="M218" s="141"/>
      <c r="N218" s="141"/>
      <c r="O218" s="141"/>
      <c r="P218" s="141"/>
      <c r="Q218" s="141"/>
      <c r="R218" s="141"/>
      <c r="S218" s="141"/>
      <c r="T218" s="141"/>
      <c r="U218" s="141"/>
      <c r="V218" s="141"/>
      <c r="W218" s="141"/>
      <c r="X218" s="141"/>
      <c r="Y218" s="141"/>
      <c r="Z218" s="141"/>
      <c r="AA218" s="141"/>
      <c r="AB218" s="141"/>
      <c r="AC218" s="141"/>
      <c r="AD218" s="141"/>
      <c r="AE218" s="141"/>
      <c r="AF218" s="141"/>
      <c r="AG218" s="141"/>
      <c r="AH218" s="141"/>
      <c r="AI218" s="141"/>
      <c r="AJ218" s="141"/>
      <c r="AK218" s="141"/>
      <c r="AL218" s="141"/>
      <c r="AM218" s="141"/>
      <c r="AN218" s="141"/>
      <c r="AO218" s="141"/>
      <c r="AP218" s="141"/>
      <c r="AQ218" s="141"/>
      <c r="AR218" s="141"/>
      <c r="AS218" s="141"/>
      <c r="AT218" s="141"/>
      <c r="AU218" s="141"/>
      <c r="AV218" s="141"/>
      <c r="AW218" s="141"/>
      <c r="AX218" s="141"/>
      <c r="AY218" s="141"/>
      <c r="AZ218" s="141"/>
      <c r="BA218" s="141"/>
      <c r="BB218" s="141"/>
      <c r="BC218" s="141"/>
    </row>
    <row r="219" spans="7:55" s="2" customFormat="1" x14ac:dyDescent="0.4">
      <c r="G219" s="141"/>
      <c r="H219" s="141"/>
      <c r="I219" s="141"/>
      <c r="J219" s="141"/>
      <c r="K219" s="141"/>
      <c r="L219" s="141"/>
      <c r="M219" s="141"/>
      <c r="N219" s="141"/>
      <c r="O219" s="141"/>
      <c r="P219" s="141"/>
      <c r="Q219" s="141"/>
      <c r="R219" s="141"/>
      <c r="S219" s="141"/>
      <c r="T219" s="141"/>
      <c r="U219" s="141"/>
      <c r="V219" s="141"/>
      <c r="W219" s="141"/>
      <c r="X219" s="141"/>
      <c r="Y219" s="141"/>
      <c r="Z219" s="141"/>
      <c r="AA219" s="141"/>
      <c r="AB219" s="141"/>
      <c r="AC219" s="141"/>
      <c r="AD219" s="141"/>
      <c r="AE219" s="141"/>
      <c r="AF219" s="141"/>
      <c r="AG219" s="141"/>
      <c r="AH219" s="141"/>
      <c r="AI219" s="141"/>
      <c r="AJ219" s="141"/>
      <c r="AK219" s="141"/>
      <c r="AL219" s="141"/>
      <c r="AM219" s="141"/>
      <c r="AN219" s="141"/>
      <c r="AO219" s="141"/>
      <c r="AP219" s="141"/>
      <c r="AQ219" s="141"/>
      <c r="AR219" s="141"/>
      <c r="AS219" s="141"/>
      <c r="AT219" s="141"/>
      <c r="AU219" s="141"/>
      <c r="AV219" s="141"/>
      <c r="AW219" s="141"/>
      <c r="AX219" s="141"/>
      <c r="AY219" s="141"/>
      <c r="AZ219" s="141"/>
      <c r="BA219" s="141"/>
      <c r="BB219" s="141"/>
      <c r="BC219" s="141"/>
    </row>
    <row r="220" spans="7:55" s="2" customFormat="1" x14ac:dyDescent="0.4">
      <c r="G220" s="141"/>
      <c r="H220" s="141"/>
      <c r="I220" s="141"/>
      <c r="J220" s="141"/>
      <c r="K220" s="141"/>
      <c r="L220" s="141"/>
      <c r="M220" s="141"/>
      <c r="N220" s="141"/>
      <c r="O220" s="141"/>
      <c r="P220" s="141"/>
      <c r="Q220" s="141"/>
      <c r="R220" s="141"/>
      <c r="S220" s="141"/>
      <c r="T220" s="141"/>
      <c r="U220" s="141"/>
      <c r="V220" s="141"/>
      <c r="W220" s="141"/>
      <c r="X220" s="141"/>
      <c r="Y220" s="141"/>
      <c r="Z220" s="141"/>
      <c r="AA220" s="141"/>
      <c r="AB220" s="141"/>
      <c r="AC220" s="141"/>
      <c r="AD220" s="141"/>
      <c r="AE220" s="141"/>
      <c r="AF220" s="141"/>
      <c r="AG220" s="141"/>
      <c r="AH220" s="141"/>
      <c r="AI220" s="141"/>
      <c r="AJ220" s="141"/>
      <c r="AK220" s="141"/>
      <c r="AL220" s="141"/>
      <c r="AM220" s="141"/>
      <c r="AN220" s="141"/>
      <c r="AO220" s="141"/>
      <c r="AP220" s="141"/>
      <c r="AQ220" s="141"/>
      <c r="AR220" s="141"/>
      <c r="AS220" s="141"/>
      <c r="AT220" s="141"/>
      <c r="AU220" s="141"/>
      <c r="AV220" s="141"/>
      <c r="AW220" s="141"/>
      <c r="AX220" s="141"/>
      <c r="AY220" s="141"/>
      <c r="AZ220" s="141"/>
      <c r="BA220" s="141"/>
      <c r="BB220" s="141"/>
      <c r="BC220" s="141"/>
    </row>
    <row r="221" spans="7:55" s="2" customFormat="1" x14ac:dyDescent="0.4">
      <c r="G221" s="141"/>
      <c r="H221" s="141"/>
      <c r="I221" s="141"/>
      <c r="J221" s="141"/>
      <c r="K221" s="141"/>
      <c r="L221" s="141"/>
      <c r="M221" s="141"/>
      <c r="N221" s="141"/>
      <c r="O221" s="141"/>
      <c r="P221" s="141"/>
      <c r="Q221" s="141"/>
      <c r="R221" s="141"/>
      <c r="S221" s="141"/>
      <c r="T221" s="141"/>
      <c r="U221" s="141"/>
      <c r="V221" s="141"/>
      <c r="W221" s="141"/>
      <c r="X221" s="141"/>
      <c r="Y221" s="141"/>
      <c r="Z221" s="141"/>
      <c r="AA221" s="141"/>
      <c r="AB221" s="141"/>
      <c r="AC221" s="141"/>
      <c r="AD221" s="141"/>
      <c r="AE221" s="141"/>
      <c r="AF221" s="141"/>
      <c r="AG221" s="141"/>
      <c r="AH221" s="141"/>
      <c r="AI221" s="141"/>
      <c r="AJ221" s="141"/>
      <c r="AK221" s="141"/>
      <c r="AL221" s="141"/>
      <c r="AM221" s="141"/>
      <c r="AN221" s="141"/>
      <c r="AO221" s="141"/>
      <c r="AP221" s="141"/>
      <c r="AQ221" s="141"/>
      <c r="AR221" s="141"/>
      <c r="AS221" s="141"/>
      <c r="AT221" s="141"/>
      <c r="AU221" s="141"/>
      <c r="AV221" s="141"/>
      <c r="AW221" s="141"/>
      <c r="AX221" s="141"/>
      <c r="AY221" s="141"/>
      <c r="AZ221" s="141"/>
      <c r="BA221" s="141"/>
      <c r="BB221" s="141"/>
      <c r="BC221" s="141"/>
    </row>
    <row r="222" spans="7:55" s="2" customFormat="1" x14ac:dyDescent="0.4">
      <c r="G222" s="141"/>
      <c r="H222" s="141"/>
      <c r="I222" s="141"/>
      <c r="J222" s="141"/>
      <c r="K222" s="141"/>
      <c r="L222" s="141"/>
      <c r="M222" s="141"/>
      <c r="N222" s="141"/>
      <c r="O222" s="141"/>
      <c r="P222" s="141"/>
      <c r="Q222" s="141"/>
      <c r="R222" s="141"/>
      <c r="S222" s="141"/>
      <c r="T222" s="141"/>
      <c r="U222" s="141"/>
      <c r="V222" s="141"/>
      <c r="W222" s="141"/>
      <c r="X222" s="141"/>
      <c r="Y222" s="141"/>
      <c r="Z222" s="141"/>
      <c r="AA222" s="141"/>
      <c r="AB222" s="141"/>
      <c r="AC222" s="141"/>
      <c r="AD222" s="141"/>
      <c r="AE222" s="141"/>
      <c r="AF222" s="141"/>
      <c r="AG222" s="141"/>
      <c r="AH222" s="141"/>
      <c r="AI222" s="141"/>
      <c r="AJ222" s="141"/>
      <c r="AK222" s="141"/>
      <c r="AL222" s="141"/>
      <c r="AM222" s="141"/>
      <c r="AN222" s="141"/>
      <c r="AO222" s="141"/>
      <c r="AP222" s="141"/>
      <c r="AQ222" s="141"/>
      <c r="AR222" s="141"/>
      <c r="AS222" s="141"/>
      <c r="AT222" s="141"/>
      <c r="AU222" s="141"/>
      <c r="AV222" s="141"/>
      <c r="AW222" s="141"/>
      <c r="AX222" s="141"/>
      <c r="AY222" s="141"/>
      <c r="AZ222" s="141"/>
      <c r="BA222" s="141"/>
      <c r="BB222" s="141"/>
      <c r="BC222" s="141"/>
    </row>
    <row r="223" spans="7:55" s="2" customFormat="1" x14ac:dyDescent="0.4">
      <c r="G223" s="141"/>
      <c r="H223" s="141"/>
      <c r="I223" s="141"/>
      <c r="J223" s="141"/>
      <c r="K223" s="141"/>
      <c r="L223" s="141"/>
      <c r="M223" s="141"/>
      <c r="N223" s="141"/>
      <c r="O223" s="141"/>
      <c r="P223" s="141"/>
      <c r="Q223" s="141"/>
      <c r="R223" s="141"/>
      <c r="S223" s="141"/>
      <c r="T223" s="141"/>
      <c r="U223" s="141"/>
      <c r="V223" s="141"/>
      <c r="W223" s="141"/>
      <c r="X223" s="141"/>
      <c r="Y223" s="141"/>
      <c r="Z223" s="141"/>
      <c r="AA223" s="141"/>
      <c r="AB223" s="141"/>
      <c r="AC223" s="141"/>
      <c r="AD223" s="141"/>
      <c r="AE223" s="141"/>
      <c r="AF223" s="141"/>
      <c r="AG223" s="141"/>
      <c r="AH223" s="141"/>
      <c r="AI223" s="141"/>
      <c r="AJ223" s="141"/>
      <c r="AK223" s="141"/>
      <c r="AL223" s="141"/>
      <c r="AM223" s="141"/>
      <c r="AN223" s="141"/>
      <c r="AO223" s="141"/>
      <c r="AP223" s="141"/>
      <c r="AQ223" s="141"/>
      <c r="AR223" s="141"/>
      <c r="AS223" s="141"/>
      <c r="AT223" s="141"/>
      <c r="AU223" s="141"/>
      <c r="AV223" s="141"/>
      <c r="AW223" s="141"/>
      <c r="AX223" s="141"/>
      <c r="AY223" s="141"/>
      <c r="AZ223" s="141"/>
      <c r="BA223" s="141"/>
      <c r="BB223" s="141"/>
      <c r="BC223" s="141"/>
    </row>
    <row r="224" spans="7:55" s="2" customFormat="1" x14ac:dyDescent="0.4">
      <c r="G224" s="141"/>
      <c r="H224" s="141"/>
      <c r="I224" s="141"/>
      <c r="J224" s="141"/>
      <c r="K224" s="141"/>
      <c r="L224" s="141"/>
      <c r="M224" s="141"/>
      <c r="N224" s="141"/>
      <c r="O224" s="141"/>
      <c r="P224" s="141"/>
      <c r="Q224" s="141"/>
      <c r="R224" s="141"/>
      <c r="S224" s="141"/>
      <c r="T224" s="141"/>
      <c r="U224" s="141"/>
      <c r="V224" s="141"/>
      <c r="W224" s="141"/>
      <c r="X224" s="141"/>
      <c r="Y224" s="141"/>
      <c r="Z224" s="141"/>
      <c r="AA224" s="141"/>
      <c r="AB224" s="141"/>
      <c r="AC224" s="141"/>
      <c r="AD224" s="141"/>
      <c r="AE224" s="141"/>
      <c r="AF224" s="141"/>
      <c r="AG224" s="141"/>
      <c r="AH224" s="141"/>
      <c r="AI224" s="141"/>
      <c r="AJ224" s="141"/>
      <c r="AK224" s="141"/>
      <c r="AL224" s="141"/>
      <c r="AM224" s="141"/>
      <c r="AN224" s="141"/>
      <c r="AO224" s="141"/>
      <c r="AP224" s="141"/>
      <c r="AQ224" s="141"/>
      <c r="AR224" s="141"/>
      <c r="AS224" s="141"/>
      <c r="AT224" s="141"/>
      <c r="AU224" s="141"/>
      <c r="AV224" s="141"/>
      <c r="AW224" s="141"/>
      <c r="AX224" s="141"/>
      <c r="AY224" s="141"/>
      <c r="AZ224" s="141"/>
      <c r="BA224" s="141"/>
      <c r="BB224" s="141"/>
      <c r="BC224" s="141"/>
    </row>
    <row r="225" spans="7:55" s="2" customFormat="1" x14ac:dyDescent="0.4">
      <c r="G225" s="141"/>
      <c r="H225" s="141"/>
      <c r="I225" s="141"/>
      <c r="J225" s="141"/>
      <c r="K225" s="141"/>
      <c r="L225" s="141"/>
      <c r="M225" s="141"/>
      <c r="N225" s="141"/>
      <c r="O225" s="141"/>
      <c r="P225" s="141"/>
      <c r="Q225" s="141"/>
      <c r="R225" s="141"/>
      <c r="S225" s="141"/>
      <c r="T225" s="141"/>
      <c r="U225" s="141"/>
      <c r="V225" s="141"/>
      <c r="W225" s="141"/>
      <c r="X225" s="141"/>
      <c r="Y225" s="141"/>
      <c r="Z225" s="141"/>
      <c r="AA225" s="141"/>
      <c r="AB225" s="141"/>
      <c r="AC225" s="141"/>
      <c r="AD225" s="141"/>
      <c r="AE225" s="141"/>
      <c r="AF225" s="141"/>
      <c r="AG225" s="141"/>
      <c r="AH225" s="141"/>
      <c r="AI225" s="141"/>
      <c r="AJ225" s="141"/>
      <c r="AK225" s="141"/>
      <c r="AL225" s="141"/>
      <c r="AM225" s="141"/>
      <c r="AN225" s="141"/>
      <c r="AO225" s="141"/>
      <c r="AP225" s="141"/>
      <c r="AQ225" s="141"/>
      <c r="AR225" s="141"/>
      <c r="AS225" s="141"/>
      <c r="AT225" s="141"/>
      <c r="AU225" s="141"/>
      <c r="AV225" s="141"/>
      <c r="AW225" s="141"/>
      <c r="AX225" s="141"/>
      <c r="AY225" s="141"/>
      <c r="AZ225" s="141"/>
      <c r="BA225" s="141"/>
      <c r="BB225" s="141"/>
      <c r="BC225" s="141"/>
    </row>
    <row r="226" spans="7:55" s="2" customFormat="1" x14ac:dyDescent="0.4">
      <c r="G226" s="141"/>
      <c r="H226" s="141"/>
      <c r="I226" s="141"/>
      <c r="J226" s="141"/>
      <c r="K226" s="141"/>
      <c r="L226" s="141"/>
      <c r="M226" s="141"/>
      <c r="N226" s="141"/>
      <c r="O226" s="141"/>
      <c r="P226" s="141"/>
      <c r="Q226" s="141"/>
      <c r="R226" s="141"/>
      <c r="S226" s="141"/>
      <c r="T226" s="141"/>
      <c r="U226" s="141"/>
      <c r="V226" s="141"/>
      <c r="W226" s="141"/>
      <c r="X226" s="141"/>
      <c r="Y226" s="141"/>
      <c r="Z226" s="141"/>
      <c r="AA226" s="141"/>
      <c r="AB226" s="141"/>
      <c r="AC226" s="141"/>
      <c r="AD226" s="141"/>
      <c r="AE226" s="141"/>
      <c r="AF226" s="141"/>
      <c r="AG226" s="141"/>
      <c r="AH226" s="141"/>
      <c r="AI226" s="141"/>
      <c r="AJ226" s="141"/>
      <c r="AK226" s="141"/>
      <c r="AL226" s="141"/>
      <c r="AM226" s="141"/>
      <c r="AN226" s="141"/>
      <c r="AO226" s="141"/>
      <c r="AP226" s="141"/>
      <c r="AQ226" s="141"/>
      <c r="AR226" s="141"/>
      <c r="AS226" s="141"/>
      <c r="AT226" s="141"/>
      <c r="AU226" s="141"/>
      <c r="AV226" s="141"/>
      <c r="AW226" s="141"/>
      <c r="AX226" s="141"/>
      <c r="AY226" s="141"/>
      <c r="AZ226" s="141"/>
      <c r="BA226" s="141"/>
      <c r="BB226" s="141"/>
      <c r="BC226" s="141"/>
    </row>
    <row r="227" spans="7:55" s="2" customFormat="1" x14ac:dyDescent="0.4">
      <c r="G227" s="141"/>
      <c r="H227" s="141"/>
      <c r="I227" s="141"/>
      <c r="J227" s="141"/>
      <c r="K227" s="141"/>
      <c r="L227" s="141"/>
      <c r="M227" s="141"/>
      <c r="N227" s="141"/>
      <c r="O227" s="141"/>
      <c r="P227" s="141"/>
      <c r="Q227" s="141"/>
      <c r="R227" s="141"/>
      <c r="S227" s="141"/>
      <c r="T227" s="141"/>
      <c r="U227" s="141"/>
      <c r="V227" s="141"/>
      <c r="W227" s="141"/>
      <c r="X227" s="141"/>
      <c r="Y227" s="141"/>
      <c r="Z227" s="141"/>
      <c r="AA227" s="141"/>
      <c r="AB227" s="141"/>
      <c r="AC227" s="141"/>
      <c r="AD227" s="141"/>
      <c r="AE227" s="141"/>
      <c r="AF227" s="141"/>
      <c r="AG227" s="141"/>
      <c r="AH227" s="141"/>
      <c r="AI227" s="141"/>
      <c r="AJ227" s="141"/>
      <c r="AK227" s="141"/>
      <c r="AL227" s="141"/>
      <c r="AM227" s="141"/>
      <c r="AN227" s="141"/>
      <c r="AO227" s="141"/>
      <c r="AP227" s="141"/>
      <c r="AQ227" s="141"/>
      <c r="AR227" s="141"/>
      <c r="AS227" s="141"/>
      <c r="AT227" s="141"/>
      <c r="AU227" s="141"/>
      <c r="AV227" s="141"/>
      <c r="AW227" s="141"/>
      <c r="AX227" s="141"/>
      <c r="AY227" s="141"/>
      <c r="AZ227" s="141"/>
      <c r="BA227" s="141"/>
      <c r="BB227" s="141"/>
      <c r="BC227" s="141"/>
    </row>
    <row r="228" spans="7:55" s="2" customFormat="1" x14ac:dyDescent="0.4">
      <c r="G228" s="141"/>
      <c r="H228" s="141"/>
      <c r="I228" s="141"/>
      <c r="J228" s="141"/>
      <c r="K228" s="141"/>
      <c r="L228" s="141"/>
      <c r="M228" s="141"/>
      <c r="N228" s="141"/>
      <c r="O228" s="141"/>
      <c r="P228" s="141"/>
      <c r="Q228" s="141"/>
      <c r="R228" s="141"/>
      <c r="S228" s="141"/>
      <c r="T228" s="141"/>
      <c r="U228" s="141"/>
      <c r="V228" s="141"/>
      <c r="W228" s="141"/>
      <c r="X228" s="141"/>
      <c r="Y228" s="141"/>
      <c r="Z228" s="141"/>
      <c r="AA228" s="141"/>
      <c r="AB228" s="141"/>
      <c r="AC228" s="141"/>
      <c r="AD228" s="141"/>
      <c r="AE228" s="141"/>
      <c r="AF228" s="141"/>
      <c r="AG228" s="141"/>
      <c r="AH228" s="141"/>
      <c r="AI228" s="141"/>
      <c r="AJ228" s="141"/>
      <c r="AK228" s="141"/>
      <c r="AL228" s="141"/>
      <c r="AM228" s="141"/>
      <c r="AN228" s="141"/>
      <c r="AO228" s="141"/>
      <c r="AP228" s="141"/>
      <c r="AQ228" s="141"/>
      <c r="AR228" s="141"/>
      <c r="AS228" s="141"/>
      <c r="AT228" s="141"/>
      <c r="AU228" s="141"/>
      <c r="AV228" s="141"/>
      <c r="AW228" s="141"/>
      <c r="AX228" s="141"/>
      <c r="AY228" s="141"/>
      <c r="AZ228" s="141"/>
      <c r="BA228" s="141"/>
      <c r="BB228" s="141"/>
      <c r="BC228" s="141"/>
    </row>
    <row r="229" spans="7:55" s="2" customFormat="1" x14ac:dyDescent="0.4">
      <c r="G229" s="141"/>
      <c r="H229" s="141"/>
      <c r="I229" s="141"/>
      <c r="J229" s="141"/>
      <c r="K229" s="141"/>
      <c r="L229" s="141"/>
      <c r="M229" s="141"/>
      <c r="N229" s="141"/>
      <c r="O229" s="141"/>
      <c r="P229" s="141"/>
      <c r="Q229" s="141"/>
      <c r="R229" s="141"/>
      <c r="S229" s="141"/>
      <c r="T229" s="141"/>
      <c r="U229" s="141"/>
      <c r="V229" s="141"/>
      <c r="W229" s="141"/>
      <c r="X229" s="141"/>
      <c r="Y229" s="141"/>
      <c r="Z229" s="141"/>
      <c r="AA229" s="141"/>
      <c r="AB229" s="141"/>
      <c r="AC229" s="141"/>
      <c r="AD229" s="141"/>
      <c r="AE229" s="141"/>
      <c r="AF229" s="141"/>
      <c r="AG229" s="141"/>
      <c r="AH229" s="141"/>
      <c r="AI229" s="141"/>
      <c r="AJ229" s="141"/>
      <c r="AK229" s="141"/>
      <c r="AL229" s="141"/>
      <c r="AM229" s="141"/>
      <c r="AN229" s="141"/>
      <c r="AO229" s="141"/>
      <c r="AP229" s="141"/>
      <c r="AQ229" s="141"/>
      <c r="AR229" s="141"/>
      <c r="AS229" s="141"/>
      <c r="AT229" s="141"/>
      <c r="AU229" s="141"/>
      <c r="AV229" s="141"/>
      <c r="AW229" s="141"/>
      <c r="AX229" s="141"/>
      <c r="AY229" s="141"/>
      <c r="AZ229" s="141"/>
      <c r="BA229" s="141"/>
      <c r="BB229" s="141"/>
      <c r="BC229" s="141"/>
    </row>
    <row r="230" spans="7:55" s="2" customFormat="1" x14ac:dyDescent="0.4">
      <c r="G230" s="141"/>
      <c r="H230" s="141"/>
      <c r="I230" s="141"/>
      <c r="J230" s="141"/>
      <c r="K230" s="141"/>
      <c r="L230" s="141"/>
      <c r="M230" s="141"/>
      <c r="N230" s="141"/>
      <c r="O230" s="141"/>
      <c r="P230" s="141"/>
      <c r="Q230" s="141"/>
      <c r="R230" s="141"/>
      <c r="S230" s="141"/>
      <c r="T230" s="141"/>
      <c r="U230" s="141"/>
      <c r="V230" s="141"/>
      <c r="W230" s="141"/>
      <c r="X230" s="141"/>
      <c r="Y230" s="141"/>
      <c r="Z230" s="141"/>
      <c r="AA230" s="141"/>
      <c r="AB230" s="141"/>
      <c r="AC230" s="141"/>
      <c r="AD230" s="141"/>
      <c r="AE230" s="141"/>
      <c r="AF230" s="141"/>
      <c r="AG230" s="141"/>
      <c r="AH230" s="141"/>
      <c r="AI230" s="141"/>
      <c r="AJ230" s="141"/>
      <c r="AK230" s="141"/>
      <c r="AL230" s="141"/>
      <c r="AM230" s="141"/>
      <c r="AN230" s="141"/>
      <c r="AO230" s="141"/>
      <c r="AP230" s="141"/>
      <c r="AQ230" s="141"/>
      <c r="AR230" s="141"/>
      <c r="AS230" s="141"/>
      <c r="AT230" s="141"/>
      <c r="AU230" s="141"/>
      <c r="AV230" s="141"/>
      <c r="AW230" s="141"/>
      <c r="AX230" s="141"/>
      <c r="AY230" s="141"/>
      <c r="AZ230" s="141"/>
      <c r="BA230" s="141"/>
      <c r="BB230" s="141"/>
      <c r="BC230" s="141"/>
    </row>
    <row r="231" spans="7:55" s="2" customFormat="1" x14ac:dyDescent="0.4">
      <c r="G231" s="141"/>
      <c r="H231" s="141"/>
      <c r="I231" s="141"/>
      <c r="J231" s="141"/>
      <c r="K231" s="141"/>
      <c r="L231" s="141"/>
      <c r="M231" s="141"/>
      <c r="N231" s="141"/>
      <c r="O231" s="141"/>
      <c r="P231" s="141"/>
      <c r="Q231" s="141"/>
      <c r="R231" s="141"/>
      <c r="S231" s="141"/>
      <c r="T231" s="141"/>
      <c r="U231" s="141"/>
      <c r="V231" s="141"/>
      <c r="W231" s="141"/>
      <c r="X231" s="141"/>
      <c r="Y231" s="141"/>
      <c r="Z231" s="141"/>
      <c r="AA231" s="141"/>
      <c r="AB231" s="141"/>
      <c r="AC231" s="141"/>
      <c r="AD231" s="141"/>
      <c r="AE231" s="141"/>
      <c r="AF231" s="141"/>
      <c r="AG231" s="141"/>
      <c r="AH231" s="141"/>
      <c r="AI231" s="141"/>
      <c r="AJ231" s="141"/>
      <c r="AK231" s="141"/>
      <c r="AL231" s="141"/>
      <c r="AM231" s="141"/>
      <c r="AN231" s="141"/>
      <c r="AO231" s="141"/>
      <c r="AP231" s="141"/>
      <c r="AQ231" s="141"/>
      <c r="AR231" s="141"/>
      <c r="AS231" s="141"/>
      <c r="AT231" s="141"/>
      <c r="AU231" s="141"/>
      <c r="AV231" s="141"/>
      <c r="AW231" s="141"/>
      <c r="AX231" s="141"/>
      <c r="AY231" s="141"/>
      <c r="AZ231" s="141"/>
      <c r="BA231" s="141"/>
      <c r="BB231" s="141"/>
      <c r="BC231" s="141"/>
    </row>
    <row r="232" spans="7:55" s="2" customFormat="1" x14ac:dyDescent="0.4">
      <c r="G232" s="141"/>
      <c r="H232" s="141"/>
      <c r="I232" s="141"/>
      <c r="J232" s="141"/>
      <c r="K232" s="141"/>
      <c r="L232" s="141"/>
      <c r="M232" s="141"/>
      <c r="N232" s="141"/>
      <c r="O232" s="141"/>
      <c r="P232" s="141"/>
      <c r="Q232" s="141"/>
      <c r="R232" s="141"/>
      <c r="S232" s="141"/>
      <c r="T232" s="141"/>
      <c r="U232" s="141"/>
      <c r="V232" s="141"/>
      <c r="W232" s="141"/>
      <c r="X232" s="141"/>
      <c r="Y232" s="141"/>
      <c r="Z232" s="141"/>
      <c r="AA232" s="141"/>
      <c r="AB232" s="141"/>
      <c r="AC232" s="141"/>
      <c r="AD232" s="141"/>
      <c r="AE232" s="141"/>
      <c r="AF232" s="141"/>
      <c r="AG232" s="141"/>
      <c r="AH232" s="141"/>
      <c r="AI232" s="141"/>
      <c r="AJ232" s="141"/>
      <c r="AK232" s="141"/>
      <c r="AL232" s="141"/>
      <c r="AM232" s="141"/>
      <c r="AN232" s="141"/>
      <c r="AO232" s="141"/>
      <c r="AP232" s="141"/>
      <c r="AQ232" s="141"/>
      <c r="AR232" s="141"/>
      <c r="AS232" s="141"/>
      <c r="AT232" s="141"/>
      <c r="AU232" s="141"/>
      <c r="AV232" s="141"/>
      <c r="AW232" s="141"/>
      <c r="AX232" s="141"/>
      <c r="AY232" s="141"/>
      <c r="AZ232" s="141"/>
      <c r="BA232" s="141"/>
      <c r="BB232" s="141"/>
      <c r="BC232" s="141"/>
    </row>
    <row r="233" spans="7:55" s="2" customFormat="1" x14ac:dyDescent="0.4">
      <c r="G233" s="141"/>
      <c r="H233" s="141"/>
      <c r="I233" s="141"/>
      <c r="J233" s="141"/>
      <c r="K233" s="141"/>
      <c r="L233" s="141"/>
      <c r="M233" s="141"/>
      <c r="N233" s="141"/>
      <c r="O233" s="141"/>
      <c r="P233" s="141"/>
      <c r="Q233" s="141"/>
      <c r="R233" s="141"/>
      <c r="S233" s="141"/>
      <c r="T233" s="141"/>
      <c r="U233" s="141"/>
      <c r="V233" s="141"/>
      <c r="W233" s="141"/>
      <c r="X233" s="141"/>
      <c r="Y233" s="141"/>
      <c r="Z233" s="141"/>
      <c r="AA233" s="141"/>
      <c r="AB233" s="141"/>
      <c r="AC233" s="141"/>
      <c r="AD233" s="141"/>
      <c r="AE233" s="141"/>
      <c r="AF233" s="141"/>
      <c r="AG233" s="141"/>
      <c r="AH233" s="141"/>
      <c r="AI233" s="141"/>
      <c r="AJ233" s="141"/>
      <c r="AK233" s="141"/>
      <c r="AL233" s="141"/>
      <c r="AM233" s="141"/>
      <c r="AN233" s="141"/>
      <c r="AO233" s="141"/>
      <c r="AP233" s="141"/>
      <c r="AQ233" s="141"/>
      <c r="AR233" s="141"/>
      <c r="AS233" s="141"/>
      <c r="AT233" s="141"/>
      <c r="AU233" s="141"/>
      <c r="AV233" s="141"/>
      <c r="AW233" s="141"/>
      <c r="AX233" s="141"/>
      <c r="AY233" s="141"/>
      <c r="AZ233" s="141"/>
      <c r="BA233" s="141"/>
      <c r="BB233" s="141"/>
      <c r="BC233" s="141"/>
    </row>
    <row r="234" spans="7:55" s="2" customFormat="1" x14ac:dyDescent="0.4">
      <c r="G234" s="141"/>
      <c r="H234" s="141"/>
      <c r="I234" s="141"/>
      <c r="J234" s="141"/>
      <c r="K234" s="141"/>
      <c r="L234" s="141"/>
      <c r="M234" s="141"/>
      <c r="N234" s="141"/>
      <c r="O234" s="141"/>
      <c r="P234" s="141"/>
      <c r="Q234" s="141"/>
      <c r="R234" s="141"/>
      <c r="S234" s="141"/>
      <c r="T234" s="141"/>
      <c r="U234" s="141"/>
      <c r="V234" s="141"/>
      <c r="W234" s="141"/>
      <c r="X234" s="141"/>
      <c r="Y234" s="141"/>
      <c r="Z234" s="141"/>
      <c r="AA234" s="141"/>
      <c r="AB234" s="141"/>
      <c r="AC234" s="141"/>
      <c r="AD234" s="141"/>
      <c r="AE234" s="141"/>
      <c r="AF234" s="141"/>
      <c r="AG234" s="141"/>
      <c r="AH234" s="141"/>
      <c r="AI234" s="141"/>
      <c r="AJ234" s="141"/>
      <c r="AK234" s="141"/>
      <c r="AL234" s="141"/>
      <c r="AM234" s="141"/>
      <c r="AN234" s="141"/>
      <c r="AO234" s="141"/>
      <c r="AP234" s="141"/>
      <c r="AQ234" s="141"/>
      <c r="AR234" s="141"/>
      <c r="AS234" s="141"/>
      <c r="AT234" s="141"/>
      <c r="AU234" s="141"/>
      <c r="AV234" s="141"/>
      <c r="AW234" s="141"/>
      <c r="AX234" s="141"/>
      <c r="AY234" s="141"/>
      <c r="AZ234" s="141"/>
      <c r="BA234" s="141"/>
      <c r="BB234" s="141"/>
      <c r="BC234" s="141"/>
    </row>
    <row r="235" spans="7:55" s="2" customFormat="1" x14ac:dyDescent="0.4">
      <c r="G235" s="141"/>
      <c r="H235" s="141"/>
      <c r="I235" s="141"/>
      <c r="J235" s="141"/>
      <c r="K235" s="141"/>
      <c r="L235" s="141"/>
      <c r="M235" s="141"/>
      <c r="N235" s="141"/>
      <c r="O235" s="141"/>
      <c r="P235" s="141"/>
      <c r="Q235" s="141"/>
      <c r="R235" s="141"/>
      <c r="S235" s="141"/>
      <c r="T235" s="141"/>
      <c r="U235" s="141"/>
      <c r="V235" s="141"/>
      <c r="W235" s="141"/>
      <c r="X235" s="141"/>
      <c r="Y235" s="141"/>
      <c r="Z235" s="141"/>
      <c r="AA235" s="141"/>
      <c r="AB235" s="141"/>
      <c r="AC235" s="141"/>
      <c r="AD235" s="141"/>
      <c r="AE235" s="141"/>
      <c r="AF235" s="141"/>
      <c r="AG235" s="141"/>
      <c r="AH235" s="141"/>
      <c r="AI235" s="141"/>
      <c r="AJ235" s="141"/>
      <c r="AK235" s="141"/>
      <c r="AL235" s="141"/>
      <c r="AM235" s="141"/>
      <c r="AN235" s="141"/>
      <c r="AO235" s="141"/>
      <c r="AP235" s="141"/>
      <c r="AQ235" s="141"/>
      <c r="AR235" s="141"/>
      <c r="AS235" s="141"/>
      <c r="AT235" s="141"/>
      <c r="AU235" s="141"/>
      <c r="AV235" s="141"/>
      <c r="AW235" s="141"/>
      <c r="AX235" s="141"/>
      <c r="AY235" s="141"/>
      <c r="AZ235" s="141"/>
      <c r="BA235" s="141"/>
      <c r="BB235" s="141"/>
      <c r="BC235" s="141"/>
    </row>
    <row r="236" spans="7:55" s="2" customFormat="1" x14ac:dyDescent="0.4">
      <c r="G236" s="141"/>
      <c r="H236" s="141"/>
      <c r="I236" s="141"/>
      <c r="J236" s="141"/>
      <c r="K236" s="141"/>
      <c r="L236" s="141"/>
      <c r="M236" s="141"/>
      <c r="N236" s="141"/>
      <c r="O236" s="141"/>
      <c r="P236" s="141"/>
      <c r="Q236" s="141"/>
      <c r="R236" s="141"/>
      <c r="S236" s="141"/>
      <c r="T236" s="141"/>
      <c r="U236" s="141"/>
      <c r="V236" s="141"/>
      <c r="W236" s="141"/>
      <c r="X236" s="141"/>
      <c r="Y236" s="141"/>
      <c r="Z236" s="141"/>
      <c r="AA236" s="141"/>
      <c r="AB236" s="141"/>
      <c r="AC236" s="141"/>
      <c r="AD236" s="141"/>
      <c r="AE236" s="141"/>
      <c r="AF236" s="141"/>
      <c r="AG236" s="141"/>
      <c r="AH236" s="141"/>
      <c r="AI236" s="141"/>
      <c r="AJ236" s="141"/>
      <c r="AK236" s="141"/>
      <c r="AL236" s="141"/>
      <c r="AM236" s="141"/>
      <c r="AN236" s="141"/>
      <c r="AO236" s="141"/>
      <c r="AP236" s="141"/>
      <c r="AQ236" s="141"/>
      <c r="AR236" s="141"/>
      <c r="AS236" s="141"/>
      <c r="AT236" s="141"/>
      <c r="AU236" s="141"/>
      <c r="AV236" s="141"/>
      <c r="AW236" s="141"/>
      <c r="AX236" s="141"/>
      <c r="AY236" s="141"/>
      <c r="AZ236" s="141"/>
      <c r="BA236" s="141"/>
      <c r="BB236" s="141"/>
      <c r="BC236" s="141"/>
    </row>
    <row r="237" spans="7:55" s="2" customFormat="1" x14ac:dyDescent="0.4">
      <c r="G237" s="141"/>
      <c r="H237" s="141"/>
      <c r="I237" s="141"/>
      <c r="J237" s="141"/>
      <c r="K237" s="141"/>
      <c r="L237" s="141"/>
      <c r="M237" s="141"/>
      <c r="N237" s="141"/>
      <c r="O237" s="141"/>
      <c r="P237" s="141"/>
      <c r="Q237" s="141"/>
      <c r="R237" s="141"/>
      <c r="S237" s="141"/>
      <c r="T237" s="141"/>
      <c r="U237" s="141"/>
      <c r="V237" s="141"/>
      <c r="W237" s="141"/>
      <c r="X237" s="141"/>
      <c r="Y237" s="141"/>
      <c r="Z237" s="141"/>
      <c r="AA237" s="141"/>
      <c r="AB237" s="141"/>
      <c r="AC237" s="141"/>
      <c r="AD237" s="141"/>
      <c r="AE237" s="141"/>
      <c r="AF237" s="141"/>
      <c r="AG237" s="141"/>
      <c r="AH237" s="141"/>
      <c r="AI237" s="141"/>
      <c r="AJ237" s="141"/>
      <c r="AK237" s="141"/>
      <c r="AL237" s="141"/>
      <c r="AM237" s="141"/>
      <c r="AN237" s="141"/>
      <c r="AO237" s="141"/>
      <c r="AP237" s="141"/>
      <c r="AQ237" s="141"/>
      <c r="AR237" s="141"/>
      <c r="AS237" s="141"/>
      <c r="AT237" s="141"/>
      <c r="AU237" s="141"/>
      <c r="AV237" s="141"/>
      <c r="AW237" s="141"/>
      <c r="AX237" s="141"/>
      <c r="AY237" s="141"/>
      <c r="AZ237" s="141"/>
      <c r="BA237" s="141"/>
      <c r="BB237" s="141"/>
      <c r="BC237" s="141"/>
    </row>
    <row r="238" spans="7:55" s="2" customFormat="1" x14ac:dyDescent="0.4">
      <c r="G238" s="141"/>
      <c r="H238" s="141"/>
      <c r="I238" s="141"/>
      <c r="J238" s="141"/>
      <c r="K238" s="141"/>
      <c r="L238" s="141"/>
      <c r="M238" s="141"/>
      <c r="N238" s="141"/>
      <c r="O238" s="141"/>
      <c r="P238" s="141"/>
      <c r="Q238" s="141"/>
      <c r="R238" s="141"/>
      <c r="S238" s="141"/>
      <c r="T238" s="141"/>
      <c r="U238" s="141"/>
      <c r="V238" s="141"/>
      <c r="W238" s="141"/>
      <c r="X238" s="141"/>
      <c r="Y238" s="141"/>
      <c r="Z238" s="141"/>
      <c r="AA238" s="141"/>
      <c r="AB238" s="141"/>
      <c r="AC238" s="141"/>
      <c r="AD238" s="141"/>
      <c r="AE238" s="141"/>
      <c r="AF238" s="141"/>
      <c r="AG238" s="141"/>
      <c r="AH238" s="141"/>
      <c r="AI238" s="141"/>
      <c r="AJ238" s="141"/>
      <c r="AK238" s="141"/>
      <c r="AL238" s="141"/>
      <c r="AM238" s="141"/>
      <c r="AN238" s="141"/>
      <c r="AO238" s="141"/>
      <c r="AP238" s="141"/>
      <c r="AQ238" s="141"/>
      <c r="AR238" s="141"/>
      <c r="AS238" s="141"/>
      <c r="AT238" s="141"/>
      <c r="AU238" s="141"/>
      <c r="AV238" s="141"/>
      <c r="AW238" s="141"/>
      <c r="AX238" s="141"/>
      <c r="AY238" s="141"/>
      <c r="AZ238" s="141"/>
      <c r="BA238" s="141"/>
      <c r="BB238" s="141"/>
      <c r="BC238" s="141"/>
    </row>
    <row r="239" spans="7:55" s="2" customFormat="1" x14ac:dyDescent="0.4">
      <c r="G239" s="141"/>
      <c r="H239" s="141"/>
      <c r="I239" s="141"/>
      <c r="J239" s="141"/>
      <c r="K239" s="141"/>
      <c r="L239" s="141"/>
      <c r="M239" s="141"/>
      <c r="N239" s="141"/>
      <c r="O239" s="141"/>
      <c r="P239" s="141"/>
      <c r="Q239" s="141"/>
      <c r="R239" s="141"/>
      <c r="S239" s="141"/>
      <c r="T239" s="141"/>
      <c r="U239" s="141"/>
      <c r="V239" s="141"/>
      <c r="W239" s="141"/>
      <c r="X239" s="141"/>
      <c r="Y239" s="141"/>
      <c r="Z239" s="141"/>
      <c r="AA239" s="141"/>
      <c r="AB239" s="141"/>
      <c r="AC239" s="141"/>
      <c r="AD239" s="141"/>
      <c r="AE239" s="141"/>
      <c r="AF239" s="141"/>
      <c r="AG239" s="141"/>
      <c r="AH239" s="141"/>
      <c r="AI239" s="141"/>
      <c r="AJ239" s="141"/>
      <c r="AK239" s="141"/>
      <c r="AL239" s="141"/>
      <c r="AM239" s="141"/>
      <c r="AN239" s="141"/>
      <c r="AO239" s="141"/>
      <c r="AP239" s="141"/>
      <c r="AQ239" s="141"/>
      <c r="AR239" s="141"/>
      <c r="AS239" s="141"/>
      <c r="AT239" s="141"/>
      <c r="AU239" s="141"/>
      <c r="AV239" s="141"/>
      <c r="AW239" s="141"/>
      <c r="AX239" s="141"/>
      <c r="AY239" s="141"/>
      <c r="AZ239" s="141"/>
      <c r="BA239" s="141"/>
      <c r="BB239" s="141"/>
      <c r="BC239" s="141"/>
    </row>
    <row r="240" spans="7:55" s="2" customFormat="1" x14ac:dyDescent="0.4">
      <c r="G240" s="141"/>
      <c r="H240" s="141"/>
      <c r="I240" s="141"/>
      <c r="J240" s="141"/>
      <c r="K240" s="141"/>
      <c r="L240" s="141"/>
      <c r="M240" s="141"/>
      <c r="N240" s="141"/>
      <c r="O240" s="141"/>
      <c r="P240" s="141"/>
      <c r="Q240" s="141"/>
      <c r="R240" s="141"/>
      <c r="S240" s="141"/>
      <c r="T240" s="141"/>
      <c r="U240" s="141"/>
      <c r="V240" s="141"/>
      <c r="W240" s="141"/>
      <c r="X240" s="141"/>
      <c r="Y240" s="141"/>
      <c r="Z240" s="141"/>
      <c r="AA240" s="141"/>
      <c r="AB240" s="141"/>
      <c r="AC240" s="141"/>
      <c r="AD240" s="141"/>
      <c r="AE240" s="141"/>
      <c r="AF240" s="141"/>
      <c r="AG240" s="141"/>
      <c r="AH240" s="141"/>
      <c r="AI240" s="141"/>
      <c r="AJ240" s="141"/>
      <c r="AK240" s="141"/>
      <c r="AL240" s="141"/>
      <c r="AM240" s="141"/>
      <c r="AN240" s="141"/>
      <c r="AO240" s="141"/>
      <c r="AP240" s="141"/>
      <c r="AQ240" s="141"/>
      <c r="AR240" s="141"/>
      <c r="AS240" s="141"/>
      <c r="AT240" s="141"/>
      <c r="AU240" s="141"/>
      <c r="AV240" s="141"/>
      <c r="AW240" s="141"/>
      <c r="AX240" s="141"/>
      <c r="AY240" s="141"/>
      <c r="AZ240" s="141"/>
      <c r="BA240" s="141"/>
      <c r="BB240" s="141"/>
      <c r="BC240" s="141"/>
    </row>
    <row r="241" spans="7:55" s="2" customFormat="1" x14ac:dyDescent="0.4">
      <c r="G241" s="141"/>
      <c r="H241" s="141"/>
      <c r="I241" s="141"/>
      <c r="J241" s="141"/>
      <c r="K241" s="141"/>
      <c r="L241" s="141"/>
      <c r="M241" s="141"/>
      <c r="N241" s="141"/>
      <c r="O241" s="141"/>
      <c r="P241" s="141"/>
      <c r="Q241" s="141"/>
      <c r="R241" s="141"/>
      <c r="S241" s="141"/>
      <c r="T241" s="141"/>
      <c r="U241" s="141"/>
      <c r="V241" s="141"/>
      <c r="W241" s="141"/>
      <c r="X241" s="141"/>
      <c r="Y241" s="141"/>
      <c r="Z241" s="141"/>
      <c r="AA241" s="141"/>
      <c r="AB241" s="141"/>
      <c r="AC241" s="141"/>
      <c r="AD241" s="141"/>
      <c r="AE241" s="141"/>
      <c r="AF241" s="141"/>
      <c r="AG241" s="141"/>
      <c r="AH241" s="141"/>
      <c r="AI241" s="141"/>
      <c r="AJ241" s="141"/>
      <c r="AK241" s="141"/>
      <c r="AL241" s="141"/>
      <c r="AM241" s="141"/>
      <c r="AN241" s="141"/>
      <c r="AO241" s="141"/>
      <c r="AP241" s="141"/>
      <c r="AQ241" s="141"/>
      <c r="AR241" s="141"/>
      <c r="AS241" s="141"/>
      <c r="AT241" s="141"/>
      <c r="AU241" s="141"/>
      <c r="AV241" s="141"/>
      <c r="AW241" s="141"/>
      <c r="AX241" s="141"/>
      <c r="AY241" s="141"/>
      <c r="AZ241" s="141"/>
      <c r="BA241" s="141"/>
      <c r="BB241" s="141"/>
      <c r="BC241" s="141"/>
    </row>
    <row r="242" spans="7:55" s="2" customFormat="1" x14ac:dyDescent="0.4">
      <c r="G242" s="141"/>
      <c r="H242" s="141"/>
      <c r="I242" s="141"/>
      <c r="J242" s="141"/>
      <c r="K242" s="141"/>
      <c r="L242" s="141"/>
      <c r="M242" s="141"/>
      <c r="N242" s="141"/>
      <c r="O242" s="141"/>
      <c r="P242" s="141"/>
      <c r="Q242" s="141"/>
      <c r="R242" s="141"/>
      <c r="S242" s="141"/>
      <c r="T242" s="141"/>
      <c r="U242" s="141"/>
      <c r="V242" s="141"/>
      <c r="W242" s="141"/>
      <c r="X242" s="141"/>
      <c r="Y242" s="141"/>
      <c r="Z242" s="141"/>
      <c r="AA242" s="141"/>
      <c r="AB242" s="141"/>
      <c r="AC242" s="141"/>
      <c r="AD242" s="141"/>
      <c r="AE242" s="141"/>
      <c r="AF242" s="141"/>
      <c r="AG242" s="141"/>
      <c r="AH242" s="141"/>
      <c r="AI242" s="141"/>
      <c r="AJ242" s="141"/>
      <c r="AK242" s="141"/>
      <c r="AL242" s="141"/>
      <c r="AM242" s="141"/>
      <c r="AN242" s="141"/>
      <c r="AO242" s="141"/>
      <c r="AP242" s="141"/>
      <c r="AQ242" s="141"/>
      <c r="AR242" s="141"/>
      <c r="AS242" s="141"/>
      <c r="AT242" s="141"/>
      <c r="AU242" s="141"/>
      <c r="AV242" s="141"/>
      <c r="AW242" s="141"/>
      <c r="AX242" s="141"/>
      <c r="AY242" s="141"/>
      <c r="AZ242" s="141"/>
      <c r="BA242" s="141"/>
      <c r="BB242" s="141"/>
      <c r="BC242" s="141"/>
    </row>
    <row r="243" spans="7:55" s="2" customFormat="1" x14ac:dyDescent="0.4">
      <c r="G243" s="141"/>
      <c r="H243" s="141"/>
      <c r="I243" s="141"/>
      <c r="J243" s="141"/>
      <c r="K243" s="141"/>
      <c r="L243" s="141"/>
      <c r="M243" s="141"/>
      <c r="N243" s="141"/>
      <c r="O243" s="141"/>
      <c r="P243" s="141"/>
      <c r="Q243" s="141"/>
      <c r="R243" s="141"/>
      <c r="S243" s="141"/>
      <c r="T243" s="141"/>
      <c r="U243" s="141"/>
      <c r="V243" s="141"/>
      <c r="W243" s="141"/>
      <c r="X243" s="141"/>
      <c r="Y243" s="141"/>
      <c r="Z243" s="141"/>
      <c r="AA243" s="141"/>
      <c r="AB243" s="141"/>
      <c r="AC243" s="141"/>
      <c r="AD243" s="141"/>
      <c r="AE243" s="141"/>
      <c r="AF243" s="141"/>
      <c r="AG243" s="141"/>
      <c r="AH243" s="141"/>
      <c r="AI243" s="141"/>
      <c r="AJ243" s="141"/>
      <c r="AK243" s="141"/>
      <c r="AL243" s="141"/>
      <c r="AM243" s="141"/>
      <c r="AN243" s="141"/>
      <c r="AO243" s="141"/>
      <c r="AP243" s="141"/>
      <c r="AQ243" s="141"/>
      <c r="AR243" s="141"/>
      <c r="AS243" s="141"/>
      <c r="AT243" s="141"/>
      <c r="AU243" s="141"/>
      <c r="AV243" s="141"/>
      <c r="AW243" s="141"/>
      <c r="AX243" s="141"/>
      <c r="AY243" s="141"/>
      <c r="AZ243" s="141"/>
      <c r="BA243" s="141"/>
      <c r="BB243" s="141"/>
      <c r="BC243" s="141"/>
    </row>
    <row r="244" spans="7:55" s="2" customFormat="1" x14ac:dyDescent="0.4">
      <c r="G244" s="141"/>
      <c r="H244" s="141"/>
      <c r="I244" s="141"/>
      <c r="J244" s="141"/>
      <c r="K244" s="141"/>
      <c r="L244" s="141"/>
      <c r="M244" s="141"/>
      <c r="N244" s="141"/>
      <c r="O244" s="141"/>
      <c r="P244" s="141"/>
      <c r="Q244" s="141"/>
      <c r="R244" s="141"/>
      <c r="S244" s="141"/>
      <c r="T244" s="141"/>
      <c r="U244" s="141"/>
      <c r="V244" s="141"/>
      <c r="W244" s="141"/>
      <c r="X244" s="141"/>
      <c r="Y244" s="141"/>
      <c r="Z244" s="141"/>
      <c r="AA244" s="141"/>
      <c r="AB244" s="141"/>
      <c r="AC244" s="141"/>
      <c r="AD244" s="141"/>
      <c r="AE244" s="141"/>
      <c r="AF244" s="141"/>
      <c r="AG244" s="141"/>
      <c r="AH244" s="141"/>
      <c r="AI244" s="141"/>
      <c r="AJ244" s="141"/>
      <c r="AK244" s="141"/>
      <c r="AL244" s="141"/>
      <c r="AM244" s="141"/>
      <c r="AN244" s="141"/>
      <c r="AO244" s="141"/>
      <c r="AP244" s="141"/>
      <c r="AQ244" s="141"/>
      <c r="AR244" s="141"/>
      <c r="AS244" s="141"/>
      <c r="AT244" s="141"/>
      <c r="AU244" s="141"/>
      <c r="AV244" s="141"/>
      <c r="AW244" s="141"/>
      <c r="AX244" s="141"/>
      <c r="AY244" s="141"/>
      <c r="AZ244" s="141"/>
      <c r="BA244" s="141"/>
      <c r="BB244" s="141"/>
      <c r="BC244" s="141"/>
    </row>
    <row r="245" spans="7:55" s="2" customFormat="1" x14ac:dyDescent="0.4">
      <c r="G245" s="141"/>
      <c r="H245" s="141"/>
      <c r="I245" s="141"/>
      <c r="J245" s="141"/>
      <c r="K245" s="141"/>
      <c r="L245" s="141"/>
      <c r="M245" s="141"/>
      <c r="N245" s="141"/>
      <c r="O245" s="141"/>
      <c r="P245" s="141"/>
      <c r="Q245" s="141"/>
      <c r="R245" s="141"/>
      <c r="S245" s="141"/>
      <c r="T245" s="141"/>
      <c r="U245" s="141"/>
      <c r="V245" s="141"/>
      <c r="W245" s="141"/>
      <c r="X245" s="141"/>
      <c r="Y245" s="141"/>
      <c r="Z245" s="141"/>
      <c r="AA245" s="141"/>
      <c r="AB245" s="141"/>
      <c r="AC245" s="141"/>
      <c r="AD245" s="141"/>
      <c r="AE245" s="141"/>
      <c r="AF245" s="141"/>
      <c r="AG245" s="141"/>
      <c r="AH245" s="141"/>
      <c r="AI245" s="141"/>
      <c r="AJ245" s="141"/>
      <c r="AK245" s="141"/>
      <c r="AL245" s="141"/>
      <c r="AM245" s="141"/>
      <c r="AN245" s="141"/>
      <c r="AO245" s="141"/>
      <c r="AP245" s="141"/>
      <c r="AQ245" s="141"/>
      <c r="AR245" s="141"/>
      <c r="AS245" s="141"/>
      <c r="AT245" s="141"/>
      <c r="AU245" s="141"/>
      <c r="AV245" s="141"/>
      <c r="AW245" s="141"/>
      <c r="AX245" s="141"/>
      <c r="AY245" s="141"/>
      <c r="AZ245" s="141"/>
      <c r="BA245" s="141"/>
      <c r="BB245" s="141"/>
      <c r="BC245" s="141"/>
    </row>
    <row r="246" spans="7:55" s="2" customFormat="1" x14ac:dyDescent="0.4">
      <c r="G246" s="141"/>
      <c r="H246" s="141"/>
      <c r="I246" s="141"/>
      <c r="J246" s="141"/>
      <c r="K246" s="141"/>
      <c r="L246" s="141"/>
      <c r="M246" s="141"/>
      <c r="N246" s="141"/>
      <c r="O246" s="141"/>
      <c r="P246" s="141"/>
      <c r="Q246" s="141"/>
      <c r="R246" s="141"/>
      <c r="S246" s="141"/>
      <c r="T246" s="141"/>
      <c r="U246" s="141"/>
      <c r="V246" s="141"/>
      <c r="W246" s="141"/>
      <c r="X246" s="141"/>
      <c r="Y246" s="141"/>
      <c r="Z246" s="141"/>
      <c r="AA246" s="141"/>
      <c r="AB246" s="141"/>
      <c r="AC246" s="141"/>
      <c r="AD246" s="141"/>
      <c r="AE246" s="141"/>
      <c r="AF246" s="141"/>
      <c r="AG246" s="141"/>
      <c r="AH246" s="141"/>
      <c r="AI246" s="141"/>
      <c r="AJ246" s="141"/>
      <c r="AK246" s="141"/>
      <c r="AL246" s="141"/>
      <c r="AM246" s="141"/>
      <c r="AN246" s="141"/>
      <c r="AO246" s="141"/>
      <c r="AP246" s="141"/>
      <c r="AQ246" s="141"/>
      <c r="AR246" s="141"/>
      <c r="AS246" s="141"/>
      <c r="AT246" s="141"/>
      <c r="AU246" s="141"/>
      <c r="AV246" s="141"/>
      <c r="AW246" s="141"/>
      <c r="AX246" s="141"/>
      <c r="AY246" s="141"/>
      <c r="AZ246" s="141"/>
      <c r="BA246" s="141"/>
      <c r="BB246" s="141"/>
      <c r="BC246" s="141"/>
    </row>
    <row r="247" spans="7:55" s="2" customFormat="1" x14ac:dyDescent="0.4">
      <c r="G247" s="141"/>
      <c r="H247" s="141"/>
      <c r="I247" s="141"/>
      <c r="J247" s="141"/>
      <c r="K247" s="141"/>
      <c r="L247" s="141"/>
      <c r="M247" s="141"/>
      <c r="N247" s="141"/>
      <c r="O247" s="141"/>
      <c r="P247" s="141"/>
      <c r="Q247" s="141"/>
      <c r="R247" s="141"/>
      <c r="S247" s="141"/>
      <c r="T247" s="141"/>
      <c r="U247" s="141"/>
      <c r="V247" s="141"/>
      <c r="W247" s="141"/>
      <c r="X247" s="141"/>
      <c r="Y247" s="141"/>
      <c r="Z247" s="141"/>
      <c r="AA247" s="141"/>
      <c r="AB247" s="141"/>
      <c r="AC247" s="141"/>
      <c r="AD247" s="141"/>
      <c r="AE247" s="141"/>
      <c r="AF247" s="141"/>
      <c r="AG247" s="141"/>
      <c r="AH247" s="141"/>
      <c r="AI247" s="141"/>
      <c r="AJ247" s="141"/>
      <c r="AK247" s="141"/>
      <c r="AL247" s="141"/>
      <c r="AM247" s="141"/>
      <c r="AN247" s="141"/>
      <c r="AO247" s="141"/>
      <c r="AP247" s="141"/>
      <c r="AQ247" s="141"/>
      <c r="AR247" s="141"/>
      <c r="AS247" s="141"/>
      <c r="AT247" s="141"/>
      <c r="AU247" s="141"/>
      <c r="AV247" s="141"/>
      <c r="AW247" s="141"/>
      <c r="AX247" s="141"/>
      <c r="AY247" s="141"/>
      <c r="AZ247" s="141"/>
      <c r="BA247" s="141"/>
      <c r="BB247" s="141"/>
      <c r="BC247" s="141"/>
    </row>
    <row r="248" spans="7:55" s="2" customFormat="1" x14ac:dyDescent="0.4">
      <c r="G248" s="141"/>
      <c r="H248" s="141"/>
      <c r="I248" s="141"/>
      <c r="J248" s="141"/>
      <c r="K248" s="141"/>
      <c r="L248" s="141"/>
      <c r="M248" s="141"/>
      <c r="N248" s="141"/>
      <c r="O248" s="141"/>
      <c r="P248" s="141"/>
      <c r="Q248" s="141"/>
      <c r="R248" s="141"/>
      <c r="S248" s="141"/>
      <c r="T248" s="141"/>
      <c r="U248" s="141"/>
      <c r="V248" s="141"/>
      <c r="W248" s="141"/>
      <c r="X248" s="141"/>
      <c r="Y248" s="141"/>
      <c r="Z248" s="141"/>
      <c r="AA248" s="141"/>
      <c r="AB248" s="141"/>
      <c r="AC248" s="141"/>
      <c r="AD248" s="141"/>
      <c r="AE248" s="141"/>
      <c r="AF248" s="141"/>
      <c r="AG248" s="141"/>
      <c r="AH248" s="141"/>
      <c r="AI248" s="141"/>
      <c r="AJ248" s="141"/>
      <c r="AK248" s="141"/>
      <c r="AL248" s="141"/>
      <c r="AM248" s="141"/>
      <c r="AN248" s="141"/>
      <c r="AO248" s="141"/>
      <c r="AP248" s="141"/>
      <c r="AQ248" s="141"/>
      <c r="AR248" s="141"/>
      <c r="AS248" s="141"/>
      <c r="AT248" s="141"/>
      <c r="AU248" s="141"/>
      <c r="AV248" s="141"/>
      <c r="AW248" s="141"/>
      <c r="AX248" s="141"/>
      <c r="AY248" s="141"/>
      <c r="AZ248" s="141"/>
      <c r="BA248" s="141"/>
      <c r="BB248" s="141"/>
      <c r="BC248" s="141"/>
    </row>
    <row r="249" spans="7:55" s="2" customFormat="1" x14ac:dyDescent="0.4">
      <c r="G249" s="141"/>
      <c r="H249" s="141"/>
      <c r="I249" s="141"/>
      <c r="J249" s="141"/>
      <c r="K249" s="141"/>
      <c r="L249" s="141"/>
      <c r="M249" s="141"/>
      <c r="N249" s="141"/>
      <c r="O249" s="141"/>
      <c r="P249" s="141"/>
      <c r="Q249" s="141"/>
      <c r="R249" s="141"/>
      <c r="S249" s="141"/>
      <c r="T249" s="141"/>
      <c r="U249" s="141"/>
      <c r="V249" s="141"/>
      <c r="W249" s="141"/>
      <c r="X249" s="141"/>
      <c r="Y249" s="141"/>
      <c r="Z249" s="141"/>
      <c r="AA249" s="141"/>
      <c r="AB249" s="141"/>
      <c r="AC249" s="141"/>
      <c r="AD249" s="141"/>
      <c r="AE249" s="141"/>
      <c r="AF249" s="141"/>
      <c r="AG249" s="141"/>
      <c r="AH249" s="141"/>
      <c r="AI249" s="141"/>
      <c r="AJ249" s="141"/>
      <c r="AK249" s="141"/>
      <c r="AL249" s="141"/>
      <c r="AM249" s="141"/>
      <c r="AN249" s="141"/>
      <c r="AO249" s="141"/>
      <c r="AP249" s="141"/>
      <c r="AQ249" s="141"/>
      <c r="AR249" s="141"/>
      <c r="AS249" s="141"/>
      <c r="AT249" s="141"/>
      <c r="AU249" s="141"/>
      <c r="AV249" s="141"/>
      <c r="AW249" s="141"/>
      <c r="AX249" s="141"/>
      <c r="AY249" s="141"/>
      <c r="AZ249" s="141"/>
      <c r="BA249" s="141"/>
      <c r="BB249" s="141"/>
      <c r="BC249" s="141"/>
    </row>
    <row r="250" spans="7:55" s="2" customFormat="1" x14ac:dyDescent="0.4">
      <c r="G250" s="141"/>
      <c r="H250" s="141"/>
      <c r="I250" s="141"/>
      <c r="J250" s="141"/>
      <c r="K250" s="141"/>
      <c r="L250" s="141"/>
      <c r="M250" s="141"/>
      <c r="N250" s="141"/>
      <c r="O250" s="141"/>
      <c r="P250" s="141"/>
      <c r="Q250" s="141"/>
      <c r="R250" s="141"/>
      <c r="S250" s="141"/>
      <c r="T250" s="141"/>
      <c r="U250" s="141"/>
      <c r="V250" s="141"/>
      <c r="W250" s="141"/>
      <c r="X250" s="141"/>
      <c r="Y250" s="141"/>
      <c r="Z250" s="141"/>
      <c r="AA250" s="141"/>
      <c r="AB250" s="141"/>
      <c r="AC250" s="141"/>
      <c r="AD250" s="141"/>
      <c r="AE250" s="141"/>
      <c r="AF250" s="141"/>
      <c r="AG250" s="141"/>
      <c r="AH250" s="141"/>
      <c r="AI250" s="141"/>
      <c r="AJ250" s="141"/>
      <c r="AK250" s="141"/>
      <c r="AL250" s="141"/>
      <c r="AM250" s="141"/>
      <c r="AN250" s="141"/>
      <c r="AO250" s="141"/>
      <c r="AP250" s="141"/>
      <c r="AQ250" s="141"/>
      <c r="AR250" s="141"/>
      <c r="AS250" s="141"/>
      <c r="AT250" s="141"/>
      <c r="AU250" s="141"/>
      <c r="AV250" s="141"/>
      <c r="AW250" s="141"/>
      <c r="AX250" s="141"/>
      <c r="AY250" s="141"/>
      <c r="AZ250" s="141"/>
      <c r="BA250" s="141"/>
      <c r="BB250" s="141"/>
      <c r="BC250" s="141"/>
    </row>
    <row r="251" spans="7:55" s="2" customFormat="1" x14ac:dyDescent="0.4">
      <c r="G251" s="141"/>
      <c r="H251" s="141"/>
      <c r="I251" s="141"/>
      <c r="J251" s="141"/>
      <c r="K251" s="141"/>
      <c r="L251" s="141"/>
      <c r="M251" s="141"/>
      <c r="N251" s="141"/>
      <c r="O251" s="141"/>
      <c r="P251" s="141"/>
      <c r="Q251" s="141"/>
      <c r="R251" s="141"/>
      <c r="S251" s="141"/>
      <c r="T251" s="141"/>
      <c r="U251" s="141"/>
      <c r="V251" s="141"/>
      <c r="W251" s="141"/>
      <c r="X251" s="141"/>
      <c r="Y251" s="141"/>
      <c r="Z251" s="141"/>
      <c r="AA251" s="141"/>
      <c r="AB251" s="141"/>
      <c r="AC251" s="141"/>
      <c r="AD251" s="141"/>
      <c r="AE251" s="141"/>
      <c r="AF251" s="141"/>
      <c r="AG251" s="141"/>
      <c r="AH251" s="141"/>
      <c r="AI251" s="141"/>
      <c r="AJ251" s="141"/>
      <c r="AK251" s="141"/>
      <c r="AL251" s="141"/>
      <c r="AM251" s="141"/>
      <c r="AN251" s="141"/>
      <c r="AO251" s="141"/>
      <c r="AP251" s="141"/>
      <c r="AQ251" s="141"/>
      <c r="AR251" s="141"/>
      <c r="AS251" s="141"/>
      <c r="AT251" s="141"/>
      <c r="AU251" s="141"/>
      <c r="AV251" s="141"/>
      <c r="AW251" s="141"/>
      <c r="AX251" s="141"/>
      <c r="AY251" s="141"/>
      <c r="AZ251" s="141"/>
      <c r="BA251" s="141"/>
      <c r="BB251" s="141"/>
      <c r="BC251" s="141"/>
    </row>
    <row r="252" spans="7:55" s="2" customFormat="1" x14ac:dyDescent="0.4">
      <c r="G252" s="141"/>
      <c r="H252" s="141"/>
      <c r="I252" s="141"/>
      <c r="J252" s="141"/>
      <c r="K252" s="141"/>
      <c r="L252" s="141"/>
      <c r="M252" s="141"/>
      <c r="N252" s="141"/>
      <c r="O252" s="141"/>
      <c r="P252" s="141"/>
      <c r="Q252" s="141"/>
      <c r="R252" s="141"/>
      <c r="S252" s="141"/>
      <c r="T252" s="141"/>
      <c r="U252" s="141"/>
      <c r="V252" s="141"/>
      <c r="W252" s="141"/>
      <c r="X252" s="141"/>
      <c r="Y252" s="141"/>
      <c r="Z252" s="141"/>
      <c r="AA252" s="141"/>
      <c r="AB252" s="141"/>
      <c r="AC252" s="141"/>
      <c r="AD252" s="141"/>
      <c r="AE252" s="141"/>
      <c r="AF252" s="141"/>
      <c r="AG252" s="141"/>
      <c r="AH252" s="141"/>
      <c r="AI252" s="141"/>
      <c r="AJ252" s="141"/>
      <c r="AK252" s="141"/>
      <c r="AL252" s="141"/>
      <c r="AM252" s="141"/>
      <c r="AN252" s="141"/>
      <c r="AO252" s="141"/>
      <c r="AP252" s="141"/>
      <c r="AQ252" s="141"/>
      <c r="AR252" s="141"/>
      <c r="AS252" s="141"/>
      <c r="AT252" s="141"/>
      <c r="AU252" s="141"/>
      <c r="AV252" s="141"/>
      <c r="AW252" s="141"/>
      <c r="AX252" s="141"/>
      <c r="AY252" s="141"/>
      <c r="AZ252" s="141"/>
      <c r="BA252" s="141"/>
      <c r="BB252" s="141"/>
      <c r="BC252" s="141"/>
    </row>
    <row r="253" spans="7:55" s="2" customFormat="1" x14ac:dyDescent="0.4">
      <c r="G253" s="141"/>
      <c r="H253" s="141"/>
      <c r="I253" s="141"/>
      <c r="J253" s="141"/>
      <c r="K253" s="141"/>
      <c r="L253" s="141"/>
      <c r="M253" s="141"/>
      <c r="N253" s="141"/>
      <c r="O253" s="141"/>
      <c r="P253" s="141"/>
      <c r="Q253" s="141"/>
      <c r="R253" s="141"/>
      <c r="S253" s="141"/>
      <c r="T253" s="141"/>
      <c r="U253" s="141"/>
      <c r="V253" s="141"/>
      <c r="W253" s="141"/>
      <c r="X253" s="141"/>
      <c r="Y253" s="141"/>
      <c r="Z253" s="141"/>
      <c r="AA253" s="141"/>
      <c r="AB253" s="141"/>
      <c r="AC253" s="141"/>
      <c r="AD253" s="141"/>
      <c r="AE253" s="141"/>
      <c r="AF253" s="141"/>
      <c r="AG253" s="141"/>
      <c r="AH253" s="141"/>
      <c r="AI253" s="141"/>
      <c r="AJ253" s="141"/>
      <c r="AK253" s="141"/>
      <c r="AL253" s="141"/>
      <c r="AM253" s="141"/>
      <c r="AN253" s="141"/>
      <c r="AO253" s="141"/>
      <c r="AP253" s="141"/>
      <c r="AQ253" s="141"/>
      <c r="AR253" s="141"/>
      <c r="AS253" s="141"/>
      <c r="AT253" s="141"/>
      <c r="AU253" s="141"/>
      <c r="AV253" s="141"/>
      <c r="AW253" s="141"/>
      <c r="AX253" s="141"/>
      <c r="AY253" s="141"/>
      <c r="AZ253" s="141"/>
      <c r="BA253" s="141"/>
      <c r="BB253" s="141"/>
      <c r="BC253" s="141"/>
    </row>
    <row r="254" spans="7:55" s="2" customFormat="1" x14ac:dyDescent="0.4">
      <c r="G254" s="141"/>
      <c r="H254" s="141"/>
      <c r="I254" s="141"/>
      <c r="J254" s="141"/>
      <c r="K254" s="141"/>
      <c r="L254" s="141"/>
      <c r="M254" s="141"/>
      <c r="N254" s="141"/>
      <c r="O254" s="141"/>
      <c r="P254" s="141"/>
      <c r="Q254" s="141"/>
      <c r="R254" s="141"/>
      <c r="S254" s="141"/>
      <c r="T254" s="141"/>
      <c r="U254" s="141"/>
      <c r="V254" s="141"/>
      <c r="W254" s="141"/>
      <c r="X254" s="141"/>
      <c r="Y254" s="141"/>
      <c r="Z254" s="141"/>
      <c r="AA254" s="141"/>
      <c r="AB254" s="141"/>
      <c r="AC254" s="141"/>
      <c r="AD254" s="141"/>
      <c r="AE254" s="141"/>
      <c r="AF254" s="141"/>
      <c r="AG254" s="141"/>
      <c r="AH254" s="141"/>
      <c r="AI254" s="141"/>
      <c r="AJ254" s="141"/>
      <c r="AK254" s="141"/>
      <c r="AL254" s="141"/>
      <c r="AM254" s="141"/>
      <c r="AN254" s="141"/>
      <c r="AO254" s="141"/>
      <c r="AP254" s="141"/>
      <c r="AQ254" s="141"/>
      <c r="AR254" s="141"/>
      <c r="AS254" s="141"/>
      <c r="AT254" s="141"/>
      <c r="AU254" s="141"/>
      <c r="AV254" s="141"/>
      <c r="AW254" s="141"/>
      <c r="AX254" s="141"/>
      <c r="AY254" s="141"/>
      <c r="AZ254" s="141"/>
      <c r="BA254" s="141"/>
      <c r="BB254" s="141"/>
      <c r="BC254" s="141"/>
    </row>
    <row r="255" spans="7:55" s="2" customFormat="1" x14ac:dyDescent="0.4">
      <c r="G255" s="141"/>
      <c r="H255" s="141"/>
      <c r="I255" s="141"/>
      <c r="J255" s="141"/>
      <c r="K255" s="141"/>
      <c r="L255" s="141"/>
      <c r="M255" s="141"/>
      <c r="N255" s="141"/>
      <c r="O255" s="141"/>
      <c r="P255" s="141"/>
      <c r="Q255" s="141"/>
      <c r="R255" s="141"/>
      <c r="S255" s="141"/>
      <c r="T255" s="141"/>
      <c r="U255" s="141"/>
      <c r="V255" s="141"/>
      <c r="W255" s="141"/>
      <c r="X255" s="141"/>
      <c r="Y255" s="141"/>
      <c r="Z255" s="141"/>
      <c r="AA255" s="141"/>
      <c r="AB255" s="141"/>
      <c r="AC255" s="141"/>
      <c r="AD255" s="141"/>
      <c r="AE255" s="141"/>
      <c r="AF255" s="141"/>
      <c r="AG255" s="141"/>
      <c r="AH255" s="141"/>
      <c r="AI255" s="141"/>
      <c r="AJ255" s="141"/>
      <c r="AK255" s="141"/>
      <c r="AL255" s="141"/>
      <c r="AM255" s="141"/>
      <c r="AN255" s="141"/>
      <c r="AO255" s="141"/>
      <c r="AP255" s="141"/>
      <c r="AQ255" s="141"/>
      <c r="AR255" s="141"/>
      <c r="AS255" s="141"/>
      <c r="AT255" s="141"/>
      <c r="AU255" s="141"/>
      <c r="AV255" s="141"/>
      <c r="AW255" s="141"/>
      <c r="AX255" s="141"/>
      <c r="AY255" s="141"/>
      <c r="AZ255" s="141"/>
      <c r="BA255" s="141"/>
      <c r="BB255" s="141"/>
      <c r="BC255" s="141"/>
    </row>
    <row r="256" spans="7:55" s="2" customFormat="1" x14ac:dyDescent="0.4">
      <c r="G256" s="141"/>
      <c r="H256" s="141"/>
      <c r="I256" s="141"/>
      <c r="J256" s="141"/>
      <c r="K256" s="141"/>
      <c r="L256" s="141"/>
      <c r="M256" s="141"/>
      <c r="N256" s="141"/>
      <c r="O256" s="141"/>
      <c r="P256" s="141"/>
      <c r="Q256" s="141"/>
      <c r="R256" s="141"/>
      <c r="S256" s="141"/>
      <c r="T256" s="141"/>
      <c r="U256" s="141"/>
      <c r="V256" s="141"/>
      <c r="W256" s="141"/>
      <c r="X256" s="141"/>
      <c r="Y256" s="141"/>
      <c r="Z256" s="141"/>
      <c r="AA256" s="141"/>
      <c r="AB256" s="141"/>
      <c r="AC256" s="141"/>
      <c r="AD256" s="141"/>
      <c r="AE256" s="141"/>
      <c r="AF256" s="141"/>
      <c r="AG256" s="141"/>
      <c r="AH256" s="141"/>
      <c r="AI256" s="141"/>
      <c r="AJ256" s="141"/>
      <c r="AK256" s="141"/>
      <c r="AL256" s="141"/>
      <c r="AM256" s="141"/>
      <c r="AN256" s="141"/>
      <c r="AO256" s="141"/>
      <c r="AP256" s="141"/>
      <c r="AQ256" s="141"/>
      <c r="AR256" s="141"/>
      <c r="AS256" s="141"/>
      <c r="AT256" s="141"/>
      <c r="AU256" s="141"/>
      <c r="AV256" s="141"/>
      <c r="AW256" s="141"/>
      <c r="AX256" s="141"/>
      <c r="AY256" s="141"/>
      <c r="AZ256" s="141"/>
      <c r="BA256" s="141"/>
      <c r="BB256" s="141"/>
      <c r="BC256" s="141"/>
    </row>
    <row r="257" spans="7:55" s="2" customFormat="1" x14ac:dyDescent="0.4">
      <c r="G257" s="141"/>
      <c r="H257" s="141"/>
      <c r="I257" s="141"/>
      <c r="J257" s="141"/>
      <c r="K257" s="141"/>
      <c r="L257" s="141"/>
      <c r="M257" s="141"/>
      <c r="N257" s="141"/>
      <c r="O257" s="141"/>
      <c r="P257" s="141"/>
      <c r="Q257" s="141"/>
      <c r="R257" s="141"/>
      <c r="S257" s="141"/>
      <c r="T257" s="141"/>
      <c r="U257" s="141"/>
      <c r="V257" s="141"/>
      <c r="W257" s="141"/>
      <c r="X257" s="141"/>
      <c r="Y257" s="141"/>
      <c r="Z257" s="141"/>
      <c r="AA257" s="141"/>
      <c r="AB257" s="141"/>
      <c r="AC257" s="141"/>
      <c r="AD257" s="141"/>
      <c r="AE257" s="141"/>
      <c r="AF257" s="141"/>
      <c r="AG257" s="141"/>
      <c r="AH257" s="141"/>
      <c r="AI257" s="141"/>
      <c r="AJ257" s="141"/>
      <c r="AK257" s="141"/>
      <c r="AL257" s="141"/>
      <c r="AM257" s="141"/>
      <c r="AN257" s="141"/>
      <c r="AO257" s="141"/>
      <c r="AP257" s="141"/>
      <c r="AQ257" s="141"/>
      <c r="AR257" s="141"/>
      <c r="AS257" s="141"/>
      <c r="AT257" s="141"/>
      <c r="AU257" s="141"/>
      <c r="AV257" s="141"/>
      <c r="AW257" s="141"/>
      <c r="AX257" s="141"/>
      <c r="AY257" s="141"/>
      <c r="AZ257" s="141"/>
      <c r="BA257" s="141"/>
      <c r="BB257" s="141"/>
      <c r="BC257" s="141"/>
    </row>
    <row r="258" spans="7:55" s="2" customFormat="1" x14ac:dyDescent="0.4">
      <c r="G258" s="141"/>
      <c r="H258" s="141"/>
      <c r="I258" s="141"/>
      <c r="J258" s="141"/>
      <c r="K258" s="141"/>
      <c r="L258" s="141"/>
      <c r="M258" s="141"/>
      <c r="N258" s="141"/>
      <c r="O258" s="141"/>
      <c r="P258" s="141"/>
      <c r="Q258" s="141"/>
      <c r="R258" s="141"/>
      <c r="S258" s="141"/>
      <c r="T258" s="141"/>
      <c r="U258" s="141"/>
      <c r="V258" s="141"/>
      <c r="W258" s="141"/>
      <c r="X258" s="141"/>
      <c r="Y258" s="141"/>
      <c r="Z258" s="141"/>
      <c r="AA258" s="141"/>
      <c r="AB258" s="141"/>
      <c r="AC258" s="141"/>
      <c r="AD258" s="141"/>
      <c r="AE258" s="141"/>
      <c r="AF258" s="141"/>
      <c r="AG258" s="141"/>
      <c r="AH258" s="141"/>
      <c r="AI258" s="141"/>
      <c r="AJ258" s="141"/>
      <c r="AK258" s="141"/>
      <c r="AL258" s="141"/>
      <c r="AM258" s="141"/>
      <c r="AN258" s="141"/>
      <c r="AO258" s="141"/>
      <c r="AP258" s="141"/>
      <c r="AQ258" s="141"/>
      <c r="AR258" s="141"/>
      <c r="AS258" s="141"/>
      <c r="AT258" s="141"/>
      <c r="AU258" s="141"/>
      <c r="AV258" s="141"/>
      <c r="AW258" s="141"/>
      <c r="AX258" s="141"/>
      <c r="AY258" s="141"/>
      <c r="AZ258" s="141"/>
      <c r="BA258" s="141"/>
      <c r="BB258" s="141"/>
      <c r="BC258" s="141"/>
    </row>
    <row r="259" spans="7:55" s="2" customFormat="1" x14ac:dyDescent="0.4">
      <c r="G259" s="141"/>
      <c r="H259" s="141"/>
      <c r="I259" s="141"/>
      <c r="J259" s="141"/>
      <c r="K259" s="141"/>
      <c r="L259" s="141"/>
      <c r="M259" s="141"/>
      <c r="N259" s="141"/>
      <c r="O259" s="141"/>
      <c r="P259" s="141"/>
      <c r="Q259" s="141"/>
      <c r="R259" s="141"/>
      <c r="S259" s="141"/>
      <c r="T259" s="141"/>
      <c r="U259" s="141"/>
      <c r="V259" s="141"/>
      <c r="W259" s="141"/>
      <c r="X259" s="141"/>
      <c r="Y259" s="141"/>
      <c r="Z259" s="141"/>
      <c r="AA259" s="141"/>
      <c r="AB259" s="141"/>
      <c r="AC259" s="141"/>
      <c r="AD259" s="141"/>
      <c r="AE259" s="141"/>
      <c r="AF259" s="141"/>
      <c r="AG259" s="141"/>
      <c r="AH259" s="141"/>
      <c r="AI259" s="141"/>
      <c r="AJ259" s="141"/>
      <c r="AK259" s="141"/>
      <c r="AL259" s="141"/>
      <c r="AM259" s="141"/>
      <c r="AN259" s="141"/>
      <c r="AO259" s="141"/>
      <c r="AP259" s="141"/>
      <c r="AQ259" s="141"/>
      <c r="AR259" s="141"/>
      <c r="AS259" s="141"/>
      <c r="AT259" s="141"/>
      <c r="AU259" s="141"/>
      <c r="AV259" s="141"/>
      <c r="AW259" s="141"/>
      <c r="AX259" s="141"/>
      <c r="AY259" s="141"/>
      <c r="AZ259" s="141"/>
      <c r="BA259" s="141"/>
      <c r="BB259" s="141"/>
      <c r="BC259" s="141"/>
    </row>
    <row r="260" spans="7:55" s="2" customFormat="1" x14ac:dyDescent="0.4">
      <c r="G260" s="141"/>
      <c r="H260" s="141"/>
      <c r="I260" s="141"/>
      <c r="J260" s="141"/>
      <c r="K260" s="141"/>
      <c r="L260" s="141"/>
      <c r="M260" s="141"/>
      <c r="N260" s="141"/>
      <c r="O260" s="141"/>
      <c r="P260" s="141"/>
      <c r="Q260" s="141"/>
      <c r="R260" s="141"/>
      <c r="S260" s="141"/>
      <c r="T260" s="141"/>
      <c r="U260" s="141"/>
      <c r="V260" s="141"/>
      <c r="W260" s="141"/>
      <c r="X260" s="141"/>
      <c r="Y260" s="141"/>
      <c r="Z260" s="141"/>
      <c r="AA260" s="141"/>
      <c r="AB260" s="141"/>
      <c r="AC260" s="141"/>
      <c r="AD260" s="141"/>
      <c r="AE260" s="141"/>
      <c r="AF260" s="141"/>
      <c r="AG260" s="141"/>
      <c r="AH260" s="141"/>
      <c r="AI260" s="141"/>
      <c r="AJ260" s="141"/>
      <c r="AK260" s="141"/>
      <c r="AL260" s="141"/>
      <c r="AM260" s="141"/>
      <c r="AN260" s="141"/>
      <c r="AO260" s="141"/>
      <c r="AP260" s="141"/>
      <c r="AQ260" s="141"/>
      <c r="AR260" s="141"/>
      <c r="AS260" s="141"/>
      <c r="AT260" s="141"/>
      <c r="AU260" s="141"/>
      <c r="AV260" s="141"/>
      <c r="AW260" s="141"/>
      <c r="AX260" s="141"/>
      <c r="AY260" s="141"/>
      <c r="AZ260" s="141"/>
      <c r="BA260" s="141"/>
      <c r="BB260" s="141"/>
      <c r="BC260" s="141"/>
    </row>
    <row r="261" spans="7:55" s="2" customFormat="1" x14ac:dyDescent="0.4">
      <c r="G261" s="141"/>
      <c r="H261" s="141"/>
      <c r="I261" s="141"/>
      <c r="J261" s="141"/>
      <c r="K261" s="141"/>
      <c r="L261" s="141"/>
      <c r="M261" s="141"/>
      <c r="N261" s="141"/>
      <c r="O261" s="141"/>
      <c r="P261" s="141"/>
      <c r="Q261" s="141"/>
      <c r="R261" s="141"/>
      <c r="S261" s="141"/>
      <c r="T261" s="141"/>
      <c r="U261" s="141"/>
      <c r="V261" s="141"/>
      <c r="W261" s="141"/>
      <c r="X261" s="141"/>
      <c r="Y261" s="141"/>
      <c r="Z261" s="141"/>
      <c r="AA261" s="141"/>
      <c r="AB261" s="141"/>
      <c r="AC261" s="141"/>
      <c r="AD261" s="141"/>
      <c r="AE261" s="141"/>
      <c r="AF261" s="141"/>
      <c r="AG261" s="141"/>
      <c r="AH261" s="141"/>
      <c r="AI261" s="141"/>
      <c r="AJ261" s="141"/>
      <c r="AK261" s="141"/>
      <c r="AL261" s="141"/>
      <c r="AM261" s="141"/>
      <c r="AN261" s="141"/>
      <c r="AO261" s="141"/>
      <c r="AP261" s="141"/>
      <c r="AQ261" s="141"/>
      <c r="AR261" s="141"/>
      <c r="AS261" s="141"/>
      <c r="AT261" s="141"/>
      <c r="AU261" s="141"/>
      <c r="AV261" s="141"/>
      <c r="AW261" s="141"/>
      <c r="AX261" s="141"/>
      <c r="AY261" s="141"/>
      <c r="AZ261" s="141"/>
      <c r="BA261" s="141"/>
      <c r="BB261" s="141"/>
      <c r="BC261" s="141"/>
    </row>
    <row r="262" spans="7:55" s="2" customFormat="1" x14ac:dyDescent="0.4">
      <c r="G262" s="141"/>
      <c r="H262" s="141"/>
      <c r="I262" s="141"/>
      <c r="J262" s="141"/>
      <c r="K262" s="141"/>
      <c r="L262" s="141"/>
      <c r="M262" s="141"/>
      <c r="N262" s="141"/>
      <c r="O262" s="141"/>
      <c r="P262" s="141"/>
      <c r="Q262" s="141"/>
      <c r="R262" s="141"/>
      <c r="S262" s="141"/>
      <c r="T262" s="141"/>
      <c r="U262" s="141"/>
      <c r="V262" s="141"/>
      <c r="W262" s="141"/>
      <c r="X262" s="141"/>
      <c r="Y262" s="141"/>
      <c r="Z262" s="141"/>
      <c r="AA262" s="141"/>
      <c r="AB262" s="141"/>
      <c r="AC262" s="141"/>
      <c r="AD262" s="141"/>
      <c r="AE262" s="141"/>
      <c r="AF262" s="141"/>
      <c r="AG262" s="141"/>
      <c r="AH262" s="141"/>
      <c r="AI262" s="141"/>
      <c r="AJ262" s="141"/>
      <c r="AK262" s="141"/>
      <c r="AL262" s="141"/>
      <c r="AM262" s="141"/>
      <c r="AN262" s="141"/>
      <c r="AO262" s="141"/>
      <c r="AP262" s="141"/>
      <c r="AQ262" s="141"/>
      <c r="AR262" s="141"/>
      <c r="AS262" s="141"/>
      <c r="AT262" s="141"/>
      <c r="AU262" s="141"/>
      <c r="AV262" s="141"/>
      <c r="AW262" s="141"/>
      <c r="AX262" s="141"/>
      <c r="AY262" s="141"/>
      <c r="AZ262" s="141"/>
      <c r="BA262" s="141"/>
      <c r="BB262" s="141"/>
      <c r="BC262" s="141"/>
    </row>
    <row r="263" spans="7:55" s="2" customFormat="1" x14ac:dyDescent="0.4">
      <c r="G263" s="141"/>
      <c r="H263" s="141"/>
      <c r="I263" s="141"/>
      <c r="J263" s="141"/>
      <c r="K263" s="141"/>
      <c r="L263" s="141"/>
      <c r="M263" s="141"/>
      <c r="N263" s="141"/>
      <c r="O263" s="141"/>
      <c r="P263" s="141"/>
      <c r="Q263" s="141"/>
      <c r="R263" s="141"/>
      <c r="S263" s="141"/>
      <c r="T263" s="141"/>
      <c r="U263" s="141"/>
      <c r="V263" s="141"/>
      <c r="W263" s="141"/>
      <c r="X263" s="141"/>
      <c r="Y263" s="141"/>
      <c r="Z263" s="141"/>
      <c r="AA263" s="141"/>
      <c r="AB263" s="141"/>
      <c r="AC263" s="141"/>
      <c r="AD263" s="141"/>
      <c r="AE263" s="141"/>
      <c r="AF263" s="141"/>
      <c r="AG263" s="141"/>
      <c r="AH263" s="141"/>
      <c r="AI263" s="141"/>
      <c r="AJ263" s="141"/>
      <c r="AK263" s="141"/>
      <c r="AL263" s="141"/>
      <c r="AM263" s="141"/>
      <c r="AN263" s="141"/>
      <c r="AO263" s="141"/>
      <c r="AP263" s="141"/>
      <c r="AQ263" s="141"/>
      <c r="AR263" s="141"/>
      <c r="AS263" s="141"/>
      <c r="AT263" s="141"/>
      <c r="AU263" s="141"/>
      <c r="AV263" s="141"/>
      <c r="AW263" s="141"/>
      <c r="AX263" s="141"/>
      <c r="AY263" s="141"/>
      <c r="AZ263" s="141"/>
      <c r="BA263" s="141"/>
      <c r="BB263" s="141"/>
      <c r="BC263" s="141"/>
    </row>
    <row r="264" spans="7:55" s="2" customFormat="1" x14ac:dyDescent="0.4">
      <c r="G264" s="141"/>
      <c r="H264" s="141"/>
      <c r="I264" s="141"/>
      <c r="J264" s="141"/>
      <c r="K264" s="141"/>
      <c r="L264" s="141"/>
      <c r="M264" s="141"/>
      <c r="N264" s="141"/>
      <c r="O264" s="141"/>
      <c r="P264" s="141"/>
      <c r="Q264" s="141"/>
      <c r="R264" s="141"/>
      <c r="S264" s="141"/>
      <c r="T264" s="141"/>
      <c r="U264" s="141"/>
      <c r="V264" s="141"/>
      <c r="W264" s="141"/>
      <c r="X264" s="141"/>
      <c r="Y264" s="141"/>
      <c r="Z264" s="141"/>
      <c r="AA264" s="141"/>
      <c r="AB264" s="141"/>
      <c r="AC264" s="141"/>
      <c r="AD264" s="141"/>
      <c r="AE264" s="141"/>
      <c r="AF264" s="141"/>
      <c r="AG264" s="141"/>
      <c r="AH264" s="141"/>
      <c r="AI264" s="141"/>
      <c r="AJ264" s="141"/>
      <c r="AK264" s="141"/>
      <c r="AL264" s="141"/>
      <c r="AM264" s="141"/>
      <c r="AN264" s="141"/>
      <c r="AO264" s="141"/>
      <c r="AP264" s="141"/>
      <c r="AQ264" s="141"/>
      <c r="AR264" s="141"/>
      <c r="AS264" s="141"/>
      <c r="AT264" s="141"/>
      <c r="AU264" s="141"/>
      <c r="AV264" s="141"/>
      <c r="AW264" s="141"/>
      <c r="AX264" s="141"/>
      <c r="AY264" s="141"/>
      <c r="AZ264" s="141"/>
      <c r="BA264" s="141"/>
      <c r="BB264" s="141"/>
      <c r="BC264" s="141"/>
    </row>
    <row r="265" spans="7:55" s="2" customFormat="1" x14ac:dyDescent="0.4">
      <c r="G265" s="141"/>
      <c r="H265" s="141"/>
      <c r="I265" s="141"/>
      <c r="J265" s="141"/>
      <c r="K265" s="141"/>
      <c r="L265" s="141"/>
      <c r="M265" s="141"/>
      <c r="N265" s="141"/>
      <c r="O265" s="141"/>
      <c r="P265" s="141"/>
      <c r="Q265" s="141"/>
      <c r="R265" s="141"/>
      <c r="S265" s="141"/>
      <c r="T265" s="141"/>
      <c r="U265" s="141"/>
      <c r="V265" s="141"/>
      <c r="W265" s="141"/>
      <c r="X265" s="141"/>
      <c r="Y265" s="141"/>
      <c r="Z265" s="141"/>
      <c r="AA265" s="141"/>
      <c r="AB265" s="141"/>
      <c r="AC265" s="141"/>
      <c r="AD265" s="141"/>
      <c r="AE265" s="141"/>
      <c r="AF265" s="141"/>
      <c r="AG265" s="141"/>
      <c r="AH265" s="141"/>
      <c r="AI265" s="141"/>
      <c r="AJ265" s="141"/>
      <c r="AK265" s="141"/>
      <c r="AL265" s="141"/>
      <c r="AM265" s="141"/>
      <c r="AN265" s="141"/>
      <c r="AO265" s="141"/>
      <c r="AP265" s="141"/>
      <c r="AQ265" s="141"/>
      <c r="AR265" s="141"/>
      <c r="AS265" s="141"/>
      <c r="AT265" s="141"/>
      <c r="AU265" s="141"/>
      <c r="AV265" s="141"/>
      <c r="AW265" s="141"/>
      <c r="AX265" s="141"/>
      <c r="AY265" s="141"/>
      <c r="AZ265" s="141"/>
      <c r="BA265" s="141"/>
      <c r="BB265" s="141"/>
      <c r="BC265" s="141"/>
    </row>
    <row r="266" spans="7:55" s="2" customFormat="1" x14ac:dyDescent="0.4">
      <c r="G266" s="141"/>
      <c r="H266" s="141"/>
      <c r="I266" s="141"/>
      <c r="J266" s="141"/>
      <c r="K266" s="141"/>
      <c r="L266" s="141"/>
      <c r="M266" s="141"/>
      <c r="N266" s="141"/>
      <c r="O266" s="141"/>
      <c r="P266" s="141"/>
      <c r="Q266" s="141"/>
      <c r="R266" s="141"/>
      <c r="S266" s="141"/>
      <c r="T266" s="141"/>
      <c r="U266" s="141"/>
      <c r="V266" s="141"/>
      <c r="W266" s="141"/>
      <c r="X266" s="141"/>
      <c r="Y266" s="141"/>
      <c r="Z266" s="141"/>
      <c r="AA266" s="141"/>
      <c r="AB266" s="141"/>
      <c r="AC266" s="141"/>
      <c r="AD266" s="141"/>
      <c r="AE266" s="141"/>
      <c r="AF266" s="141"/>
      <c r="AG266" s="141"/>
      <c r="AH266" s="141"/>
      <c r="AI266" s="141"/>
      <c r="AJ266" s="141"/>
      <c r="AK266" s="141"/>
      <c r="AL266" s="141"/>
      <c r="AM266" s="141"/>
      <c r="AN266" s="141"/>
      <c r="AO266" s="141"/>
      <c r="AP266" s="141"/>
      <c r="AQ266" s="141"/>
      <c r="AR266" s="141"/>
      <c r="AS266" s="141"/>
      <c r="AT266" s="141"/>
      <c r="AU266" s="141"/>
      <c r="AV266" s="141"/>
      <c r="AW266" s="141"/>
      <c r="AX266" s="141"/>
      <c r="AY266" s="141"/>
      <c r="AZ266" s="141"/>
      <c r="BA266" s="141"/>
      <c r="BB266" s="141"/>
      <c r="BC266" s="141"/>
    </row>
    <row r="267" spans="7:55" s="2" customFormat="1" x14ac:dyDescent="0.4">
      <c r="G267" s="141"/>
      <c r="H267" s="141"/>
      <c r="I267" s="141"/>
      <c r="J267" s="141"/>
      <c r="K267" s="141"/>
      <c r="L267" s="141"/>
      <c r="M267" s="141"/>
      <c r="N267" s="141"/>
      <c r="O267" s="141"/>
      <c r="P267" s="141"/>
      <c r="Q267" s="141"/>
      <c r="R267" s="141"/>
      <c r="S267" s="141"/>
      <c r="T267" s="141"/>
      <c r="U267" s="141"/>
      <c r="V267" s="141"/>
      <c r="W267" s="141"/>
      <c r="X267" s="141"/>
      <c r="Y267" s="141"/>
      <c r="Z267" s="141"/>
      <c r="AA267" s="141"/>
      <c r="AB267" s="141"/>
      <c r="AC267" s="141"/>
      <c r="AD267" s="141"/>
      <c r="AE267" s="141"/>
      <c r="AF267" s="141"/>
      <c r="AG267" s="141"/>
      <c r="AH267" s="141"/>
      <c r="AI267" s="141"/>
      <c r="AJ267" s="141"/>
      <c r="AK267" s="141"/>
      <c r="AL267" s="141"/>
      <c r="AM267" s="141"/>
      <c r="AN267" s="141"/>
      <c r="AO267" s="141"/>
      <c r="AP267" s="141"/>
      <c r="AQ267" s="141"/>
      <c r="AR267" s="141"/>
      <c r="AS267" s="141"/>
      <c r="AT267" s="141"/>
      <c r="AU267" s="141"/>
      <c r="AV267" s="141"/>
      <c r="AW267" s="141"/>
      <c r="AX267" s="141"/>
      <c r="AY267" s="141"/>
      <c r="AZ267" s="141"/>
      <c r="BA267" s="141"/>
      <c r="BB267" s="141"/>
      <c r="BC267" s="141"/>
    </row>
    <row r="268" spans="7:55" s="2" customFormat="1" x14ac:dyDescent="0.4">
      <c r="G268" s="141"/>
      <c r="H268" s="141"/>
      <c r="I268" s="141"/>
      <c r="J268" s="141"/>
      <c r="K268" s="141"/>
      <c r="L268" s="141"/>
      <c r="M268" s="141"/>
      <c r="N268" s="141"/>
      <c r="O268" s="141"/>
      <c r="P268" s="141"/>
      <c r="Q268" s="141"/>
      <c r="R268" s="141"/>
      <c r="S268" s="141"/>
      <c r="T268" s="141"/>
      <c r="U268" s="141"/>
      <c r="V268" s="141"/>
      <c r="W268" s="141"/>
      <c r="X268" s="141"/>
      <c r="Y268" s="141"/>
      <c r="Z268" s="141"/>
      <c r="AA268" s="141"/>
      <c r="AB268" s="141"/>
      <c r="AC268" s="141"/>
      <c r="AD268" s="141"/>
      <c r="AE268" s="141"/>
      <c r="AF268" s="141"/>
      <c r="AG268" s="141"/>
      <c r="AH268" s="141"/>
      <c r="AI268" s="141"/>
      <c r="AJ268" s="141"/>
      <c r="AK268" s="141"/>
      <c r="AL268" s="141"/>
      <c r="AM268" s="141"/>
      <c r="AN268" s="141"/>
      <c r="AO268" s="141"/>
      <c r="AP268" s="141"/>
      <c r="AQ268" s="141"/>
      <c r="AR268" s="141"/>
      <c r="AS268" s="141"/>
      <c r="AT268" s="141"/>
      <c r="AU268" s="141"/>
      <c r="AV268" s="141"/>
      <c r="AW268" s="141"/>
      <c r="AX268" s="141"/>
      <c r="AY268" s="141"/>
      <c r="AZ268" s="141"/>
      <c r="BA268" s="141"/>
      <c r="BB268" s="141"/>
      <c r="BC268" s="141"/>
    </row>
    <row r="269" spans="7:55" s="2" customFormat="1" x14ac:dyDescent="0.4">
      <c r="G269" s="141"/>
      <c r="H269" s="141"/>
      <c r="I269" s="141"/>
      <c r="J269" s="141"/>
      <c r="K269" s="141"/>
      <c r="L269" s="141"/>
      <c r="M269" s="141"/>
      <c r="N269" s="141"/>
      <c r="O269" s="141"/>
      <c r="P269" s="141"/>
      <c r="Q269" s="141"/>
      <c r="R269" s="141"/>
      <c r="S269" s="141"/>
      <c r="T269" s="141"/>
      <c r="U269" s="141"/>
      <c r="V269" s="141"/>
      <c r="W269" s="141"/>
      <c r="X269" s="141"/>
      <c r="Y269" s="141"/>
      <c r="Z269" s="141"/>
      <c r="AA269" s="141"/>
      <c r="AB269" s="141"/>
      <c r="AC269" s="141"/>
      <c r="AD269" s="141"/>
      <c r="AE269" s="141"/>
      <c r="AF269" s="141"/>
      <c r="AG269" s="141"/>
      <c r="AH269" s="141"/>
      <c r="AI269" s="141"/>
      <c r="AJ269" s="141"/>
      <c r="AK269" s="141"/>
      <c r="AL269" s="141"/>
      <c r="AM269" s="141"/>
      <c r="AN269" s="141"/>
      <c r="AO269" s="141"/>
      <c r="AP269" s="141"/>
      <c r="AQ269" s="141"/>
      <c r="AR269" s="141"/>
      <c r="AS269" s="141"/>
      <c r="AT269" s="141"/>
      <c r="AU269" s="141"/>
      <c r="AV269" s="141"/>
      <c r="AW269" s="141"/>
      <c r="AX269" s="141"/>
      <c r="AY269" s="141"/>
      <c r="AZ269" s="141"/>
      <c r="BA269" s="141"/>
      <c r="BB269" s="141"/>
      <c r="BC269" s="141"/>
    </row>
    <row r="270" spans="7:55" s="2" customFormat="1" x14ac:dyDescent="0.4">
      <c r="G270" s="141"/>
      <c r="H270" s="141"/>
      <c r="I270" s="141"/>
      <c r="J270" s="141"/>
      <c r="K270" s="141"/>
      <c r="L270" s="141"/>
      <c r="M270" s="141"/>
      <c r="N270" s="141"/>
      <c r="O270" s="141"/>
      <c r="P270" s="141"/>
      <c r="Q270" s="141"/>
      <c r="R270" s="141"/>
      <c r="S270" s="141"/>
      <c r="T270" s="141"/>
      <c r="U270" s="141"/>
      <c r="V270" s="141"/>
      <c r="W270" s="141"/>
      <c r="X270" s="141"/>
      <c r="Y270" s="141"/>
      <c r="Z270" s="141"/>
      <c r="AA270" s="141"/>
      <c r="AB270" s="141"/>
      <c r="AC270" s="141"/>
      <c r="AD270" s="141"/>
      <c r="AE270" s="141"/>
      <c r="AF270" s="141"/>
      <c r="AG270" s="141"/>
      <c r="AH270" s="141"/>
      <c r="AI270" s="141"/>
      <c r="AJ270" s="141"/>
      <c r="AK270" s="141"/>
      <c r="AL270" s="141"/>
      <c r="AM270" s="141"/>
      <c r="AN270" s="141"/>
      <c r="AO270" s="141"/>
      <c r="AP270" s="141"/>
      <c r="AQ270" s="141"/>
      <c r="AR270" s="141"/>
      <c r="AS270" s="141"/>
      <c r="AT270" s="141"/>
      <c r="AU270" s="141"/>
      <c r="AV270" s="141"/>
      <c r="AW270" s="141"/>
      <c r="AX270" s="141"/>
      <c r="AY270" s="141"/>
      <c r="AZ270" s="141"/>
      <c r="BA270" s="141"/>
      <c r="BB270" s="141"/>
      <c r="BC270" s="141"/>
    </row>
    <row r="271" spans="7:55" s="2" customFormat="1" x14ac:dyDescent="0.4">
      <c r="G271" s="141"/>
      <c r="H271" s="141"/>
      <c r="I271" s="141"/>
      <c r="J271" s="141"/>
      <c r="K271" s="141"/>
      <c r="L271" s="141"/>
      <c r="M271" s="141"/>
      <c r="N271" s="141"/>
      <c r="O271" s="141"/>
      <c r="P271" s="141"/>
      <c r="Q271" s="141"/>
      <c r="R271" s="141"/>
      <c r="S271" s="141"/>
      <c r="T271" s="141"/>
      <c r="U271" s="141"/>
      <c r="V271" s="141"/>
      <c r="W271" s="141"/>
      <c r="X271" s="141"/>
      <c r="Y271" s="141"/>
      <c r="Z271" s="141"/>
      <c r="AA271" s="141"/>
      <c r="AB271" s="141"/>
      <c r="AC271" s="141"/>
      <c r="AD271" s="141"/>
      <c r="AE271" s="141"/>
      <c r="AF271" s="141"/>
      <c r="AG271" s="141"/>
      <c r="AH271" s="141"/>
      <c r="AI271" s="141"/>
      <c r="AJ271" s="141"/>
      <c r="AK271" s="141"/>
      <c r="AL271" s="141"/>
      <c r="AM271" s="141"/>
      <c r="AN271" s="141"/>
      <c r="AO271" s="141"/>
      <c r="AP271" s="141"/>
      <c r="AQ271" s="141"/>
      <c r="AR271" s="141"/>
      <c r="AS271" s="141"/>
      <c r="AT271" s="141"/>
      <c r="AU271" s="141"/>
      <c r="AV271" s="141"/>
      <c r="AW271" s="141"/>
      <c r="AX271" s="141"/>
      <c r="AY271" s="141"/>
      <c r="AZ271" s="141"/>
      <c r="BA271" s="141"/>
      <c r="BB271" s="141"/>
      <c r="BC271" s="141"/>
    </row>
    <row r="272" spans="7:55" s="2" customFormat="1" x14ac:dyDescent="0.4">
      <c r="G272" s="141"/>
      <c r="H272" s="141"/>
      <c r="I272" s="141"/>
      <c r="J272" s="141"/>
      <c r="K272" s="141"/>
      <c r="L272" s="141"/>
      <c r="M272" s="141"/>
      <c r="N272" s="141"/>
      <c r="O272" s="141"/>
      <c r="P272" s="141"/>
      <c r="Q272" s="141"/>
      <c r="R272" s="141"/>
      <c r="S272" s="141"/>
      <c r="T272" s="141"/>
      <c r="U272" s="141"/>
      <c r="V272" s="141"/>
      <c r="W272" s="141"/>
      <c r="X272" s="141"/>
      <c r="Y272" s="141"/>
      <c r="Z272" s="141"/>
      <c r="AA272" s="141"/>
      <c r="AB272" s="141"/>
      <c r="AC272" s="141"/>
      <c r="AD272" s="141"/>
      <c r="AE272" s="141"/>
      <c r="AF272" s="141"/>
      <c r="AG272" s="141"/>
      <c r="AH272" s="141"/>
      <c r="AI272" s="141"/>
      <c r="AJ272" s="141"/>
      <c r="AK272" s="141"/>
      <c r="AL272" s="141"/>
      <c r="AM272" s="141"/>
      <c r="AN272" s="141"/>
      <c r="AO272" s="141"/>
      <c r="AP272" s="141"/>
      <c r="AQ272" s="141"/>
      <c r="AR272" s="141"/>
      <c r="AS272" s="141"/>
      <c r="AT272" s="141"/>
      <c r="AU272" s="141"/>
      <c r="AV272" s="141"/>
      <c r="AW272" s="141"/>
      <c r="AX272" s="141"/>
      <c r="AY272" s="141"/>
      <c r="AZ272" s="141"/>
      <c r="BA272" s="141"/>
      <c r="BB272" s="141"/>
      <c r="BC272" s="141"/>
    </row>
    <row r="273" spans="7:55" s="2" customFormat="1" x14ac:dyDescent="0.4">
      <c r="G273" s="141"/>
      <c r="H273" s="141"/>
      <c r="I273" s="141"/>
      <c r="J273" s="141"/>
      <c r="K273" s="141"/>
      <c r="L273" s="141"/>
      <c r="M273" s="141"/>
      <c r="N273" s="141"/>
      <c r="O273" s="141"/>
      <c r="P273" s="141"/>
      <c r="Q273" s="141"/>
      <c r="R273" s="141"/>
      <c r="S273" s="141"/>
      <c r="T273" s="141"/>
      <c r="U273" s="141"/>
      <c r="V273" s="141"/>
      <c r="W273" s="141"/>
      <c r="X273" s="141"/>
      <c r="Y273" s="141"/>
      <c r="Z273" s="141"/>
      <c r="AA273" s="141"/>
      <c r="AB273" s="141"/>
      <c r="AC273" s="141"/>
      <c r="AD273" s="141"/>
      <c r="AE273" s="141"/>
      <c r="AF273" s="141"/>
      <c r="AG273" s="141"/>
      <c r="AH273" s="141"/>
      <c r="AI273" s="141"/>
      <c r="AJ273" s="141"/>
      <c r="AK273" s="141"/>
      <c r="AL273" s="141"/>
      <c r="AM273" s="141"/>
      <c r="AN273" s="141"/>
      <c r="AO273" s="141"/>
      <c r="AP273" s="141"/>
      <c r="AQ273" s="141"/>
      <c r="AR273" s="141"/>
      <c r="AS273" s="141"/>
      <c r="AT273" s="141"/>
      <c r="AU273" s="141"/>
      <c r="AV273" s="141"/>
      <c r="AW273" s="141"/>
      <c r="AX273" s="141"/>
      <c r="AY273" s="141"/>
      <c r="AZ273" s="141"/>
      <c r="BA273" s="141"/>
      <c r="BB273" s="141"/>
      <c r="BC273" s="141"/>
    </row>
    <row r="274" spans="7:55" s="2" customFormat="1" x14ac:dyDescent="0.4">
      <c r="G274" s="141"/>
      <c r="H274" s="141"/>
      <c r="I274" s="141"/>
      <c r="J274" s="141"/>
      <c r="K274" s="141"/>
      <c r="L274" s="141"/>
      <c r="M274" s="141"/>
      <c r="N274" s="141"/>
      <c r="O274" s="141"/>
      <c r="P274" s="141"/>
      <c r="Q274" s="141"/>
      <c r="R274" s="141"/>
      <c r="S274" s="141"/>
      <c r="T274" s="141"/>
      <c r="U274" s="141"/>
      <c r="V274" s="141"/>
      <c r="W274" s="141"/>
      <c r="X274" s="141"/>
      <c r="Y274" s="141"/>
      <c r="Z274" s="141"/>
      <c r="AA274" s="141"/>
      <c r="AB274" s="141"/>
      <c r="AC274" s="141"/>
      <c r="AD274" s="141"/>
      <c r="AE274" s="141"/>
      <c r="AF274" s="141"/>
      <c r="AG274" s="141"/>
      <c r="AH274" s="141"/>
      <c r="AI274" s="141"/>
      <c r="AJ274" s="141"/>
      <c r="AK274" s="141"/>
      <c r="AL274" s="141"/>
      <c r="AM274" s="141"/>
      <c r="AN274" s="141"/>
      <c r="AO274" s="141"/>
      <c r="AP274" s="141"/>
      <c r="AQ274" s="141"/>
      <c r="AR274" s="141"/>
      <c r="AS274" s="141"/>
      <c r="AT274" s="141"/>
      <c r="AU274" s="141"/>
      <c r="AV274" s="141"/>
      <c r="AW274" s="141"/>
      <c r="AX274" s="141"/>
      <c r="AY274" s="141"/>
      <c r="AZ274" s="141"/>
      <c r="BA274" s="141"/>
      <c r="BB274" s="141"/>
      <c r="BC274" s="141"/>
    </row>
    <row r="275" spans="7:55" s="2" customFormat="1" x14ac:dyDescent="0.4">
      <c r="G275" s="141"/>
      <c r="H275" s="141"/>
      <c r="I275" s="141"/>
      <c r="J275" s="141"/>
      <c r="K275" s="141"/>
      <c r="L275" s="141"/>
      <c r="M275" s="141"/>
      <c r="N275" s="141"/>
      <c r="O275" s="141"/>
      <c r="P275" s="141"/>
      <c r="Q275" s="141"/>
      <c r="R275" s="141"/>
      <c r="S275" s="141"/>
      <c r="T275" s="141"/>
      <c r="U275" s="141"/>
      <c r="V275" s="141"/>
      <c r="W275" s="141"/>
      <c r="X275" s="141"/>
      <c r="Y275" s="141"/>
      <c r="Z275" s="141"/>
      <c r="AA275" s="141"/>
      <c r="AB275" s="141"/>
      <c r="AC275" s="141"/>
      <c r="AD275" s="141"/>
      <c r="AE275" s="141"/>
      <c r="AF275" s="141"/>
      <c r="AG275" s="141"/>
      <c r="AH275" s="141"/>
      <c r="AI275" s="141"/>
      <c r="AJ275" s="141"/>
      <c r="AK275" s="141"/>
      <c r="AL275" s="141"/>
      <c r="AM275" s="141"/>
      <c r="AN275" s="141"/>
      <c r="AO275" s="141"/>
      <c r="AP275" s="141"/>
      <c r="AQ275" s="141"/>
      <c r="AR275" s="141"/>
      <c r="AS275" s="141"/>
      <c r="AT275" s="141"/>
      <c r="AU275" s="141"/>
      <c r="AV275" s="141"/>
      <c r="AW275" s="141"/>
      <c r="AX275" s="141"/>
      <c r="AY275" s="141"/>
      <c r="AZ275" s="141"/>
      <c r="BA275" s="141"/>
      <c r="BB275" s="141"/>
      <c r="BC275" s="141"/>
    </row>
    <row r="276" spans="7:55" s="2" customFormat="1" x14ac:dyDescent="0.4">
      <c r="G276" s="141"/>
      <c r="H276" s="141"/>
      <c r="I276" s="141"/>
      <c r="J276" s="141"/>
      <c r="K276" s="141"/>
      <c r="L276" s="141"/>
      <c r="M276" s="141"/>
      <c r="N276" s="141"/>
      <c r="O276" s="141"/>
      <c r="P276" s="141"/>
      <c r="Q276" s="141"/>
      <c r="R276" s="141"/>
      <c r="S276" s="141"/>
      <c r="T276" s="141"/>
      <c r="U276" s="141"/>
      <c r="V276" s="141"/>
      <c r="W276" s="141"/>
      <c r="X276" s="141"/>
      <c r="Y276" s="141"/>
      <c r="Z276" s="141"/>
      <c r="AA276" s="141"/>
      <c r="AB276" s="141"/>
      <c r="AC276" s="141"/>
      <c r="AD276" s="141"/>
      <c r="AE276" s="141"/>
      <c r="AF276" s="141"/>
      <c r="AG276" s="141"/>
      <c r="AH276" s="141"/>
      <c r="AI276" s="141"/>
      <c r="AJ276" s="141"/>
      <c r="AK276" s="141"/>
      <c r="AL276" s="141"/>
      <c r="AM276" s="141"/>
      <c r="AN276" s="141"/>
      <c r="AO276" s="141"/>
      <c r="AP276" s="141"/>
      <c r="AQ276" s="141"/>
      <c r="AR276" s="141"/>
      <c r="AS276" s="141"/>
      <c r="AT276" s="141"/>
      <c r="AU276" s="141"/>
      <c r="AV276" s="141"/>
      <c r="AW276" s="141"/>
      <c r="AX276" s="141"/>
      <c r="AY276" s="141"/>
      <c r="AZ276" s="141"/>
      <c r="BA276" s="141"/>
      <c r="BB276" s="141"/>
      <c r="BC276" s="141"/>
    </row>
    <row r="277" spans="7:55" s="2" customFormat="1" x14ac:dyDescent="0.4">
      <c r="G277" s="141"/>
      <c r="H277" s="141"/>
      <c r="I277" s="141"/>
      <c r="J277" s="141"/>
      <c r="K277" s="141"/>
      <c r="L277" s="141"/>
      <c r="M277" s="141"/>
      <c r="N277" s="141"/>
      <c r="O277" s="141"/>
      <c r="P277" s="141"/>
      <c r="Q277" s="141"/>
      <c r="R277" s="141"/>
      <c r="S277" s="141"/>
      <c r="T277" s="141"/>
      <c r="U277" s="141"/>
      <c r="V277" s="141"/>
      <c r="W277" s="141"/>
      <c r="X277" s="141"/>
      <c r="Y277" s="141"/>
      <c r="Z277" s="141"/>
      <c r="AA277" s="141"/>
      <c r="AB277" s="141"/>
      <c r="AC277" s="141"/>
      <c r="AD277" s="141"/>
      <c r="AE277" s="141"/>
      <c r="AF277" s="141"/>
      <c r="AG277" s="141"/>
      <c r="AH277" s="141"/>
      <c r="AI277" s="141"/>
      <c r="AJ277" s="141"/>
      <c r="AK277" s="141"/>
      <c r="AL277" s="141"/>
      <c r="AM277" s="141"/>
      <c r="AN277" s="141"/>
      <c r="AO277" s="141"/>
      <c r="AP277" s="141"/>
      <c r="AQ277" s="141"/>
      <c r="AR277" s="141"/>
      <c r="AS277" s="141"/>
      <c r="AT277" s="141"/>
      <c r="AU277" s="141"/>
      <c r="AV277" s="141"/>
      <c r="AW277" s="141"/>
      <c r="AX277" s="141"/>
      <c r="AY277" s="141"/>
      <c r="AZ277" s="141"/>
      <c r="BA277" s="141"/>
      <c r="BB277" s="141"/>
      <c r="BC277" s="141"/>
    </row>
    <row r="278" spans="7:55" s="2" customFormat="1" x14ac:dyDescent="0.4">
      <c r="G278" s="141"/>
      <c r="H278" s="141"/>
      <c r="I278" s="141"/>
      <c r="J278" s="141"/>
      <c r="K278" s="141"/>
      <c r="L278" s="141"/>
      <c r="M278" s="141"/>
      <c r="N278" s="141"/>
      <c r="O278" s="141"/>
      <c r="P278" s="141"/>
      <c r="Q278" s="141"/>
      <c r="R278" s="141"/>
      <c r="S278" s="141"/>
      <c r="T278" s="141"/>
      <c r="U278" s="141"/>
      <c r="V278" s="141"/>
      <c r="W278" s="141"/>
      <c r="X278" s="141"/>
      <c r="Y278" s="141"/>
      <c r="Z278" s="141"/>
      <c r="AA278" s="141"/>
      <c r="AB278" s="141"/>
      <c r="AC278" s="141"/>
      <c r="AD278" s="141"/>
      <c r="AE278" s="141"/>
      <c r="AF278" s="141"/>
      <c r="AG278" s="141"/>
      <c r="AH278" s="141"/>
      <c r="AI278" s="141"/>
      <c r="AJ278" s="141"/>
      <c r="AK278" s="141"/>
      <c r="AL278" s="141"/>
      <c r="AM278" s="141"/>
      <c r="AN278" s="141"/>
      <c r="AO278" s="141"/>
      <c r="AP278" s="141"/>
      <c r="AQ278" s="141"/>
      <c r="AR278" s="141"/>
      <c r="AS278" s="141"/>
      <c r="AT278" s="141"/>
      <c r="AU278" s="141"/>
      <c r="AV278" s="141"/>
      <c r="AW278" s="141"/>
      <c r="AX278" s="141"/>
      <c r="AY278" s="141"/>
      <c r="AZ278" s="141"/>
      <c r="BA278" s="141"/>
      <c r="BB278" s="141"/>
      <c r="BC278" s="141"/>
    </row>
    <row r="279" spans="7:55" s="2" customFormat="1" x14ac:dyDescent="0.4">
      <c r="G279" s="141"/>
      <c r="H279" s="141"/>
      <c r="I279" s="141"/>
      <c r="J279" s="141"/>
      <c r="K279" s="141"/>
      <c r="L279" s="141"/>
      <c r="M279" s="141"/>
      <c r="N279" s="141"/>
      <c r="O279" s="141"/>
      <c r="P279" s="141"/>
      <c r="Q279" s="141"/>
      <c r="R279" s="141"/>
      <c r="S279" s="141"/>
      <c r="T279" s="141"/>
      <c r="U279" s="141"/>
      <c r="V279" s="141"/>
      <c r="W279" s="141"/>
      <c r="X279" s="141"/>
      <c r="Y279" s="141"/>
      <c r="Z279" s="141"/>
      <c r="AA279" s="141"/>
      <c r="AB279" s="141"/>
      <c r="AC279" s="141"/>
      <c r="AD279" s="141"/>
      <c r="AE279" s="141"/>
      <c r="AF279" s="141"/>
      <c r="AG279" s="141"/>
      <c r="AH279" s="141"/>
      <c r="AI279" s="141"/>
      <c r="AJ279" s="141"/>
      <c r="AK279" s="141"/>
      <c r="AL279" s="141"/>
      <c r="AM279" s="141"/>
      <c r="AN279" s="141"/>
      <c r="AO279" s="141"/>
      <c r="AP279" s="141"/>
      <c r="AQ279" s="141"/>
      <c r="AR279" s="141"/>
      <c r="AS279" s="141"/>
      <c r="AT279" s="141"/>
      <c r="AU279" s="141"/>
      <c r="AV279" s="141"/>
      <c r="AW279" s="141"/>
      <c r="AX279" s="141"/>
      <c r="AY279" s="141"/>
      <c r="AZ279" s="141"/>
      <c r="BA279" s="141"/>
      <c r="BB279" s="141"/>
      <c r="BC279" s="141"/>
    </row>
    <row r="280" spans="7:55" s="2" customFormat="1" x14ac:dyDescent="0.4">
      <c r="G280" s="141"/>
      <c r="H280" s="141"/>
      <c r="I280" s="141"/>
      <c r="J280" s="141"/>
      <c r="K280" s="141"/>
      <c r="L280" s="141"/>
      <c r="M280" s="141"/>
      <c r="N280" s="141"/>
      <c r="O280" s="141"/>
      <c r="P280" s="141"/>
      <c r="Q280" s="141"/>
      <c r="R280" s="141"/>
      <c r="S280" s="141"/>
      <c r="T280" s="141"/>
      <c r="U280" s="141"/>
      <c r="V280" s="141"/>
      <c r="W280" s="141"/>
      <c r="X280" s="141"/>
      <c r="Y280" s="141"/>
      <c r="Z280" s="141"/>
      <c r="AA280" s="141"/>
      <c r="AB280" s="141"/>
      <c r="AC280" s="141"/>
      <c r="AD280" s="141"/>
      <c r="AE280" s="141"/>
      <c r="AF280" s="141"/>
      <c r="AG280" s="141"/>
      <c r="AH280" s="141"/>
      <c r="AI280" s="141"/>
      <c r="AJ280" s="141"/>
      <c r="AK280" s="141"/>
      <c r="AL280" s="141"/>
      <c r="AM280" s="141"/>
      <c r="AN280" s="141"/>
      <c r="AO280" s="141"/>
      <c r="AP280" s="141"/>
      <c r="AQ280" s="141"/>
      <c r="AR280" s="141"/>
      <c r="AS280" s="141"/>
      <c r="AT280" s="141"/>
      <c r="AU280" s="141"/>
      <c r="AV280" s="141"/>
      <c r="AW280" s="141"/>
      <c r="AX280" s="141"/>
      <c r="AY280" s="141"/>
      <c r="AZ280" s="141"/>
      <c r="BA280" s="141"/>
      <c r="BB280" s="141"/>
      <c r="BC280" s="141"/>
    </row>
    <row r="281" spans="7:55" s="2" customFormat="1" x14ac:dyDescent="0.4">
      <c r="G281" s="141"/>
      <c r="H281" s="141"/>
      <c r="I281" s="141"/>
      <c r="J281" s="141"/>
      <c r="K281" s="141"/>
      <c r="L281" s="141"/>
      <c r="M281" s="141"/>
      <c r="N281" s="141"/>
      <c r="O281" s="141"/>
      <c r="P281" s="141"/>
      <c r="Q281" s="141"/>
      <c r="R281" s="141"/>
      <c r="S281" s="141"/>
      <c r="T281" s="141"/>
      <c r="U281" s="141"/>
      <c r="V281" s="141"/>
      <c r="W281" s="141"/>
      <c r="X281" s="141"/>
      <c r="Y281" s="141"/>
      <c r="Z281" s="141"/>
      <c r="AA281" s="141"/>
      <c r="AB281" s="141"/>
      <c r="AC281" s="141"/>
      <c r="AD281" s="141"/>
      <c r="AE281" s="141"/>
      <c r="AF281" s="141"/>
      <c r="AG281" s="141"/>
      <c r="AH281" s="141"/>
      <c r="AI281" s="141"/>
      <c r="AJ281" s="141"/>
      <c r="AK281" s="141"/>
      <c r="AL281" s="141"/>
      <c r="AM281" s="141"/>
      <c r="AN281" s="141"/>
      <c r="AO281" s="141"/>
      <c r="AP281" s="141"/>
      <c r="AQ281" s="141"/>
      <c r="AR281" s="141"/>
      <c r="AS281" s="141"/>
      <c r="AT281" s="141"/>
      <c r="AU281" s="141"/>
      <c r="AV281" s="141"/>
      <c r="AW281" s="141"/>
      <c r="AX281" s="141"/>
      <c r="AY281" s="141"/>
      <c r="AZ281" s="141"/>
      <c r="BA281" s="141"/>
      <c r="BB281" s="141"/>
      <c r="BC281" s="141"/>
    </row>
    <row r="282" spans="7:55" s="2" customFormat="1" x14ac:dyDescent="0.4">
      <c r="G282" s="141"/>
      <c r="H282" s="141"/>
      <c r="I282" s="141"/>
      <c r="J282" s="141"/>
      <c r="K282" s="141"/>
      <c r="L282" s="141"/>
      <c r="M282" s="141"/>
      <c r="N282" s="141"/>
      <c r="O282" s="141"/>
      <c r="P282" s="141"/>
      <c r="Q282" s="141"/>
      <c r="R282" s="141"/>
      <c r="S282" s="141"/>
      <c r="T282" s="141"/>
      <c r="U282" s="141"/>
      <c r="V282" s="141"/>
      <c r="W282" s="141"/>
      <c r="X282" s="141"/>
      <c r="Y282" s="141"/>
      <c r="Z282" s="141"/>
      <c r="AA282" s="141"/>
      <c r="AB282" s="141"/>
      <c r="AC282" s="141"/>
      <c r="AD282" s="141"/>
      <c r="AE282" s="141"/>
      <c r="AF282" s="141"/>
      <c r="AG282" s="141"/>
      <c r="AH282" s="141"/>
      <c r="AI282" s="141"/>
      <c r="AJ282" s="141"/>
      <c r="AK282" s="141"/>
      <c r="AL282" s="141"/>
      <c r="AM282" s="141"/>
      <c r="AN282" s="141"/>
      <c r="AO282" s="141"/>
      <c r="AP282" s="141"/>
      <c r="AQ282" s="141"/>
      <c r="AR282" s="141"/>
      <c r="AS282" s="141"/>
      <c r="AT282" s="141"/>
      <c r="AU282" s="141"/>
      <c r="AV282" s="141"/>
      <c r="AW282" s="141"/>
      <c r="AX282" s="141"/>
      <c r="AY282" s="141"/>
      <c r="AZ282" s="141"/>
      <c r="BA282" s="141"/>
      <c r="BB282" s="141"/>
      <c r="BC282" s="141"/>
    </row>
    <row r="283" spans="7:55" s="2" customFormat="1" x14ac:dyDescent="0.4">
      <c r="G283" s="141"/>
      <c r="H283" s="141"/>
      <c r="I283" s="141"/>
      <c r="J283" s="141"/>
      <c r="K283" s="141"/>
      <c r="L283" s="141"/>
      <c r="M283" s="141"/>
      <c r="N283" s="141"/>
      <c r="O283" s="141"/>
      <c r="P283" s="141"/>
      <c r="Q283" s="141"/>
      <c r="R283" s="141"/>
      <c r="S283" s="141"/>
      <c r="T283" s="141"/>
      <c r="U283" s="141"/>
      <c r="V283" s="141"/>
      <c r="W283" s="141"/>
      <c r="X283" s="141"/>
      <c r="Y283" s="141"/>
      <c r="Z283" s="141"/>
      <c r="AA283" s="141"/>
      <c r="AB283" s="141"/>
      <c r="AC283" s="141"/>
      <c r="AD283" s="141"/>
      <c r="AE283" s="141"/>
      <c r="AF283" s="141"/>
      <c r="AG283" s="141"/>
      <c r="AH283" s="141"/>
      <c r="AI283" s="141"/>
      <c r="AJ283" s="141"/>
      <c r="AK283" s="141"/>
      <c r="AL283" s="141"/>
      <c r="AM283" s="141"/>
      <c r="AN283" s="141"/>
      <c r="AO283" s="141"/>
      <c r="AP283" s="141"/>
      <c r="AQ283" s="141"/>
      <c r="AR283" s="141"/>
      <c r="AS283" s="141"/>
      <c r="AT283" s="141"/>
      <c r="AU283" s="141"/>
      <c r="AV283" s="141"/>
      <c r="AW283" s="141"/>
      <c r="AX283" s="141"/>
      <c r="AY283" s="141"/>
      <c r="AZ283" s="141"/>
      <c r="BA283" s="141"/>
      <c r="BB283" s="141"/>
      <c r="BC283" s="141"/>
    </row>
    <row r="284" spans="7:55" s="2" customFormat="1" x14ac:dyDescent="0.4">
      <c r="G284" s="141"/>
      <c r="H284" s="141"/>
      <c r="I284" s="141"/>
      <c r="J284" s="141"/>
      <c r="K284" s="141"/>
      <c r="L284" s="141"/>
      <c r="M284" s="141"/>
      <c r="N284" s="141"/>
      <c r="O284" s="141"/>
      <c r="P284" s="141"/>
      <c r="Q284" s="141"/>
      <c r="R284" s="141"/>
      <c r="S284" s="141"/>
      <c r="T284" s="141"/>
      <c r="U284" s="141"/>
      <c r="V284" s="141"/>
      <c r="W284" s="141"/>
      <c r="X284" s="141"/>
      <c r="Y284" s="141"/>
      <c r="Z284" s="141"/>
      <c r="AA284" s="141"/>
      <c r="AB284" s="141"/>
      <c r="AC284" s="141"/>
      <c r="AD284" s="141"/>
      <c r="AE284" s="141"/>
      <c r="AF284" s="141"/>
      <c r="AG284" s="141"/>
      <c r="AH284" s="141"/>
      <c r="AI284" s="141"/>
      <c r="AJ284" s="141"/>
      <c r="AK284" s="141"/>
      <c r="AL284" s="141"/>
      <c r="AM284" s="141"/>
      <c r="AN284" s="141"/>
      <c r="AO284" s="141"/>
      <c r="AP284" s="141"/>
      <c r="AQ284" s="141"/>
      <c r="AR284" s="141"/>
      <c r="AS284" s="141"/>
      <c r="AT284" s="141"/>
      <c r="AU284" s="141"/>
      <c r="AV284" s="141"/>
      <c r="AW284" s="141"/>
      <c r="AX284" s="141"/>
      <c r="AY284" s="141"/>
      <c r="AZ284" s="141"/>
      <c r="BA284" s="141"/>
      <c r="BB284" s="141"/>
      <c r="BC284" s="141"/>
    </row>
    <row r="285" spans="7:55" s="2" customFormat="1" x14ac:dyDescent="0.4">
      <c r="G285" s="141"/>
      <c r="H285" s="141"/>
      <c r="I285" s="141"/>
      <c r="J285" s="141"/>
      <c r="K285" s="141"/>
      <c r="L285" s="141"/>
      <c r="M285" s="141"/>
      <c r="N285" s="141"/>
      <c r="O285" s="141"/>
      <c r="P285" s="141"/>
      <c r="Q285" s="141"/>
      <c r="R285" s="141"/>
      <c r="S285" s="141"/>
      <c r="T285" s="141"/>
      <c r="U285" s="141"/>
      <c r="V285" s="141"/>
      <c r="W285" s="141"/>
      <c r="X285" s="141"/>
      <c r="Y285" s="141"/>
      <c r="Z285" s="141"/>
      <c r="AA285" s="141"/>
      <c r="AB285" s="141"/>
      <c r="AC285" s="141"/>
      <c r="AD285" s="141"/>
      <c r="AE285" s="141"/>
      <c r="AF285" s="141"/>
      <c r="AG285" s="141"/>
      <c r="AH285" s="141"/>
      <c r="AI285" s="141"/>
      <c r="AJ285" s="141"/>
      <c r="AK285" s="141"/>
      <c r="AL285" s="141"/>
      <c r="AM285" s="141"/>
      <c r="AN285" s="141"/>
      <c r="AO285" s="141"/>
      <c r="AP285" s="141"/>
      <c r="AQ285" s="141"/>
      <c r="AR285" s="141"/>
      <c r="AS285" s="141"/>
      <c r="AT285" s="141"/>
      <c r="AU285" s="141"/>
      <c r="AV285" s="141"/>
      <c r="AW285" s="141"/>
      <c r="AX285" s="141"/>
      <c r="AY285" s="141"/>
      <c r="AZ285" s="141"/>
      <c r="BA285" s="141"/>
      <c r="BB285" s="141"/>
      <c r="BC285" s="141"/>
    </row>
    <row r="286" spans="7:55" s="2" customFormat="1" x14ac:dyDescent="0.4">
      <c r="G286" s="141"/>
      <c r="H286" s="141"/>
      <c r="I286" s="141"/>
      <c r="J286" s="141"/>
      <c r="K286" s="141"/>
      <c r="L286" s="141"/>
      <c r="M286" s="141"/>
      <c r="N286" s="141"/>
      <c r="O286" s="141"/>
      <c r="P286" s="141"/>
      <c r="Q286" s="141"/>
      <c r="R286" s="141"/>
      <c r="S286" s="141"/>
      <c r="T286" s="141"/>
      <c r="U286" s="141"/>
      <c r="V286" s="141"/>
      <c r="W286" s="141"/>
      <c r="X286" s="141"/>
      <c r="Y286" s="141"/>
      <c r="Z286" s="141"/>
      <c r="AA286" s="141"/>
      <c r="AB286" s="141"/>
      <c r="AC286" s="141"/>
      <c r="AD286" s="141"/>
      <c r="AE286" s="141"/>
      <c r="AF286" s="141"/>
      <c r="AG286" s="141"/>
      <c r="AH286" s="141"/>
      <c r="AI286" s="141"/>
      <c r="AJ286" s="141"/>
      <c r="AK286" s="141"/>
      <c r="AL286" s="141"/>
      <c r="AM286" s="141"/>
      <c r="AN286" s="141"/>
      <c r="AO286" s="141"/>
      <c r="AP286" s="141"/>
      <c r="AQ286" s="141"/>
      <c r="AR286" s="141"/>
      <c r="AS286" s="141"/>
      <c r="AT286" s="141"/>
      <c r="AU286" s="141"/>
      <c r="AV286" s="141"/>
      <c r="AW286" s="141"/>
      <c r="AX286" s="141"/>
      <c r="AY286" s="141"/>
      <c r="AZ286" s="141"/>
      <c r="BA286" s="141"/>
      <c r="BB286" s="141"/>
      <c r="BC286" s="141"/>
    </row>
    <row r="287" spans="7:55" s="2" customFormat="1" x14ac:dyDescent="0.4">
      <c r="G287" s="141"/>
      <c r="H287" s="141"/>
      <c r="I287" s="141"/>
      <c r="J287" s="141"/>
      <c r="K287" s="141"/>
      <c r="L287" s="141"/>
      <c r="M287" s="141"/>
      <c r="N287" s="141"/>
      <c r="O287" s="141"/>
      <c r="P287" s="141"/>
      <c r="Q287" s="141"/>
      <c r="R287" s="141"/>
      <c r="S287" s="141"/>
      <c r="T287" s="141"/>
      <c r="U287" s="141"/>
      <c r="V287" s="141"/>
      <c r="W287" s="141"/>
      <c r="X287" s="141"/>
      <c r="Y287" s="141"/>
      <c r="Z287" s="141"/>
      <c r="AA287" s="141"/>
      <c r="AB287" s="141"/>
      <c r="AC287" s="141"/>
      <c r="AD287" s="141"/>
      <c r="AE287" s="141"/>
      <c r="AF287" s="141"/>
      <c r="AG287" s="141"/>
      <c r="AH287" s="141"/>
      <c r="AI287" s="141"/>
      <c r="AJ287" s="141"/>
      <c r="AK287" s="141"/>
      <c r="AL287" s="141"/>
      <c r="AM287" s="141"/>
      <c r="AN287" s="141"/>
      <c r="AO287" s="141"/>
      <c r="AP287" s="141"/>
      <c r="AQ287" s="141"/>
      <c r="AR287" s="141"/>
      <c r="AS287" s="141"/>
      <c r="AT287" s="141"/>
      <c r="AU287" s="141"/>
      <c r="AV287" s="141"/>
      <c r="AW287" s="141"/>
      <c r="AX287" s="141"/>
      <c r="AY287" s="141"/>
      <c r="AZ287" s="141"/>
      <c r="BA287" s="141"/>
      <c r="BB287" s="141"/>
      <c r="BC287" s="141"/>
    </row>
    <row r="288" spans="7:55" s="2" customFormat="1" x14ac:dyDescent="0.4">
      <c r="G288" s="141"/>
      <c r="H288" s="141"/>
      <c r="I288" s="141"/>
      <c r="J288" s="141"/>
      <c r="K288" s="141"/>
      <c r="L288" s="141"/>
      <c r="M288" s="141"/>
      <c r="N288" s="141"/>
      <c r="O288" s="141"/>
      <c r="P288" s="141"/>
      <c r="Q288" s="141"/>
      <c r="R288" s="141"/>
      <c r="S288" s="141"/>
      <c r="T288" s="141"/>
      <c r="U288" s="141"/>
      <c r="V288" s="141"/>
      <c r="W288" s="141"/>
      <c r="X288" s="141"/>
      <c r="Y288" s="141"/>
      <c r="Z288" s="141"/>
      <c r="AA288" s="141"/>
      <c r="AB288" s="141"/>
      <c r="AC288" s="141"/>
      <c r="AD288" s="141"/>
      <c r="AE288" s="141"/>
      <c r="AF288" s="141"/>
      <c r="AG288" s="141"/>
      <c r="AH288" s="141"/>
      <c r="AI288" s="141"/>
      <c r="AJ288" s="141"/>
      <c r="AK288" s="141"/>
      <c r="AL288" s="141"/>
      <c r="AM288" s="141"/>
      <c r="AN288" s="141"/>
      <c r="AO288" s="141"/>
      <c r="AP288" s="141"/>
      <c r="AQ288" s="141"/>
      <c r="AR288" s="141"/>
      <c r="AS288" s="141"/>
      <c r="AT288" s="141"/>
      <c r="AU288" s="141"/>
      <c r="AV288" s="141"/>
      <c r="AW288" s="141"/>
      <c r="AX288" s="141"/>
      <c r="AY288" s="141"/>
      <c r="AZ288" s="141"/>
      <c r="BA288" s="141"/>
      <c r="BB288" s="141"/>
      <c r="BC288" s="141"/>
    </row>
    <row r="289" spans="7:55" s="2" customFormat="1" x14ac:dyDescent="0.4">
      <c r="G289" s="141"/>
      <c r="H289" s="141"/>
      <c r="I289" s="141"/>
      <c r="J289" s="141"/>
      <c r="K289" s="141"/>
      <c r="L289" s="141"/>
      <c r="M289" s="141"/>
      <c r="N289" s="141"/>
      <c r="O289" s="141"/>
      <c r="P289" s="141"/>
      <c r="Q289" s="141"/>
      <c r="R289" s="141"/>
      <c r="S289" s="141"/>
      <c r="T289" s="141"/>
      <c r="U289" s="141"/>
      <c r="V289" s="141"/>
      <c r="W289" s="141"/>
      <c r="X289" s="141"/>
      <c r="Y289" s="141"/>
      <c r="Z289" s="141"/>
      <c r="AA289" s="141"/>
      <c r="AB289" s="141"/>
      <c r="AC289" s="141"/>
      <c r="AD289" s="141"/>
      <c r="AE289" s="141"/>
      <c r="AF289" s="141"/>
      <c r="AG289" s="141"/>
      <c r="AH289" s="141"/>
      <c r="AI289" s="141"/>
      <c r="AJ289" s="141"/>
      <c r="AK289" s="141"/>
      <c r="AL289" s="141"/>
      <c r="AM289" s="141"/>
      <c r="AN289" s="141"/>
      <c r="AO289" s="141"/>
      <c r="AP289" s="141"/>
      <c r="AQ289" s="141"/>
      <c r="AR289" s="141"/>
      <c r="AS289" s="141"/>
      <c r="AT289" s="141"/>
      <c r="AU289" s="141"/>
      <c r="AV289" s="141"/>
      <c r="AW289" s="141"/>
      <c r="AX289" s="141"/>
      <c r="AY289" s="141"/>
      <c r="AZ289" s="141"/>
      <c r="BA289" s="141"/>
      <c r="BB289" s="141"/>
      <c r="BC289" s="141"/>
    </row>
    <row r="290" spans="7:55" s="2" customFormat="1" x14ac:dyDescent="0.4">
      <c r="G290" s="141"/>
      <c r="H290" s="141"/>
      <c r="I290" s="141"/>
      <c r="J290" s="141"/>
      <c r="K290" s="141"/>
      <c r="L290" s="141"/>
      <c r="M290" s="141"/>
      <c r="N290" s="141"/>
      <c r="O290" s="141"/>
      <c r="P290" s="141"/>
      <c r="Q290" s="141"/>
      <c r="R290" s="141"/>
      <c r="S290" s="141"/>
      <c r="T290" s="141"/>
      <c r="U290" s="141"/>
      <c r="V290" s="141"/>
      <c r="W290" s="141"/>
      <c r="X290" s="141"/>
      <c r="Y290" s="141"/>
      <c r="Z290" s="141"/>
      <c r="AA290" s="141"/>
      <c r="AB290" s="141"/>
      <c r="AC290" s="141"/>
      <c r="AD290" s="141"/>
      <c r="AE290" s="141"/>
      <c r="AF290" s="141"/>
      <c r="AG290" s="141"/>
      <c r="AH290" s="141"/>
      <c r="AI290" s="141"/>
      <c r="AJ290" s="141"/>
      <c r="AK290" s="141"/>
      <c r="AL290" s="141"/>
      <c r="AM290" s="141"/>
      <c r="AN290" s="141"/>
      <c r="AO290" s="141"/>
      <c r="AP290" s="141"/>
      <c r="AQ290" s="141"/>
      <c r="AR290" s="141"/>
      <c r="AS290" s="141"/>
      <c r="AT290" s="141"/>
      <c r="AU290" s="141"/>
      <c r="AV290" s="141"/>
      <c r="AW290" s="141"/>
      <c r="AX290" s="141"/>
      <c r="AY290" s="141"/>
      <c r="AZ290" s="141"/>
      <c r="BA290" s="141"/>
      <c r="BB290" s="141"/>
      <c r="BC290" s="141"/>
    </row>
    <row r="291" spans="7:55" s="2" customFormat="1" x14ac:dyDescent="0.4">
      <c r="G291" s="141"/>
      <c r="H291" s="141"/>
      <c r="I291" s="141"/>
      <c r="J291" s="141"/>
      <c r="K291" s="141"/>
      <c r="L291" s="141"/>
      <c r="M291" s="141"/>
      <c r="N291" s="141"/>
      <c r="O291" s="141"/>
      <c r="P291" s="141"/>
      <c r="Q291" s="141"/>
      <c r="R291" s="141"/>
      <c r="S291" s="141"/>
      <c r="T291" s="141"/>
      <c r="U291" s="141"/>
      <c r="V291" s="141"/>
      <c r="W291" s="141"/>
      <c r="X291" s="141"/>
      <c r="Y291" s="141"/>
      <c r="Z291" s="141"/>
      <c r="AA291" s="141"/>
      <c r="AB291" s="141"/>
      <c r="AC291" s="141"/>
      <c r="AD291" s="141"/>
      <c r="AE291" s="141"/>
      <c r="AF291" s="141"/>
      <c r="AG291" s="141"/>
      <c r="AH291" s="141"/>
      <c r="AI291" s="141"/>
      <c r="AJ291" s="141"/>
      <c r="AK291" s="141"/>
      <c r="AL291" s="141"/>
      <c r="AM291" s="141"/>
      <c r="AN291" s="141"/>
      <c r="AO291" s="141"/>
      <c r="AP291" s="141"/>
      <c r="AQ291" s="141"/>
      <c r="AR291" s="141"/>
      <c r="AS291" s="141"/>
      <c r="AT291" s="141"/>
      <c r="AU291" s="141"/>
      <c r="AV291" s="141"/>
      <c r="AW291" s="141"/>
      <c r="AX291" s="141"/>
      <c r="AY291" s="141"/>
      <c r="AZ291" s="141"/>
      <c r="BA291" s="141"/>
      <c r="BB291" s="141"/>
      <c r="BC291" s="141"/>
    </row>
    <row r="292" spans="7:55" s="2" customFormat="1" x14ac:dyDescent="0.4">
      <c r="G292" s="141"/>
      <c r="H292" s="141"/>
      <c r="I292" s="141"/>
      <c r="J292" s="141"/>
      <c r="K292" s="141"/>
      <c r="L292" s="141"/>
      <c r="M292" s="141"/>
      <c r="N292" s="141"/>
      <c r="O292" s="141"/>
      <c r="P292" s="141"/>
      <c r="Q292" s="141"/>
      <c r="R292" s="141"/>
      <c r="S292" s="141"/>
      <c r="T292" s="141"/>
      <c r="U292" s="141"/>
      <c r="V292" s="141"/>
      <c r="W292" s="141"/>
      <c r="X292" s="141"/>
      <c r="Y292" s="141"/>
      <c r="Z292" s="141"/>
      <c r="AA292" s="141"/>
      <c r="AB292" s="141"/>
      <c r="AC292" s="141"/>
      <c r="AD292" s="141"/>
      <c r="AE292" s="141"/>
      <c r="AF292" s="141"/>
      <c r="AG292" s="141"/>
      <c r="AH292" s="141"/>
      <c r="AI292" s="141"/>
      <c r="AJ292" s="141"/>
      <c r="AK292" s="141"/>
      <c r="AL292" s="141"/>
      <c r="AM292" s="141"/>
      <c r="AN292" s="141"/>
      <c r="AO292" s="141"/>
      <c r="AP292" s="141"/>
      <c r="AQ292" s="141"/>
      <c r="AR292" s="141"/>
      <c r="AS292" s="141"/>
      <c r="AT292" s="141"/>
      <c r="AU292" s="141"/>
      <c r="AV292" s="141"/>
      <c r="AW292" s="141"/>
      <c r="AX292" s="141"/>
      <c r="AY292" s="141"/>
      <c r="AZ292" s="141"/>
      <c r="BA292" s="141"/>
      <c r="BB292" s="141"/>
      <c r="BC292" s="141"/>
    </row>
    <row r="293" spans="7:55" s="2" customFormat="1" x14ac:dyDescent="0.4">
      <c r="G293" s="141"/>
      <c r="H293" s="141"/>
      <c r="I293" s="141"/>
      <c r="J293" s="141"/>
      <c r="K293" s="141"/>
      <c r="L293" s="141"/>
      <c r="M293" s="141"/>
      <c r="N293" s="141"/>
      <c r="O293" s="141"/>
      <c r="P293" s="141"/>
      <c r="Q293" s="141"/>
      <c r="R293" s="141"/>
      <c r="S293" s="141"/>
      <c r="T293" s="141"/>
      <c r="U293" s="141"/>
      <c r="V293" s="141"/>
      <c r="W293" s="141"/>
      <c r="X293" s="141"/>
      <c r="Y293" s="141"/>
      <c r="Z293" s="141"/>
      <c r="AA293" s="141"/>
      <c r="AB293" s="141"/>
      <c r="AC293" s="141"/>
      <c r="AD293" s="141"/>
      <c r="AE293" s="141"/>
      <c r="AF293" s="141"/>
      <c r="AG293" s="141"/>
      <c r="AH293" s="141"/>
      <c r="AI293" s="141"/>
      <c r="AJ293" s="141"/>
      <c r="AK293" s="141"/>
      <c r="AL293" s="141"/>
      <c r="AM293" s="141"/>
      <c r="AN293" s="141"/>
      <c r="AO293" s="141"/>
      <c r="AP293" s="141"/>
      <c r="AQ293" s="141"/>
      <c r="AR293" s="141"/>
      <c r="AS293" s="141"/>
      <c r="AT293" s="141"/>
      <c r="AU293" s="141"/>
      <c r="AV293" s="141"/>
      <c r="AW293" s="141"/>
      <c r="AX293" s="141"/>
      <c r="AY293" s="141"/>
      <c r="AZ293" s="141"/>
      <c r="BA293" s="141"/>
      <c r="BB293" s="141"/>
      <c r="BC293" s="141"/>
    </row>
    <row r="294" spans="7:55" s="2" customFormat="1" x14ac:dyDescent="0.4">
      <c r="G294" s="141"/>
      <c r="H294" s="141"/>
      <c r="I294" s="141"/>
      <c r="J294" s="141"/>
      <c r="K294" s="141"/>
      <c r="L294" s="141"/>
      <c r="M294" s="141"/>
      <c r="N294" s="141"/>
      <c r="O294" s="141"/>
      <c r="P294" s="141"/>
      <c r="Q294" s="141"/>
      <c r="R294" s="141"/>
      <c r="S294" s="141"/>
      <c r="T294" s="141"/>
      <c r="U294" s="141"/>
      <c r="V294" s="141"/>
      <c r="W294" s="141"/>
      <c r="X294" s="141"/>
      <c r="Y294" s="141"/>
      <c r="Z294" s="141"/>
      <c r="AA294" s="141"/>
      <c r="AB294" s="141"/>
      <c r="AC294" s="141"/>
      <c r="AD294" s="141"/>
      <c r="AE294" s="141"/>
      <c r="AF294" s="141"/>
      <c r="AG294" s="141"/>
      <c r="AH294" s="141"/>
      <c r="AI294" s="141"/>
      <c r="AJ294" s="141"/>
      <c r="AK294" s="141"/>
      <c r="AL294" s="141"/>
      <c r="AM294" s="141"/>
      <c r="AN294" s="141"/>
      <c r="AO294" s="141"/>
      <c r="AP294" s="141"/>
      <c r="AQ294" s="141"/>
      <c r="AR294" s="141"/>
      <c r="AS294" s="141"/>
      <c r="AT294" s="141"/>
      <c r="AU294" s="141"/>
      <c r="AV294" s="141"/>
      <c r="AW294" s="141"/>
      <c r="AX294" s="141"/>
      <c r="AY294" s="141"/>
      <c r="AZ294" s="141"/>
      <c r="BA294" s="141"/>
      <c r="BB294" s="141"/>
      <c r="BC294" s="141"/>
    </row>
    <row r="295" spans="7:55" s="2" customFormat="1" x14ac:dyDescent="0.4">
      <c r="G295" s="141"/>
      <c r="H295" s="141"/>
      <c r="I295" s="141"/>
      <c r="J295" s="141"/>
      <c r="K295" s="141"/>
      <c r="L295" s="141"/>
      <c r="M295" s="141"/>
      <c r="N295" s="141"/>
      <c r="O295" s="141"/>
      <c r="P295" s="141"/>
      <c r="Q295" s="141"/>
      <c r="R295" s="141"/>
      <c r="S295" s="141"/>
      <c r="T295" s="141"/>
      <c r="U295" s="141"/>
      <c r="V295" s="141"/>
      <c r="W295" s="141"/>
      <c r="X295" s="141"/>
      <c r="Y295" s="141"/>
      <c r="Z295" s="141"/>
      <c r="AA295" s="141"/>
      <c r="AB295" s="141"/>
      <c r="AC295" s="141"/>
      <c r="AD295" s="141"/>
      <c r="AE295" s="141"/>
      <c r="AF295" s="141"/>
      <c r="AG295" s="141"/>
      <c r="AH295" s="141"/>
      <c r="AI295" s="141"/>
      <c r="AJ295" s="141"/>
      <c r="AK295" s="141"/>
      <c r="AL295" s="141"/>
      <c r="AM295" s="141"/>
      <c r="AN295" s="141"/>
      <c r="AO295" s="141"/>
      <c r="AP295" s="141"/>
      <c r="AQ295" s="141"/>
      <c r="AR295" s="141"/>
      <c r="AS295" s="141"/>
      <c r="AT295" s="141"/>
      <c r="AU295" s="141"/>
      <c r="AV295" s="141"/>
      <c r="AW295" s="141"/>
      <c r="AX295" s="141"/>
      <c r="AY295" s="141"/>
      <c r="AZ295" s="141"/>
      <c r="BA295" s="141"/>
      <c r="BB295" s="141"/>
      <c r="BC295" s="141"/>
    </row>
    <row r="296" spans="7:55" s="2" customFormat="1" x14ac:dyDescent="0.4">
      <c r="G296" s="141"/>
      <c r="H296" s="141"/>
      <c r="I296" s="141"/>
      <c r="J296" s="141"/>
      <c r="K296" s="141"/>
      <c r="L296" s="141"/>
      <c r="M296" s="141"/>
      <c r="N296" s="141"/>
      <c r="O296" s="141"/>
      <c r="P296" s="141"/>
      <c r="Q296" s="141"/>
      <c r="R296" s="141"/>
      <c r="S296" s="141"/>
      <c r="T296" s="141"/>
      <c r="U296" s="141"/>
      <c r="V296" s="141"/>
      <c r="W296" s="141"/>
      <c r="X296" s="141"/>
      <c r="Y296" s="141"/>
      <c r="Z296" s="141"/>
      <c r="AA296" s="141"/>
      <c r="AB296" s="141"/>
      <c r="AC296" s="141"/>
      <c r="AD296" s="141"/>
      <c r="AE296" s="141"/>
      <c r="AF296" s="141"/>
      <c r="AG296" s="141"/>
      <c r="AH296" s="141"/>
      <c r="AI296" s="141"/>
      <c r="AJ296" s="141"/>
      <c r="AK296" s="141"/>
      <c r="AL296" s="141"/>
      <c r="AM296" s="141"/>
      <c r="AN296" s="141"/>
      <c r="AO296" s="141"/>
      <c r="AP296" s="141"/>
      <c r="AQ296" s="141"/>
      <c r="AR296" s="141"/>
      <c r="AS296" s="141"/>
      <c r="AT296" s="141"/>
      <c r="AU296" s="141"/>
      <c r="AV296" s="141"/>
      <c r="AW296" s="141"/>
      <c r="AX296" s="141"/>
      <c r="AY296" s="141"/>
      <c r="AZ296" s="141"/>
      <c r="BA296" s="141"/>
      <c r="BB296" s="141"/>
      <c r="BC296" s="141"/>
    </row>
    <row r="297" spans="7:55" s="2" customFormat="1" x14ac:dyDescent="0.4">
      <c r="G297" s="141"/>
      <c r="H297" s="141"/>
      <c r="I297" s="141"/>
      <c r="J297" s="141"/>
      <c r="K297" s="141"/>
      <c r="L297" s="141"/>
      <c r="M297" s="141"/>
      <c r="N297" s="141"/>
      <c r="O297" s="141"/>
      <c r="P297" s="141"/>
      <c r="Q297" s="141"/>
      <c r="R297" s="141"/>
      <c r="S297" s="141"/>
      <c r="T297" s="141"/>
      <c r="U297" s="141"/>
      <c r="V297" s="141"/>
      <c r="W297" s="141"/>
      <c r="X297" s="141"/>
      <c r="Y297" s="141"/>
      <c r="Z297" s="141"/>
      <c r="AA297" s="141"/>
      <c r="AB297" s="141"/>
      <c r="AC297" s="141"/>
      <c r="AD297" s="141"/>
      <c r="AE297" s="141"/>
      <c r="AF297" s="141"/>
      <c r="AG297" s="141"/>
      <c r="AH297" s="141"/>
      <c r="AI297" s="141"/>
      <c r="AJ297" s="141"/>
      <c r="AK297" s="141"/>
      <c r="AL297" s="141"/>
      <c r="AM297" s="141"/>
      <c r="AN297" s="141"/>
      <c r="AO297" s="141"/>
      <c r="AP297" s="141"/>
      <c r="AQ297" s="141"/>
      <c r="AR297" s="141"/>
      <c r="AS297" s="141"/>
      <c r="AT297" s="141"/>
      <c r="AU297" s="141"/>
      <c r="AV297" s="141"/>
      <c r="AW297" s="141"/>
      <c r="AX297" s="141"/>
      <c r="AY297" s="141"/>
      <c r="AZ297" s="141"/>
      <c r="BA297" s="141"/>
      <c r="BB297" s="141"/>
      <c r="BC297" s="141"/>
    </row>
    <row r="298" spans="7:55" s="2" customFormat="1" x14ac:dyDescent="0.4">
      <c r="G298" s="141"/>
      <c r="H298" s="141"/>
      <c r="I298" s="141"/>
      <c r="J298" s="141"/>
      <c r="K298" s="141"/>
      <c r="L298" s="141"/>
      <c r="M298" s="141"/>
      <c r="N298" s="141"/>
      <c r="O298" s="141"/>
      <c r="P298" s="141"/>
      <c r="Q298" s="141"/>
      <c r="R298" s="141"/>
      <c r="S298" s="141"/>
      <c r="T298" s="141"/>
      <c r="U298" s="141"/>
      <c r="V298" s="141"/>
      <c r="W298" s="141"/>
      <c r="X298" s="141"/>
      <c r="Y298" s="141"/>
      <c r="Z298" s="141"/>
      <c r="AA298" s="141"/>
      <c r="AB298" s="141"/>
      <c r="AC298" s="141"/>
      <c r="AD298" s="141"/>
      <c r="AE298" s="141"/>
      <c r="AF298" s="141"/>
      <c r="AG298" s="141"/>
      <c r="AH298" s="141"/>
      <c r="AI298" s="141"/>
      <c r="AJ298" s="141"/>
      <c r="AK298" s="141"/>
      <c r="AL298" s="141"/>
      <c r="AM298" s="141"/>
      <c r="AN298" s="141"/>
      <c r="AO298" s="141"/>
      <c r="AP298" s="141"/>
      <c r="AQ298" s="141"/>
      <c r="AR298" s="141"/>
      <c r="AS298" s="141"/>
      <c r="AT298" s="141"/>
      <c r="AU298" s="141"/>
      <c r="AV298" s="141"/>
      <c r="AW298" s="141"/>
      <c r="AX298" s="141"/>
      <c r="AY298" s="141"/>
      <c r="AZ298" s="141"/>
      <c r="BA298" s="141"/>
      <c r="BB298" s="141"/>
      <c r="BC298" s="141"/>
    </row>
    <row r="299" spans="7:55" s="2" customFormat="1" x14ac:dyDescent="0.4">
      <c r="G299" s="141"/>
      <c r="H299" s="141"/>
      <c r="I299" s="141"/>
      <c r="J299" s="141"/>
      <c r="K299" s="141"/>
      <c r="L299" s="141"/>
      <c r="M299" s="141"/>
      <c r="N299" s="141"/>
      <c r="O299" s="141"/>
      <c r="P299" s="141"/>
      <c r="Q299" s="141"/>
      <c r="R299" s="141"/>
      <c r="S299" s="141"/>
      <c r="T299" s="141"/>
      <c r="U299" s="141"/>
      <c r="V299" s="141"/>
      <c r="W299" s="141"/>
      <c r="X299" s="141"/>
      <c r="Y299" s="141"/>
      <c r="Z299" s="141"/>
      <c r="AA299" s="141"/>
      <c r="AB299" s="141"/>
      <c r="AC299" s="141"/>
      <c r="AD299" s="141"/>
      <c r="AE299" s="141"/>
      <c r="AF299" s="141"/>
      <c r="AG299" s="141"/>
      <c r="AH299" s="141"/>
      <c r="AI299" s="141"/>
      <c r="AJ299" s="141"/>
      <c r="AK299" s="141"/>
      <c r="AL299" s="141"/>
      <c r="AM299" s="141"/>
      <c r="AN299" s="141"/>
      <c r="AO299" s="141"/>
      <c r="AP299" s="141"/>
      <c r="AQ299" s="141"/>
      <c r="AR299" s="141"/>
      <c r="AS299" s="141"/>
      <c r="AT299" s="141"/>
      <c r="AU299" s="141"/>
      <c r="AV299" s="141"/>
      <c r="AW299" s="141"/>
      <c r="AX299" s="141"/>
      <c r="AY299" s="141"/>
      <c r="AZ299" s="141"/>
      <c r="BA299" s="141"/>
      <c r="BB299" s="141"/>
      <c r="BC299" s="141"/>
    </row>
    <row r="300" spans="7:55" s="2" customFormat="1" x14ac:dyDescent="0.4">
      <c r="G300" s="141"/>
      <c r="H300" s="141"/>
      <c r="I300" s="141"/>
      <c r="J300" s="141"/>
      <c r="K300" s="141"/>
      <c r="L300" s="141"/>
      <c r="M300" s="141"/>
      <c r="N300" s="141"/>
      <c r="O300" s="141"/>
      <c r="P300" s="141"/>
      <c r="Q300" s="141"/>
      <c r="R300" s="141"/>
      <c r="S300" s="141"/>
      <c r="T300" s="141"/>
      <c r="U300" s="141"/>
      <c r="V300" s="141"/>
      <c r="W300" s="141"/>
      <c r="X300" s="141"/>
      <c r="Y300" s="141"/>
      <c r="Z300" s="141"/>
      <c r="AA300" s="141"/>
      <c r="AB300" s="141"/>
      <c r="AC300" s="141"/>
      <c r="AD300" s="141"/>
      <c r="AE300" s="141"/>
      <c r="AF300" s="141"/>
      <c r="AG300" s="141"/>
      <c r="AH300" s="141"/>
      <c r="AI300" s="141"/>
      <c r="AJ300" s="141"/>
      <c r="AK300" s="141"/>
      <c r="AL300" s="141"/>
      <c r="AM300" s="141"/>
      <c r="AN300" s="141"/>
      <c r="AO300" s="141"/>
      <c r="AP300" s="141"/>
      <c r="AQ300" s="141"/>
      <c r="AR300" s="141"/>
      <c r="AS300" s="141"/>
      <c r="AT300" s="141"/>
      <c r="AU300" s="141"/>
      <c r="AV300" s="141"/>
      <c r="AW300" s="141"/>
      <c r="AX300" s="141"/>
      <c r="AY300" s="141"/>
      <c r="AZ300" s="141"/>
      <c r="BA300" s="141"/>
      <c r="BB300" s="141"/>
      <c r="BC300" s="141"/>
    </row>
    <row r="301" spans="7:55" s="2" customFormat="1" x14ac:dyDescent="0.4">
      <c r="G301" s="141"/>
      <c r="H301" s="141"/>
      <c r="I301" s="141"/>
      <c r="J301" s="141"/>
      <c r="K301" s="141"/>
      <c r="L301" s="141"/>
      <c r="M301" s="141"/>
      <c r="N301" s="141"/>
      <c r="O301" s="141"/>
      <c r="P301" s="141"/>
      <c r="Q301" s="141"/>
      <c r="R301" s="141"/>
      <c r="S301" s="141"/>
      <c r="T301" s="141"/>
      <c r="U301" s="141"/>
      <c r="V301" s="141"/>
      <c r="W301" s="141"/>
      <c r="X301" s="141"/>
      <c r="Y301" s="141"/>
      <c r="Z301" s="141"/>
      <c r="AA301" s="141"/>
      <c r="AB301" s="141"/>
      <c r="AC301" s="141"/>
      <c r="AD301" s="141"/>
      <c r="AE301" s="141"/>
      <c r="AF301" s="141"/>
      <c r="AG301" s="141"/>
      <c r="AH301" s="141"/>
      <c r="AI301" s="141"/>
      <c r="AJ301" s="141"/>
      <c r="AK301" s="141"/>
      <c r="AL301" s="141"/>
      <c r="AM301" s="141"/>
      <c r="AN301" s="141"/>
      <c r="AO301" s="141"/>
      <c r="AP301" s="141"/>
      <c r="AQ301" s="141"/>
      <c r="AR301" s="141"/>
      <c r="AS301" s="141"/>
      <c r="AT301" s="141"/>
      <c r="AU301" s="141"/>
      <c r="AV301" s="141"/>
      <c r="AW301" s="141"/>
      <c r="AX301" s="141"/>
      <c r="AY301" s="141"/>
      <c r="AZ301" s="141"/>
      <c r="BA301" s="141"/>
      <c r="BB301" s="141"/>
      <c r="BC301" s="141"/>
    </row>
    <row r="302" spans="7:55" s="2" customFormat="1" x14ac:dyDescent="0.4">
      <c r="G302" s="141"/>
      <c r="H302" s="141"/>
      <c r="I302" s="141"/>
      <c r="J302" s="141"/>
      <c r="K302" s="141"/>
      <c r="L302" s="141"/>
      <c r="M302" s="141"/>
      <c r="N302" s="141"/>
      <c r="O302" s="141"/>
      <c r="P302" s="141"/>
      <c r="Q302" s="141"/>
      <c r="R302" s="141"/>
      <c r="S302" s="141"/>
      <c r="T302" s="141"/>
      <c r="U302" s="141"/>
      <c r="V302" s="141"/>
      <c r="W302" s="141"/>
      <c r="X302" s="141"/>
      <c r="Y302" s="141"/>
      <c r="Z302" s="141"/>
      <c r="AA302" s="141"/>
      <c r="AB302" s="141"/>
      <c r="AC302" s="141"/>
      <c r="AD302" s="141"/>
      <c r="AE302" s="141"/>
      <c r="AF302" s="141"/>
      <c r="AG302" s="141"/>
      <c r="AH302" s="141"/>
      <c r="AI302" s="141"/>
      <c r="AJ302" s="141"/>
      <c r="AK302" s="141"/>
      <c r="AL302" s="141"/>
      <c r="AM302" s="141"/>
      <c r="AN302" s="141"/>
      <c r="AO302" s="141"/>
      <c r="AP302" s="141"/>
      <c r="AQ302" s="141"/>
      <c r="AR302" s="141"/>
      <c r="AS302" s="141"/>
      <c r="AT302" s="141"/>
      <c r="AU302" s="141"/>
      <c r="AV302" s="141"/>
      <c r="AW302" s="141"/>
      <c r="AX302" s="141"/>
      <c r="AY302" s="141"/>
      <c r="AZ302" s="141"/>
      <c r="BA302" s="141"/>
      <c r="BB302" s="141"/>
      <c r="BC302" s="141"/>
    </row>
    <row r="303" spans="7:55" s="2" customFormat="1" x14ac:dyDescent="0.4">
      <c r="G303" s="141"/>
      <c r="H303" s="141"/>
      <c r="I303" s="141"/>
      <c r="J303" s="141"/>
      <c r="K303" s="141"/>
      <c r="L303" s="141"/>
      <c r="M303" s="141"/>
      <c r="N303" s="141"/>
      <c r="O303" s="141"/>
      <c r="P303" s="141"/>
      <c r="Q303" s="141"/>
      <c r="R303" s="141"/>
      <c r="S303" s="141"/>
      <c r="T303" s="141"/>
      <c r="U303" s="141"/>
      <c r="V303" s="141"/>
      <c r="W303" s="141"/>
      <c r="X303" s="141"/>
      <c r="Y303" s="141"/>
      <c r="Z303" s="141"/>
      <c r="AA303" s="141"/>
      <c r="AB303" s="141"/>
      <c r="AC303" s="141"/>
      <c r="AD303" s="141"/>
      <c r="AE303" s="141"/>
      <c r="AF303" s="141"/>
      <c r="AG303" s="141"/>
      <c r="AH303" s="141"/>
      <c r="AI303" s="141"/>
      <c r="AJ303" s="141"/>
      <c r="AK303" s="141"/>
      <c r="AL303" s="141"/>
      <c r="AM303" s="141"/>
      <c r="AN303" s="141"/>
      <c r="AO303" s="141"/>
      <c r="AP303" s="141"/>
      <c r="AQ303" s="141"/>
      <c r="AR303" s="141"/>
      <c r="AS303" s="141"/>
      <c r="AT303" s="141"/>
      <c r="AU303" s="141"/>
      <c r="AV303" s="141"/>
      <c r="AW303" s="141"/>
      <c r="AX303" s="141"/>
      <c r="AY303" s="141"/>
      <c r="AZ303" s="141"/>
      <c r="BA303" s="141"/>
      <c r="BB303" s="141"/>
      <c r="BC303" s="141"/>
    </row>
    <row r="304" spans="7:55" s="2" customFormat="1" x14ac:dyDescent="0.4">
      <c r="G304" s="141"/>
      <c r="H304" s="141"/>
      <c r="I304" s="141"/>
      <c r="J304" s="141"/>
      <c r="K304" s="141"/>
      <c r="L304" s="141"/>
      <c r="M304" s="141"/>
      <c r="N304" s="141"/>
      <c r="O304" s="141"/>
      <c r="P304" s="141"/>
      <c r="Q304" s="141"/>
      <c r="R304" s="141"/>
      <c r="S304" s="141"/>
      <c r="T304" s="141"/>
      <c r="U304" s="141"/>
      <c r="V304" s="141"/>
      <c r="W304" s="141"/>
      <c r="X304" s="141"/>
      <c r="Y304" s="141"/>
      <c r="Z304" s="141"/>
      <c r="AA304" s="141"/>
      <c r="AB304" s="141"/>
      <c r="AC304" s="141"/>
      <c r="AD304" s="141"/>
      <c r="AE304" s="141"/>
      <c r="AF304" s="141"/>
      <c r="AG304" s="141"/>
      <c r="AH304" s="141"/>
      <c r="AI304" s="141"/>
      <c r="AJ304" s="141"/>
      <c r="AK304" s="141"/>
      <c r="AL304" s="141"/>
      <c r="AM304" s="141"/>
      <c r="AN304" s="141"/>
      <c r="AO304" s="141"/>
      <c r="AP304" s="141"/>
      <c r="AQ304" s="141"/>
      <c r="AR304" s="141"/>
      <c r="AS304" s="141"/>
      <c r="AT304" s="141"/>
      <c r="AU304" s="141"/>
      <c r="AV304" s="141"/>
      <c r="AW304" s="141"/>
      <c r="AX304" s="141"/>
      <c r="AY304" s="141"/>
      <c r="AZ304" s="141"/>
      <c r="BA304" s="141"/>
      <c r="BB304" s="141"/>
      <c r="BC304" s="141"/>
    </row>
    <row r="305" spans="7:55" s="2" customFormat="1" x14ac:dyDescent="0.4">
      <c r="G305" s="141"/>
      <c r="H305" s="141"/>
      <c r="I305" s="141"/>
      <c r="J305" s="141"/>
      <c r="K305" s="141"/>
      <c r="L305" s="141"/>
      <c r="M305" s="141"/>
      <c r="N305" s="141"/>
      <c r="O305" s="141"/>
      <c r="P305" s="141"/>
      <c r="Q305" s="141"/>
      <c r="R305" s="141"/>
      <c r="S305" s="141"/>
      <c r="T305" s="141"/>
      <c r="U305" s="141"/>
      <c r="V305" s="141"/>
      <c r="W305" s="141"/>
      <c r="X305" s="141"/>
      <c r="Y305" s="141"/>
      <c r="Z305" s="141"/>
      <c r="AA305" s="141"/>
      <c r="AB305" s="141"/>
      <c r="AC305" s="141"/>
      <c r="AD305" s="141"/>
      <c r="AE305" s="141"/>
      <c r="AF305" s="141"/>
      <c r="AG305" s="141"/>
      <c r="AH305" s="141"/>
      <c r="AI305" s="141"/>
      <c r="AJ305" s="141"/>
      <c r="AK305" s="141"/>
      <c r="AL305" s="141"/>
      <c r="AM305" s="141"/>
      <c r="AN305" s="141"/>
      <c r="AO305" s="141"/>
      <c r="AP305" s="141"/>
      <c r="AQ305" s="141"/>
      <c r="AR305" s="141"/>
      <c r="AS305" s="141"/>
      <c r="AT305" s="141"/>
      <c r="AU305" s="141"/>
      <c r="AV305" s="141"/>
      <c r="AW305" s="141"/>
      <c r="AX305" s="141"/>
      <c r="AY305" s="141"/>
      <c r="AZ305" s="141"/>
      <c r="BA305" s="141"/>
      <c r="BB305" s="141"/>
      <c r="BC305" s="141"/>
    </row>
    <row r="306" spans="7:55" s="2" customFormat="1" x14ac:dyDescent="0.4">
      <c r="G306" s="141"/>
      <c r="H306" s="141"/>
      <c r="I306" s="141"/>
      <c r="J306" s="141"/>
      <c r="K306" s="141"/>
      <c r="L306" s="141"/>
      <c r="M306" s="141"/>
      <c r="N306" s="141"/>
      <c r="O306" s="141"/>
      <c r="P306" s="141"/>
      <c r="Q306" s="141"/>
      <c r="R306" s="141"/>
      <c r="S306" s="141"/>
      <c r="T306" s="141"/>
      <c r="U306" s="141"/>
      <c r="V306" s="141"/>
      <c r="W306" s="141"/>
      <c r="X306" s="141"/>
      <c r="Y306" s="141"/>
      <c r="Z306" s="141"/>
      <c r="AA306" s="141"/>
      <c r="AB306" s="141"/>
      <c r="AC306" s="141"/>
      <c r="AD306" s="141"/>
      <c r="AE306" s="141"/>
      <c r="AF306" s="141"/>
      <c r="AG306" s="141"/>
      <c r="AH306" s="141"/>
      <c r="AI306" s="141"/>
      <c r="AJ306" s="141"/>
      <c r="AK306" s="141"/>
      <c r="AL306" s="141"/>
      <c r="AM306" s="141"/>
      <c r="AN306" s="141"/>
      <c r="AO306" s="141"/>
      <c r="AP306" s="141"/>
      <c r="AQ306" s="141"/>
      <c r="AR306" s="141"/>
      <c r="AS306" s="141"/>
      <c r="AT306" s="141"/>
      <c r="AU306" s="141"/>
      <c r="AV306" s="141"/>
      <c r="AW306" s="141"/>
      <c r="AX306" s="141"/>
      <c r="AY306" s="141"/>
      <c r="AZ306" s="141"/>
      <c r="BA306" s="141"/>
      <c r="BB306" s="141"/>
      <c r="BC306" s="141"/>
    </row>
    <row r="307" spans="7:55" s="2" customFormat="1" x14ac:dyDescent="0.4">
      <c r="G307" s="141"/>
      <c r="H307" s="141"/>
      <c r="I307" s="141"/>
      <c r="J307" s="141"/>
      <c r="K307" s="141"/>
      <c r="L307" s="141"/>
      <c r="M307" s="141"/>
      <c r="N307" s="141"/>
      <c r="O307" s="141"/>
      <c r="P307" s="141"/>
      <c r="Q307" s="141"/>
      <c r="R307" s="141"/>
      <c r="S307" s="141"/>
      <c r="T307" s="141"/>
      <c r="U307" s="141"/>
      <c r="V307" s="141"/>
      <c r="W307" s="141"/>
      <c r="X307" s="141"/>
      <c r="Y307" s="141"/>
      <c r="Z307" s="141"/>
      <c r="AA307" s="141"/>
      <c r="AB307" s="141"/>
      <c r="AC307" s="141"/>
      <c r="AD307" s="141"/>
      <c r="AE307" s="141"/>
      <c r="AF307" s="141"/>
      <c r="AG307" s="141"/>
      <c r="AH307" s="141"/>
      <c r="AI307" s="141"/>
      <c r="AJ307" s="141"/>
      <c r="AK307" s="141"/>
      <c r="AL307" s="141"/>
      <c r="AM307" s="141"/>
      <c r="AN307" s="141"/>
      <c r="AO307" s="141"/>
      <c r="AP307" s="141"/>
      <c r="AQ307" s="141"/>
      <c r="AR307" s="141"/>
      <c r="AS307" s="141"/>
      <c r="AT307" s="141"/>
      <c r="AU307" s="141"/>
      <c r="AV307" s="141"/>
      <c r="AW307" s="141"/>
      <c r="AX307" s="141"/>
      <c r="AY307" s="141"/>
      <c r="AZ307" s="141"/>
      <c r="BA307" s="141"/>
      <c r="BB307" s="141"/>
      <c r="BC307" s="141"/>
    </row>
    <row r="308" spans="7:55" s="2" customFormat="1" x14ac:dyDescent="0.4">
      <c r="G308" s="141"/>
      <c r="H308" s="141"/>
      <c r="I308" s="141"/>
      <c r="J308" s="141"/>
      <c r="K308" s="141"/>
      <c r="L308" s="141"/>
      <c r="M308" s="141"/>
      <c r="N308" s="141"/>
      <c r="O308" s="141"/>
      <c r="P308" s="141"/>
      <c r="Q308" s="141"/>
      <c r="R308" s="141"/>
      <c r="S308" s="141"/>
      <c r="T308" s="141"/>
      <c r="U308" s="141"/>
      <c r="V308" s="141"/>
      <c r="W308" s="141"/>
      <c r="X308" s="141"/>
      <c r="Y308" s="141"/>
      <c r="Z308" s="141"/>
      <c r="AA308" s="141"/>
      <c r="AB308" s="141"/>
      <c r="AC308" s="141"/>
      <c r="AD308" s="141"/>
      <c r="AE308" s="141"/>
      <c r="AF308" s="141"/>
      <c r="AG308" s="141"/>
      <c r="AH308" s="141"/>
      <c r="AI308" s="141"/>
      <c r="AJ308" s="141"/>
      <c r="AK308" s="141"/>
      <c r="AL308" s="141"/>
      <c r="AM308" s="141"/>
      <c r="AN308" s="141"/>
      <c r="AO308" s="141"/>
      <c r="AP308" s="141"/>
      <c r="AQ308" s="141"/>
      <c r="AR308" s="141"/>
      <c r="AS308" s="141"/>
      <c r="AT308" s="141"/>
      <c r="AU308" s="141"/>
      <c r="AV308" s="141"/>
      <c r="AW308" s="141"/>
      <c r="AX308" s="141"/>
      <c r="AY308" s="141"/>
      <c r="AZ308" s="141"/>
      <c r="BA308" s="141"/>
      <c r="BB308" s="141"/>
      <c r="BC308" s="141"/>
    </row>
    <row r="309" spans="7:55" s="2" customFormat="1" x14ac:dyDescent="0.4">
      <c r="G309" s="141"/>
      <c r="H309" s="141"/>
      <c r="I309" s="141"/>
      <c r="J309" s="141"/>
      <c r="K309" s="141"/>
      <c r="L309" s="141"/>
      <c r="M309" s="141"/>
      <c r="N309" s="141"/>
      <c r="O309" s="141"/>
      <c r="P309" s="141"/>
      <c r="Q309" s="141"/>
      <c r="R309" s="141"/>
      <c r="S309" s="141"/>
      <c r="T309" s="141"/>
      <c r="U309" s="141"/>
      <c r="V309" s="141"/>
      <c r="W309" s="141"/>
      <c r="X309" s="141"/>
      <c r="Y309" s="141"/>
      <c r="Z309" s="141"/>
      <c r="AA309" s="141"/>
      <c r="AB309" s="141"/>
      <c r="AC309" s="141"/>
      <c r="AD309" s="141"/>
      <c r="AE309" s="141"/>
      <c r="AF309" s="141"/>
      <c r="AG309" s="141"/>
      <c r="AH309" s="141"/>
      <c r="AI309" s="141"/>
      <c r="AJ309" s="141"/>
      <c r="AK309" s="141"/>
      <c r="AL309" s="141"/>
      <c r="AM309" s="141"/>
      <c r="AN309" s="141"/>
      <c r="AO309" s="141"/>
      <c r="AP309" s="141"/>
      <c r="AQ309" s="141"/>
      <c r="AR309" s="141"/>
      <c r="AS309" s="141"/>
      <c r="AT309" s="141"/>
      <c r="AU309" s="141"/>
      <c r="AV309" s="141"/>
      <c r="AW309" s="141"/>
      <c r="AX309" s="141"/>
      <c r="AY309" s="141"/>
      <c r="AZ309" s="141"/>
      <c r="BA309" s="141"/>
      <c r="BB309" s="141"/>
      <c r="BC309" s="141"/>
    </row>
    <row r="310" spans="7:55" s="2" customFormat="1" x14ac:dyDescent="0.4">
      <c r="G310" s="141"/>
      <c r="H310" s="141"/>
      <c r="I310" s="141"/>
      <c r="J310" s="141"/>
      <c r="K310" s="141"/>
      <c r="L310" s="141"/>
      <c r="M310" s="141"/>
      <c r="N310" s="141"/>
      <c r="O310" s="141"/>
      <c r="P310" s="141"/>
      <c r="Q310" s="141"/>
      <c r="R310" s="141"/>
      <c r="S310" s="141"/>
      <c r="T310" s="141"/>
      <c r="U310" s="141"/>
      <c r="V310" s="141"/>
      <c r="W310" s="141"/>
      <c r="X310" s="141"/>
      <c r="Y310" s="141"/>
      <c r="Z310" s="141"/>
      <c r="AA310" s="141"/>
      <c r="AB310" s="141"/>
      <c r="AC310" s="141"/>
      <c r="AD310" s="141"/>
      <c r="AE310" s="141"/>
      <c r="AF310" s="141"/>
      <c r="AG310" s="141"/>
      <c r="AH310" s="141"/>
      <c r="AI310" s="141"/>
      <c r="AJ310" s="141"/>
      <c r="AK310" s="141"/>
      <c r="AL310" s="141"/>
      <c r="AM310" s="141"/>
      <c r="AN310" s="141"/>
      <c r="AO310" s="141"/>
      <c r="AP310" s="141"/>
      <c r="AQ310" s="141"/>
      <c r="AR310" s="141"/>
      <c r="AS310" s="141"/>
      <c r="AT310" s="141"/>
      <c r="AU310" s="141"/>
      <c r="AV310" s="141"/>
      <c r="AW310" s="141"/>
      <c r="AX310" s="141"/>
      <c r="AY310" s="141"/>
      <c r="AZ310" s="141"/>
      <c r="BA310" s="141"/>
      <c r="BB310" s="141"/>
      <c r="BC310" s="141"/>
    </row>
    <row r="311" spans="7:55" s="2" customFormat="1" x14ac:dyDescent="0.4">
      <c r="G311" s="141"/>
      <c r="H311" s="141"/>
      <c r="I311" s="141"/>
      <c r="J311" s="141"/>
      <c r="K311" s="141"/>
      <c r="L311" s="141"/>
      <c r="M311" s="141"/>
      <c r="N311" s="141"/>
      <c r="O311" s="141"/>
      <c r="P311" s="141"/>
      <c r="Q311" s="141"/>
      <c r="R311" s="141"/>
      <c r="S311" s="141"/>
      <c r="T311" s="141"/>
      <c r="U311" s="141"/>
      <c r="V311" s="141"/>
      <c r="W311" s="141"/>
      <c r="X311" s="141"/>
      <c r="Y311" s="141"/>
      <c r="Z311" s="141"/>
      <c r="AA311" s="141"/>
      <c r="AB311" s="141"/>
      <c r="AC311" s="141"/>
      <c r="AD311" s="141"/>
      <c r="AE311" s="141"/>
      <c r="AF311" s="141"/>
      <c r="AG311" s="141"/>
      <c r="AH311" s="141"/>
      <c r="AI311" s="141"/>
      <c r="AJ311" s="141"/>
      <c r="AK311" s="141"/>
      <c r="AL311" s="141"/>
      <c r="AM311" s="141"/>
      <c r="AN311" s="141"/>
      <c r="AO311" s="141"/>
      <c r="AP311" s="141"/>
      <c r="AQ311" s="141"/>
      <c r="AR311" s="141"/>
      <c r="AS311" s="141"/>
      <c r="AT311" s="141"/>
      <c r="AU311" s="141"/>
      <c r="AV311" s="141"/>
      <c r="AW311" s="141"/>
      <c r="AX311" s="141"/>
      <c r="AY311" s="141"/>
      <c r="AZ311" s="141"/>
      <c r="BA311" s="141"/>
      <c r="BB311" s="141"/>
      <c r="BC311" s="141"/>
    </row>
    <row r="312" spans="7:55" s="2" customFormat="1" x14ac:dyDescent="0.4">
      <c r="G312" s="141"/>
      <c r="H312" s="141"/>
      <c r="I312" s="141"/>
      <c r="J312" s="141"/>
      <c r="K312" s="141"/>
      <c r="L312" s="141"/>
      <c r="M312" s="141"/>
      <c r="N312" s="141"/>
      <c r="O312" s="141"/>
      <c r="P312" s="141"/>
      <c r="Q312" s="141"/>
      <c r="R312" s="141"/>
      <c r="S312" s="141"/>
      <c r="T312" s="141"/>
      <c r="U312" s="141"/>
      <c r="V312" s="141"/>
      <c r="W312" s="141"/>
      <c r="X312" s="141"/>
      <c r="Y312" s="141"/>
      <c r="Z312" s="141"/>
      <c r="AA312" s="141"/>
      <c r="AB312" s="141"/>
      <c r="AC312" s="141"/>
      <c r="AD312" s="141"/>
      <c r="AE312" s="141"/>
      <c r="AF312" s="141"/>
      <c r="AG312" s="141"/>
      <c r="AH312" s="141"/>
      <c r="AI312" s="141"/>
      <c r="AJ312" s="141"/>
      <c r="AK312" s="141"/>
      <c r="AL312" s="141"/>
      <c r="AM312" s="141"/>
      <c r="AN312" s="141"/>
      <c r="AO312" s="141"/>
      <c r="AP312" s="141"/>
      <c r="AQ312" s="141"/>
      <c r="AR312" s="141"/>
      <c r="AS312" s="141"/>
      <c r="AT312" s="141"/>
      <c r="AU312" s="141"/>
      <c r="AV312" s="141"/>
      <c r="AW312" s="141"/>
      <c r="AX312" s="141"/>
      <c r="AY312" s="141"/>
      <c r="AZ312" s="141"/>
      <c r="BA312" s="141"/>
      <c r="BB312" s="141"/>
      <c r="BC312" s="141"/>
    </row>
    <row r="313" spans="7:55" s="2" customFormat="1" x14ac:dyDescent="0.4">
      <c r="G313" s="141"/>
      <c r="H313" s="141"/>
      <c r="I313" s="141"/>
      <c r="J313" s="141"/>
      <c r="K313" s="141"/>
      <c r="L313" s="141"/>
      <c r="M313" s="141"/>
      <c r="N313" s="141"/>
      <c r="O313" s="141"/>
      <c r="P313" s="141"/>
      <c r="Q313" s="141"/>
      <c r="R313" s="141"/>
      <c r="S313" s="141"/>
      <c r="T313" s="141"/>
      <c r="U313" s="141"/>
      <c r="V313" s="141"/>
      <c r="W313" s="141"/>
      <c r="X313" s="141"/>
      <c r="Y313" s="141"/>
      <c r="Z313" s="141"/>
      <c r="AA313" s="141"/>
      <c r="AB313" s="141"/>
      <c r="AC313" s="141"/>
      <c r="AD313" s="141"/>
      <c r="AE313" s="141"/>
      <c r="AF313" s="141"/>
      <c r="AG313" s="141"/>
      <c r="AH313" s="141"/>
      <c r="AI313" s="141"/>
      <c r="AJ313" s="141"/>
      <c r="AK313" s="141"/>
      <c r="AL313" s="141"/>
      <c r="AM313" s="141"/>
      <c r="AN313" s="141"/>
      <c r="AO313" s="141"/>
      <c r="AP313" s="141"/>
      <c r="AQ313" s="141"/>
      <c r="AR313" s="141"/>
      <c r="AS313" s="141"/>
      <c r="AT313" s="141"/>
      <c r="AU313" s="141"/>
      <c r="AV313" s="141"/>
      <c r="AW313" s="141"/>
      <c r="AX313" s="141"/>
      <c r="AY313" s="141"/>
      <c r="AZ313" s="141"/>
      <c r="BA313" s="141"/>
      <c r="BB313" s="141"/>
      <c r="BC313" s="141"/>
    </row>
    <row r="314" spans="7:55" s="2" customFormat="1" x14ac:dyDescent="0.4">
      <c r="G314" s="141"/>
      <c r="H314" s="141"/>
      <c r="I314" s="141"/>
      <c r="J314" s="141"/>
      <c r="K314" s="141"/>
      <c r="L314" s="141"/>
      <c r="M314" s="141"/>
      <c r="N314" s="141"/>
      <c r="O314" s="141"/>
      <c r="P314" s="141"/>
      <c r="Q314" s="141"/>
      <c r="R314" s="141"/>
      <c r="S314" s="141"/>
      <c r="T314" s="141"/>
      <c r="U314" s="141"/>
      <c r="V314" s="141"/>
      <c r="W314" s="141"/>
      <c r="X314" s="141"/>
      <c r="Y314" s="141"/>
      <c r="Z314" s="141"/>
      <c r="AA314" s="141"/>
      <c r="AB314" s="141"/>
      <c r="AC314" s="141"/>
      <c r="AD314" s="141"/>
      <c r="AE314" s="141"/>
      <c r="AF314" s="141"/>
      <c r="AG314" s="141"/>
      <c r="AH314" s="141"/>
      <c r="AI314" s="141"/>
      <c r="AJ314" s="141"/>
      <c r="AK314" s="141"/>
      <c r="AL314" s="141"/>
      <c r="AM314" s="141"/>
      <c r="AN314" s="141"/>
      <c r="AO314" s="141"/>
      <c r="AP314" s="141"/>
      <c r="AQ314" s="141"/>
      <c r="AR314" s="141"/>
      <c r="AS314" s="141"/>
      <c r="AT314" s="141"/>
      <c r="AU314" s="141"/>
      <c r="AV314" s="141"/>
      <c r="AW314" s="141"/>
      <c r="AX314" s="141"/>
      <c r="AY314" s="141"/>
      <c r="AZ314" s="141"/>
      <c r="BA314" s="141"/>
      <c r="BB314" s="141"/>
      <c r="BC314" s="141"/>
    </row>
    <row r="315" spans="7:55" s="2" customFormat="1" x14ac:dyDescent="0.4">
      <c r="G315" s="141"/>
      <c r="H315" s="141"/>
      <c r="I315" s="141"/>
      <c r="J315" s="141"/>
      <c r="K315" s="141"/>
      <c r="L315" s="141"/>
      <c r="M315" s="141"/>
      <c r="N315" s="141"/>
      <c r="O315" s="141"/>
      <c r="P315" s="141"/>
      <c r="Q315" s="141"/>
      <c r="R315" s="141"/>
      <c r="S315" s="141"/>
      <c r="T315" s="141"/>
      <c r="U315" s="141"/>
      <c r="V315" s="141"/>
      <c r="W315" s="141"/>
      <c r="X315" s="141"/>
      <c r="Y315" s="141"/>
      <c r="Z315" s="141"/>
      <c r="AA315" s="141"/>
      <c r="AB315" s="141"/>
      <c r="AC315" s="141"/>
      <c r="AD315" s="141"/>
      <c r="AE315" s="141"/>
      <c r="AF315" s="141"/>
      <c r="AG315" s="141"/>
      <c r="AH315" s="141"/>
      <c r="AI315" s="141"/>
      <c r="AJ315" s="141"/>
      <c r="AK315" s="141"/>
      <c r="AL315" s="141"/>
      <c r="AM315" s="141"/>
      <c r="AN315" s="141"/>
      <c r="AO315" s="141"/>
      <c r="AP315" s="141"/>
      <c r="AQ315" s="141"/>
      <c r="AR315" s="141"/>
      <c r="AS315" s="141"/>
      <c r="AT315" s="141"/>
      <c r="AU315" s="141"/>
      <c r="AV315" s="141"/>
      <c r="AW315" s="141"/>
      <c r="AX315" s="141"/>
      <c r="AY315" s="141"/>
      <c r="AZ315" s="141"/>
      <c r="BA315" s="141"/>
      <c r="BB315" s="141"/>
      <c r="BC315" s="141"/>
    </row>
    <row r="316" spans="7:55" s="2" customFormat="1" x14ac:dyDescent="0.4">
      <c r="G316" s="141"/>
      <c r="H316" s="141"/>
      <c r="I316" s="141"/>
      <c r="J316" s="141"/>
      <c r="K316" s="141"/>
      <c r="L316" s="141"/>
      <c r="M316" s="141"/>
      <c r="N316" s="141"/>
      <c r="O316" s="141"/>
      <c r="P316" s="141"/>
      <c r="Q316" s="141"/>
      <c r="R316" s="141"/>
      <c r="S316" s="141"/>
      <c r="T316" s="141"/>
      <c r="U316" s="141"/>
      <c r="V316" s="141"/>
      <c r="W316" s="141"/>
      <c r="X316" s="141"/>
      <c r="Y316" s="141"/>
      <c r="Z316" s="141"/>
      <c r="AA316" s="141"/>
      <c r="AB316" s="141"/>
      <c r="AC316" s="141"/>
      <c r="AD316" s="141"/>
      <c r="AE316" s="141"/>
      <c r="AF316" s="141"/>
      <c r="AG316" s="141"/>
      <c r="AH316" s="141"/>
      <c r="AI316" s="141"/>
      <c r="AJ316" s="141"/>
      <c r="AK316" s="141"/>
      <c r="AL316" s="141"/>
      <c r="AM316" s="141"/>
      <c r="AN316" s="141"/>
      <c r="AO316" s="141"/>
      <c r="AP316" s="141"/>
      <c r="AQ316" s="141"/>
      <c r="AR316" s="141"/>
      <c r="AS316" s="141"/>
      <c r="AT316" s="141"/>
      <c r="AU316" s="141"/>
      <c r="AV316" s="141"/>
      <c r="AW316" s="141"/>
      <c r="AX316" s="141"/>
      <c r="AY316" s="141"/>
      <c r="AZ316" s="141"/>
      <c r="BA316" s="141"/>
      <c r="BB316" s="141"/>
      <c r="BC316" s="141"/>
    </row>
    <row r="317" spans="7:55" s="2" customFormat="1" x14ac:dyDescent="0.4">
      <c r="G317" s="141"/>
      <c r="H317" s="141"/>
      <c r="I317" s="141"/>
      <c r="J317" s="141"/>
      <c r="K317" s="141"/>
      <c r="L317" s="141"/>
      <c r="M317" s="141"/>
      <c r="N317" s="141"/>
      <c r="O317" s="141"/>
      <c r="P317" s="141"/>
      <c r="Q317" s="141"/>
      <c r="R317" s="141"/>
      <c r="S317" s="141"/>
      <c r="T317" s="141"/>
      <c r="U317" s="141"/>
      <c r="V317" s="141"/>
      <c r="W317" s="141"/>
      <c r="X317" s="141"/>
      <c r="Y317" s="141"/>
      <c r="Z317" s="141"/>
      <c r="AA317" s="141"/>
      <c r="AB317" s="141"/>
      <c r="AC317" s="141"/>
      <c r="AD317" s="141"/>
      <c r="AE317" s="141"/>
      <c r="AF317" s="141"/>
      <c r="AG317" s="141"/>
      <c r="AH317" s="141"/>
      <c r="AI317" s="141"/>
      <c r="AJ317" s="141"/>
      <c r="AK317" s="141"/>
      <c r="AL317" s="141"/>
      <c r="AM317" s="141"/>
      <c r="AN317" s="141"/>
      <c r="AO317" s="141"/>
      <c r="AP317" s="141"/>
      <c r="AQ317" s="141"/>
      <c r="AR317" s="141"/>
      <c r="AS317" s="141"/>
      <c r="AT317" s="141"/>
      <c r="AU317" s="141"/>
      <c r="AV317" s="141"/>
      <c r="AW317" s="141"/>
      <c r="AX317" s="141"/>
      <c r="AY317" s="141"/>
      <c r="AZ317" s="141"/>
      <c r="BA317" s="141"/>
      <c r="BB317" s="141"/>
      <c r="BC317" s="141"/>
    </row>
    <row r="318" spans="7:55" s="2" customFormat="1" x14ac:dyDescent="0.4">
      <c r="G318" s="141"/>
      <c r="H318" s="141"/>
      <c r="I318" s="141"/>
      <c r="J318" s="141"/>
      <c r="K318" s="141"/>
      <c r="L318" s="141"/>
      <c r="M318" s="141"/>
      <c r="N318" s="141"/>
      <c r="O318" s="141"/>
      <c r="P318" s="141"/>
      <c r="Q318" s="141"/>
      <c r="R318" s="141"/>
      <c r="S318" s="141"/>
      <c r="T318" s="141"/>
      <c r="U318" s="141"/>
      <c r="V318" s="141"/>
      <c r="W318" s="141"/>
      <c r="X318" s="141"/>
      <c r="Y318" s="141"/>
      <c r="Z318" s="141"/>
      <c r="AA318" s="141"/>
      <c r="AB318" s="141"/>
      <c r="AC318" s="141"/>
      <c r="AD318" s="141"/>
      <c r="AE318" s="141"/>
      <c r="AF318" s="141"/>
      <c r="AG318" s="141"/>
      <c r="AH318" s="141"/>
      <c r="AI318" s="141"/>
      <c r="AJ318" s="141"/>
      <c r="AK318" s="141"/>
      <c r="AL318" s="141"/>
      <c r="AM318" s="141"/>
      <c r="AN318" s="141"/>
      <c r="AO318" s="141"/>
      <c r="AP318" s="141"/>
      <c r="AQ318" s="141"/>
      <c r="AR318" s="141"/>
      <c r="AS318" s="141"/>
      <c r="AT318" s="141"/>
      <c r="AU318" s="141"/>
      <c r="AV318" s="141"/>
      <c r="AW318" s="141"/>
      <c r="AX318" s="141"/>
      <c r="AY318" s="141"/>
      <c r="AZ318" s="141"/>
      <c r="BA318" s="141"/>
      <c r="BB318" s="141"/>
      <c r="BC318" s="141"/>
    </row>
    <row r="319" spans="7:55" s="2" customFormat="1" x14ac:dyDescent="0.4">
      <c r="G319" s="141"/>
      <c r="H319" s="141"/>
      <c r="I319" s="141"/>
      <c r="J319" s="141"/>
      <c r="K319" s="141"/>
      <c r="L319" s="141"/>
      <c r="M319" s="141"/>
      <c r="N319" s="141"/>
      <c r="O319" s="141"/>
      <c r="P319" s="141"/>
      <c r="Q319" s="141"/>
      <c r="R319" s="141"/>
      <c r="S319" s="141"/>
      <c r="T319" s="141"/>
      <c r="U319" s="141"/>
      <c r="V319" s="141"/>
      <c r="W319" s="141"/>
      <c r="X319" s="141"/>
      <c r="Y319" s="141"/>
      <c r="Z319" s="141"/>
      <c r="AA319" s="141"/>
      <c r="AB319" s="141"/>
      <c r="AC319" s="141"/>
      <c r="AD319" s="141"/>
      <c r="AE319" s="141"/>
      <c r="AF319" s="141"/>
      <c r="AG319" s="141"/>
      <c r="AH319" s="141"/>
      <c r="AI319" s="141"/>
      <c r="AJ319" s="141"/>
      <c r="AK319" s="141"/>
      <c r="AL319" s="141"/>
      <c r="AM319" s="141"/>
      <c r="AN319" s="141"/>
      <c r="AO319" s="141"/>
      <c r="AP319" s="141"/>
      <c r="AQ319" s="141"/>
      <c r="AR319" s="141"/>
      <c r="AS319" s="141"/>
      <c r="AT319" s="141"/>
      <c r="AU319" s="141"/>
      <c r="AV319" s="141"/>
      <c r="AW319" s="141"/>
      <c r="AX319" s="141"/>
      <c r="AY319" s="141"/>
      <c r="AZ319" s="141"/>
      <c r="BA319" s="141"/>
      <c r="BB319" s="141"/>
      <c r="BC319" s="141"/>
    </row>
    <row r="320" spans="7:55" s="2" customFormat="1" x14ac:dyDescent="0.4">
      <c r="G320" s="141"/>
      <c r="H320" s="141"/>
      <c r="I320" s="141"/>
      <c r="J320" s="141"/>
      <c r="K320" s="141"/>
      <c r="L320" s="141"/>
      <c r="M320" s="141"/>
      <c r="N320" s="141"/>
      <c r="O320" s="141"/>
      <c r="P320" s="141"/>
      <c r="Q320" s="141"/>
      <c r="R320" s="141"/>
      <c r="S320" s="141"/>
      <c r="T320" s="141"/>
      <c r="U320" s="141"/>
      <c r="V320" s="141"/>
      <c r="W320" s="141"/>
      <c r="X320" s="141"/>
      <c r="Y320" s="141"/>
      <c r="Z320" s="141"/>
      <c r="AA320" s="141"/>
      <c r="AB320" s="141"/>
      <c r="AC320" s="141"/>
      <c r="AD320" s="141"/>
      <c r="AE320" s="141"/>
      <c r="AF320" s="141"/>
      <c r="AG320" s="141"/>
      <c r="AH320" s="141"/>
      <c r="AI320" s="141"/>
      <c r="AJ320" s="141"/>
      <c r="AK320" s="141"/>
      <c r="AL320" s="141"/>
      <c r="AM320" s="141"/>
      <c r="AN320" s="141"/>
      <c r="AO320" s="141"/>
      <c r="AP320" s="141"/>
      <c r="AQ320" s="141"/>
      <c r="AR320" s="141"/>
      <c r="AS320" s="141"/>
      <c r="AT320" s="141"/>
      <c r="AU320" s="141"/>
      <c r="AV320" s="141"/>
      <c r="AW320" s="141"/>
      <c r="AX320" s="141"/>
      <c r="AY320" s="141"/>
      <c r="AZ320" s="141"/>
      <c r="BA320" s="141"/>
      <c r="BB320" s="141"/>
      <c r="BC320" s="141"/>
    </row>
    <row r="321" spans="7:55" s="2" customFormat="1" x14ac:dyDescent="0.4">
      <c r="G321" s="141"/>
      <c r="H321" s="141"/>
      <c r="I321" s="141"/>
      <c r="J321" s="141"/>
      <c r="K321" s="141"/>
      <c r="L321" s="141"/>
      <c r="M321" s="141"/>
      <c r="N321" s="141"/>
      <c r="O321" s="141"/>
      <c r="P321" s="141"/>
      <c r="Q321" s="141"/>
      <c r="R321" s="141"/>
      <c r="S321" s="141"/>
      <c r="T321" s="141"/>
      <c r="U321" s="141"/>
      <c r="V321" s="141"/>
      <c r="W321" s="141"/>
      <c r="X321" s="141"/>
      <c r="Y321" s="141"/>
      <c r="Z321" s="141"/>
      <c r="AA321" s="141"/>
      <c r="AB321" s="141"/>
      <c r="AC321" s="141"/>
      <c r="AD321" s="141"/>
      <c r="AE321" s="141"/>
      <c r="AF321" s="141"/>
      <c r="AG321" s="141"/>
      <c r="AH321" s="141"/>
      <c r="AI321" s="141"/>
      <c r="AJ321" s="141"/>
      <c r="AK321" s="141"/>
      <c r="AL321" s="141"/>
      <c r="AM321" s="141"/>
      <c r="AN321" s="141"/>
      <c r="AO321" s="141"/>
      <c r="AP321" s="141"/>
      <c r="AQ321" s="141"/>
      <c r="AR321" s="141"/>
      <c r="AS321" s="141"/>
      <c r="AT321" s="141"/>
      <c r="AU321" s="141"/>
      <c r="AV321" s="141"/>
      <c r="AW321" s="141"/>
      <c r="AX321" s="141"/>
      <c r="AY321" s="141"/>
      <c r="AZ321" s="141"/>
      <c r="BA321" s="141"/>
      <c r="BB321" s="141"/>
      <c r="BC321" s="141"/>
    </row>
    <row r="322" spans="7:55" s="2" customFormat="1" x14ac:dyDescent="0.4">
      <c r="G322" s="141"/>
      <c r="H322" s="141"/>
      <c r="I322" s="141"/>
      <c r="J322" s="141"/>
      <c r="K322" s="141"/>
      <c r="L322" s="141"/>
      <c r="M322" s="141"/>
      <c r="N322" s="141"/>
      <c r="O322" s="141"/>
      <c r="P322" s="141"/>
      <c r="Q322" s="141"/>
      <c r="R322" s="141"/>
      <c r="S322" s="141"/>
      <c r="T322" s="141"/>
      <c r="U322" s="141"/>
      <c r="V322" s="141"/>
      <c r="W322" s="141"/>
      <c r="X322" s="141"/>
      <c r="Y322" s="141"/>
      <c r="Z322" s="141"/>
      <c r="AA322" s="141"/>
      <c r="AB322" s="141"/>
      <c r="AC322" s="141"/>
      <c r="AD322" s="141"/>
      <c r="AE322" s="141"/>
      <c r="AF322" s="141"/>
      <c r="AG322" s="141"/>
      <c r="AH322" s="141"/>
      <c r="AI322" s="141"/>
      <c r="AJ322" s="141"/>
      <c r="AK322" s="141"/>
      <c r="AL322" s="141"/>
      <c r="AM322" s="141"/>
      <c r="AN322" s="141"/>
      <c r="AO322" s="141"/>
      <c r="AP322" s="141"/>
      <c r="AQ322" s="141"/>
      <c r="AR322" s="141"/>
      <c r="AS322" s="141"/>
      <c r="AT322" s="141"/>
      <c r="AU322" s="141"/>
      <c r="AV322" s="141"/>
      <c r="AW322" s="141"/>
      <c r="AX322" s="141"/>
      <c r="AY322" s="141"/>
      <c r="AZ322" s="141"/>
      <c r="BA322" s="141"/>
      <c r="BB322" s="141"/>
      <c r="BC322" s="141"/>
    </row>
    <row r="323" spans="7:55" s="2" customFormat="1" x14ac:dyDescent="0.4">
      <c r="G323" s="141"/>
      <c r="H323" s="141"/>
      <c r="I323" s="141"/>
      <c r="J323" s="141"/>
      <c r="K323" s="141"/>
      <c r="L323" s="141"/>
      <c r="M323" s="141"/>
      <c r="N323" s="141"/>
      <c r="O323" s="141"/>
      <c r="P323" s="141"/>
      <c r="Q323" s="141"/>
      <c r="R323" s="141"/>
      <c r="S323" s="141"/>
      <c r="T323" s="141"/>
      <c r="U323" s="141"/>
      <c r="V323" s="141"/>
      <c r="W323" s="141"/>
      <c r="X323" s="141"/>
      <c r="Y323" s="141"/>
      <c r="Z323" s="141"/>
      <c r="AA323" s="141"/>
      <c r="AB323" s="141"/>
      <c r="AC323" s="141"/>
      <c r="AD323" s="141"/>
      <c r="AE323" s="141"/>
      <c r="AF323" s="141"/>
      <c r="AG323" s="141"/>
      <c r="AH323" s="141"/>
      <c r="AI323" s="141"/>
      <c r="AJ323" s="141"/>
      <c r="AK323" s="141"/>
      <c r="AL323" s="141"/>
      <c r="AM323" s="141"/>
      <c r="AN323" s="141"/>
      <c r="AO323" s="141"/>
      <c r="AP323" s="141"/>
      <c r="AQ323" s="141"/>
      <c r="AR323" s="141"/>
      <c r="AS323" s="141"/>
      <c r="AT323" s="141"/>
      <c r="AU323" s="141"/>
      <c r="AV323" s="141"/>
      <c r="AW323" s="141"/>
      <c r="AX323" s="141"/>
      <c r="AY323" s="141"/>
      <c r="AZ323" s="141"/>
      <c r="BA323" s="141"/>
      <c r="BB323" s="141"/>
      <c r="BC323" s="141"/>
    </row>
    <row r="324" spans="7:55" s="2" customFormat="1" x14ac:dyDescent="0.4">
      <c r="G324" s="141"/>
      <c r="H324" s="141"/>
      <c r="I324" s="141"/>
      <c r="J324" s="141"/>
      <c r="K324" s="141"/>
      <c r="L324" s="141"/>
      <c r="M324" s="141"/>
      <c r="N324" s="141"/>
      <c r="O324" s="141"/>
      <c r="P324" s="141"/>
      <c r="Q324" s="141"/>
      <c r="R324" s="141"/>
      <c r="S324" s="141"/>
      <c r="T324" s="141"/>
      <c r="U324" s="141"/>
      <c r="V324" s="141"/>
      <c r="W324" s="141"/>
      <c r="X324" s="141"/>
      <c r="Y324" s="141"/>
      <c r="Z324" s="141"/>
      <c r="AA324" s="141"/>
      <c r="AB324" s="141"/>
      <c r="AC324" s="141"/>
      <c r="AD324" s="141"/>
      <c r="AE324" s="141"/>
      <c r="AF324" s="141"/>
      <c r="AG324" s="141"/>
      <c r="AH324" s="141"/>
      <c r="AI324" s="141"/>
      <c r="AJ324" s="141"/>
      <c r="AK324" s="141"/>
      <c r="AL324" s="141"/>
      <c r="AM324" s="141"/>
      <c r="AN324" s="141"/>
      <c r="AO324" s="141"/>
      <c r="AP324" s="141"/>
      <c r="AQ324" s="141"/>
      <c r="AR324" s="141"/>
      <c r="AS324" s="141"/>
      <c r="AT324" s="141"/>
      <c r="AU324" s="141"/>
      <c r="AV324" s="141"/>
      <c r="AW324" s="141"/>
      <c r="AX324" s="141"/>
      <c r="AY324" s="141"/>
      <c r="AZ324" s="141"/>
      <c r="BA324" s="141"/>
      <c r="BB324" s="141"/>
      <c r="BC324" s="141"/>
    </row>
    <row r="325" spans="7:55" s="2" customFormat="1" x14ac:dyDescent="0.4">
      <c r="G325" s="141"/>
      <c r="H325" s="141"/>
      <c r="I325" s="141"/>
      <c r="J325" s="141"/>
      <c r="K325" s="141"/>
      <c r="L325" s="141"/>
      <c r="M325" s="141"/>
      <c r="N325" s="141"/>
      <c r="O325" s="141"/>
      <c r="P325" s="141"/>
      <c r="Q325" s="141"/>
      <c r="R325" s="141"/>
      <c r="S325" s="141"/>
      <c r="T325" s="141"/>
      <c r="U325" s="141"/>
      <c r="V325" s="141"/>
      <c r="W325" s="141"/>
      <c r="X325" s="141"/>
      <c r="Y325" s="141"/>
      <c r="Z325" s="141"/>
      <c r="AA325" s="141"/>
      <c r="AB325" s="141"/>
      <c r="AC325" s="141"/>
      <c r="AD325" s="141"/>
      <c r="AE325" s="141"/>
      <c r="AF325" s="141"/>
      <c r="AG325" s="141"/>
      <c r="AH325" s="141"/>
      <c r="AI325" s="141"/>
      <c r="AJ325" s="141"/>
      <c r="AK325" s="141"/>
      <c r="AL325" s="141"/>
      <c r="AM325" s="141"/>
      <c r="AN325" s="141"/>
      <c r="AO325" s="141"/>
      <c r="AP325" s="141"/>
      <c r="AQ325" s="141"/>
      <c r="AR325" s="141"/>
      <c r="AS325" s="141"/>
      <c r="AT325" s="141"/>
      <c r="AU325" s="141"/>
      <c r="AV325" s="141"/>
      <c r="AW325" s="141"/>
      <c r="AX325" s="141"/>
      <c r="AY325" s="141"/>
      <c r="AZ325" s="141"/>
      <c r="BA325" s="141"/>
      <c r="BB325" s="141"/>
      <c r="BC325" s="141"/>
    </row>
    <row r="326" spans="7:55" s="2" customFormat="1" x14ac:dyDescent="0.4">
      <c r="G326" s="141"/>
      <c r="H326" s="141"/>
      <c r="I326" s="141"/>
      <c r="J326" s="141"/>
      <c r="K326" s="141"/>
      <c r="L326" s="141"/>
      <c r="M326" s="141"/>
      <c r="N326" s="141"/>
      <c r="O326" s="141"/>
      <c r="P326" s="141"/>
      <c r="Q326" s="141"/>
      <c r="R326" s="141"/>
      <c r="S326" s="141"/>
      <c r="T326" s="141"/>
      <c r="U326" s="141"/>
      <c r="V326" s="141"/>
      <c r="W326" s="141"/>
      <c r="X326" s="141"/>
      <c r="Y326" s="141"/>
      <c r="Z326" s="141"/>
      <c r="AA326" s="141"/>
      <c r="AB326" s="141"/>
      <c r="AC326" s="141"/>
      <c r="AD326" s="141"/>
      <c r="AE326" s="141"/>
      <c r="AF326" s="141"/>
      <c r="AG326" s="141"/>
      <c r="AH326" s="141"/>
      <c r="AI326" s="141"/>
      <c r="AJ326" s="141"/>
      <c r="AK326" s="141"/>
      <c r="AL326" s="141"/>
      <c r="AM326" s="141"/>
      <c r="AN326" s="141"/>
      <c r="AO326" s="141"/>
      <c r="AP326" s="141"/>
      <c r="AQ326" s="141"/>
      <c r="AR326" s="141"/>
      <c r="AS326" s="141"/>
      <c r="AT326" s="141"/>
      <c r="AU326" s="141"/>
      <c r="AV326" s="141"/>
      <c r="AW326" s="141"/>
      <c r="AX326" s="141"/>
      <c r="AY326" s="141"/>
      <c r="AZ326" s="141"/>
      <c r="BA326" s="141"/>
      <c r="BB326" s="141"/>
      <c r="BC326" s="141"/>
    </row>
    <row r="327" spans="7:55" s="2" customFormat="1" x14ac:dyDescent="0.4">
      <c r="G327" s="141"/>
      <c r="H327" s="141"/>
      <c r="I327" s="141"/>
      <c r="J327" s="141"/>
      <c r="K327" s="141"/>
      <c r="L327" s="141"/>
      <c r="M327" s="141"/>
      <c r="N327" s="141"/>
      <c r="O327" s="141"/>
      <c r="P327" s="141"/>
      <c r="Q327" s="141"/>
      <c r="R327" s="141"/>
      <c r="S327" s="141"/>
      <c r="T327" s="141"/>
      <c r="U327" s="141"/>
      <c r="V327" s="141"/>
      <c r="W327" s="141"/>
      <c r="X327" s="141"/>
      <c r="Y327" s="141"/>
      <c r="Z327" s="141"/>
      <c r="AA327" s="141"/>
      <c r="AB327" s="141"/>
      <c r="AC327" s="141"/>
      <c r="AD327" s="141"/>
      <c r="AE327" s="141"/>
      <c r="AF327" s="141"/>
      <c r="AG327" s="141"/>
      <c r="AH327" s="141"/>
      <c r="AI327" s="141"/>
      <c r="AJ327" s="141"/>
      <c r="AK327" s="141"/>
      <c r="AL327" s="141"/>
      <c r="AM327" s="141"/>
      <c r="AN327" s="141"/>
      <c r="AO327" s="141"/>
      <c r="AP327" s="141"/>
      <c r="AQ327" s="141"/>
      <c r="AR327" s="141"/>
      <c r="AS327" s="141"/>
      <c r="AT327" s="141"/>
      <c r="AU327" s="141"/>
      <c r="AV327" s="141"/>
      <c r="AW327" s="141"/>
      <c r="AX327" s="141"/>
      <c r="AY327" s="141"/>
      <c r="AZ327" s="141"/>
      <c r="BA327" s="141"/>
      <c r="BB327" s="141"/>
      <c r="BC327" s="141"/>
    </row>
    <row r="328" spans="7:55" s="2" customFormat="1" x14ac:dyDescent="0.4">
      <c r="G328" s="141"/>
      <c r="H328" s="141"/>
      <c r="I328" s="141"/>
      <c r="J328" s="141"/>
      <c r="K328" s="141"/>
      <c r="L328" s="141"/>
      <c r="M328" s="141"/>
      <c r="N328" s="141"/>
      <c r="O328" s="141"/>
      <c r="P328" s="141"/>
      <c r="Q328" s="141"/>
      <c r="R328" s="141"/>
      <c r="S328" s="141"/>
      <c r="T328" s="141"/>
      <c r="U328" s="141"/>
      <c r="V328" s="141"/>
      <c r="W328" s="141"/>
      <c r="X328" s="141"/>
      <c r="Y328" s="141"/>
      <c r="Z328" s="141"/>
      <c r="AA328" s="141"/>
      <c r="AB328" s="141"/>
      <c r="AC328" s="141"/>
      <c r="AD328" s="141"/>
      <c r="AE328" s="141"/>
      <c r="AF328" s="141"/>
      <c r="AG328" s="141"/>
      <c r="AH328" s="141"/>
      <c r="AI328" s="141"/>
      <c r="AJ328" s="141"/>
      <c r="AK328" s="141"/>
      <c r="AL328" s="141"/>
      <c r="AM328" s="141"/>
      <c r="AN328" s="141"/>
      <c r="AO328" s="141"/>
      <c r="AP328" s="141"/>
      <c r="AQ328" s="141"/>
      <c r="AR328" s="141"/>
      <c r="AS328" s="141"/>
      <c r="AT328" s="141"/>
      <c r="AU328" s="141"/>
      <c r="AV328" s="141"/>
      <c r="AW328" s="141"/>
      <c r="AX328" s="141"/>
      <c r="AY328" s="141"/>
      <c r="AZ328" s="141"/>
      <c r="BA328" s="141"/>
      <c r="BB328" s="141"/>
      <c r="BC328" s="141"/>
    </row>
    <row r="329" spans="7:55" s="2" customFormat="1" x14ac:dyDescent="0.4">
      <c r="G329" s="141"/>
      <c r="H329" s="141"/>
      <c r="I329" s="141"/>
      <c r="J329" s="141"/>
      <c r="K329" s="141"/>
      <c r="L329" s="141"/>
      <c r="M329" s="141"/>
      <c r="N329" s="141"/>
      <c r="O329" s="141"/>
      <c r="P329" s="141"/>
      <c r="Q329" s="141"/>
      <c r="R329" s="141"/>
      <c r="S329" s="141"/>
      <c r="T329" s="141"/>
      <c r="U329" s="141"/>
      <c r="V329" s="141"/>
      <c r="W329" s="141"/>
      <c r="X329" s="141"/>
      <c r="Y329" s="141"/>
      <c r="Z329" s="141"/>
      <c r="AA329" s="141"/>
      <c r="AB329" s="141"/>
      <c r="AC329" s="141"/>
      <c r="AD329" s="141"/>
      <c r="AE329" s="141"/>
      <c r="AF329" s="141"/>
      <c r="AG329" s="141"/>
      <c r="AH329" s="141"/>
      <c r="AI329" s="141"/>
      <c r="AJ329" s="141"/>
      <c r="AK329" s="141"/>
      <c r="AL329" s="141"/>
      <c r="AM329" s="141"/>
      <c r="AN329" s="141"/>
      <c r="AO329" s="141"/>
      <c r="AP329" s="141"/>
      <c r="AQ329" s="141"/>
      <c r="AR329" s="141"/>
      <c r="AS329" s="141"/>
      <c r="AT329" s="141"/>
      <c r="AU329" s="141"/>
      <c r="AV329" s="141"/>
      <c r="AW329" s="141"/>
      <c r="AX329" s="141"/>
      <c r="AY329" s="141"/>
      <c r="AZ329" s="141"/>
      <c r="BA329" s="141"/>
      <c r="BB329" s="141"/>
      <c r="BC329" s="141"/>
    </row>
    <row r="330" spans="7:55" s="2" customFormat="1" x14ac:dyDescent="0.4">
      <c r="G330" s="141"/>
      <c r="H330" s="141"/>
      <c r="I330" s="141"/>
      <c r="J330" s="141"/>
      <c r="K330" s="141"/>
      <c r="L330" s="141"/>
      <c r="M330" s="141"/>
      <c r="N330" s="141"/>
      <c r="O330" s="141"/>
      <c r="P330" s="141"/>
      <c r="Q330" s="141"/>
      <c r="R330" s="141"/>
      <c r="S330" s="141"/>
      <c r="T330" s="141"/>
      <c r="U330" s="141"/>
      <c r="V330" s="141"/>
      <c r="W330" s="141"/>
      <c r="X330" s="141"/>
      <c r="Y330" s="141"/>
      <c r="Z330" s="141"/>
      <c r="AA330" s="141"/>
      <c r="AB330" s="141"/>
      <c r="AC330" s="141"/>
      <c r="AD330" s="141"/>
      <c r="AE330" s="141"/>
      <c r="AF330" s="141"/>
      <c r="AG330" s="141"/>
      <c r="AH330" s="141"/>
      <c r="AI330" s="141"/>
      <c r="AJ330" s="141"/>
      <c r="AK330" s="141"/>
      <c r="AL330" s="141"/>
      <c r="AM330" s="141"/>
      <c r="AN330" s="141"/>
      <c r="AO330" s="141"/>
      <c r="AP330" s="141"/>
      <c r="AQ330" s="141"/>
      <c r="AR330" s="141"/>
      <c r="AS330" s="141"/>
      <c r="AT330" s="141"/>
      <c r="AU330" s="141"/>
      <c r="AV330" s="141"/>
      <c r="AW330" s="141"/>
      <c r="AX330" s="141"/>
      <c r="AY330" s="141"/>
      <c r="AZ330" s="141"/>
      <c r="BA330" s="141"/>
      <c r="BB330" s="141"/>
      <c r="BC330" s="141"/>
    </row>
    <row r="331" spans="7:55" s="2" customFormat="1" x14ac:dyDescent="0.4">
      <c r="G331" s="141"/>
      <c r="H331" s="141"/>
      <c r="I331" s="141"/>
      <c r="J331" s="141"/>
      <c r="K331" s="141"/>
      <c r="L331" s="141"/>
      <c r="M331" s="141"/>
      <c r="N331" s="141"/>
      <c r="O331" s="141"/>
      <c r="P331" s="141"/>
      <c r="Q331" s="141"/>
      <c r="R331" s="141"/>
      <c r="S331" s="141"/>
      <c r="T331" s="141"/>
      <c r="U331" s="141"/>
      <c r="V331" s="141"/>
      <c r="W331" s="141"/>
      <c r="X331" s="141"/>
      <c r="Y331" s="141"/>
      <c r="Z331" s="141"/>
      <c r="AA331" s="141"/>
      <c r="AB331" s="141"/>
      <c r="AC331" s="141"/>
      <c r="AD331" s="141"/>
      <c r="AE331" s="141"/>
      <c r="AF331" s="141"/>
      <c r="AG331" s="141"/>
      <c r="AH331" s="141"/>
      <c r="AI331" s="141"/>
      <c r="AJ331" s="141"/>
      <c r="AK331" s="141"/>
      <c r="AL331" s="141"/>
      <c r="AM331" s="141"/>
      <c r="AN331" s="141"/>
      <c r="AO331" s="141"/>
      <c r="AP331" s="141"/>
      <c r="AQ331" s="141"/>
      <c r="AR331" s="141"/>
      <c r="AS331" s="141"/>
      <c r="AT331" s="141"/>
      <c r="AU331" s="141"/>
      <c r="AV331" s="141"/>
      <c r="AW331" s="141"/>
      <c r="AX331" s="141"/>
      <c r="AY331" s="141"/>
      <c r="AZ331" s="141"/>
      <c r="BA331" s="141"/>
      <c r="BB331" s="141"/>
      <c r="BC331" s="141"/>
    </row>
    <row r="332" spans="7:55" s="2" customFormat="1" x14ac:dyDescent="0.4">
      <c r="G332" s="141"/>
      <c r="H332" s="141"/>
      <c r="I332" s="141"/>
      <c r="J332" s="141"/>
      <c r="K332" s="141"/>
      <c r="L332" s="141"/>
      <c r="M332" s="141"/>
      <c r="N332" s="141"/>
      <c r="O332" s="141"/>
      <c r="P332" s="141"/>
      <c r="Q332" s="141"/>
      <c r="R332" s="141"/>
      <c r="S332" s="141"/>
      <c r="T332" s="141"/>
      <c r="U332" s="141"/>
      <c r="V332" s="141"/>
      <c r="W332" s="141"/>
      <c r="X332" s="141"/>
      <c r="Y332" s="141"/>
      <c r="Z332" s="141"/>
      <c r="AA332" s="141"/>
      <c r="AB332" s="141"/>
      <c r="AC332" s="141"/>
      <c r="AD332" s="141"/>
      <c r="AE332" s="141"/>
      <c r="AF332" s="141"/>
      <c r="AG332" s="141"/>
      <c r="AH332" s="141"/>
      <c r="AI332" s="141"/>
      <c r="AJ332" s="141"/>
      <c r="AK332" s="141"/>
      <c r="AL332" s="141"/>
      <c r="AM332" s="141"/>
      <c r="AN332" s="141"/>
      <c r="AO332" s="141"/>
      <c r="AP332" s="141"/>
      <c r="AQ332" s="141"/>
      <c r="AR332" s="141"/>
      <c r="AS332" s="141"/>
      <c r="AT332" s="141"/>
      <c r="AU332" s="141"/>
      <c r="AV332" s="141"/>
      <c r="AW332" s="141"/>
      <c r="AX332" s="141"/>
      <c r="AY332" s="141"/>
      <c r="AZ332" s="141"/>
      <c r="BA332" s="141"/>
      <c r="BB332" s="141"/>
      <c r="BC332" s="141"/>
    </row>
    <row r="333" spans="7:55" s="2" customFormat="1" x14ac:dyDescent="0.4">
      <c r="G333" s="141"/>
      <c r="H333" s="141"/>
      <c r="I333" s="141"/>
      <c r="J333" s="141"/>
      <c r="K333" s="141"/>
      <c r="L333" s="141"/>
      <c r="M333" s="141"/>
      <c r="N333" s="141"/>
      <c r="O333" s="141"/>
      <c r="P333" s="141"/>
      <c r="Q333" s="141"/>
      <c r="R333" s="141"/>
      <c r="S333" s="141"/>
      <c r="T333" s="141"/>
      <c r="U333" s="141"/>
      <c r="V333" s="141"/>
      <c r="W333" s="141"/>
      <c r="X333" s="141"/>
      <c r="Y333" s="141"/>
      <c r="Z333" s="141"/>
      <c r="AA333" s="141"/>
      <c r="AB333" s="141"/>
      <c r="AC333" s="141"/>
      <c r="AD333" s="141"/>
      <c r="AE333" s="141"/>
      <c r="AF333" s="141"/>
      <c r="AG333" s="141"/>
      <c r="AH333" s="141"/>
      <c r="AI333" s="141"/>
      <c r="AJ333" s="141"/>
      <c r="AK333" s="141"/>
      <c r="AL333" s="141"/>
      <c r="AM333" s="141"/>
      <c r="AN333" s="141"/>
      <c r="AO333" s="141"/>
      <c r="AP333" s="141"/>
      <c r="AQ333" s="141"/>
      <c r="AR333" s="141"/>
      <c r="AS333" s="141"/>
      <c r="AT333" s="141"/>
      <c r="AU333" s="141"/>
      <c r="AV333" s="141"/>
      <c r="AW333" s="141"/>
      <c r="AX333" s="141"/>
      <c r="AY333" s="141"/>
      <c r="AZ333" s="141"/>
      <c r="BA333" s="141"/>
      <c r="BB333" s="141"/>
      <c r="BC333" s="141"/>
    </row>
    <row r="334" spans="7:55" s="2" customFormat="1" x14ac:dyDescent="0.4">
      <c r="G334" s="141"/>
      <c r="H334" s="141"/>
      <c r="I334" s="141"/>
      <c r="J334" s="141"/>
      <c r="K334" s="141"/>
      <c r="L334" s="141"/>
      <c r="M334" s="141"/>
      <c r="N334" s="141"/>
      <c r="O334" s="141"/>
      <c r="P334" s="141"/>
      <c r="Q334" s="141"/>
      <c r="R334" s="141"/>
      <c r="S334" s="141"/>
      <c r="T334" s="141"/>
      <c r="U334" s="141"/>
      <c r="V334" s="141"/>
      <c r="W334" s="141"/>
      <c r="X334" s="141"/>
      <c r="Y334" s="141"/>
      <c r="Z334" s="141"/>
      <c r="AA334" s="141"/>
      <c r="AB334" s="141"/>
      <c r="AC334" s="141"/>
      <c r="AD334" s="141"/>
      <c r="AE334" s="141"/>
      <c r="AF334" s="141"/>
      <c r="AG334" s="141"/>
      <c r="AH334" s="141"/>
      <c r="AI334" s="141"/>
      <c r="AJ334" s="141"/>
      <c r="AK334" s="141"/>
      <c r="AL334" s="141"/>
      <c r="AM334" s="141"/>
      <c r="AN334" s="141"/>
      <c r="AO334" s="141"/>
      <c r="AP334" s="141"/>
      <c r="AQ334" s="141"/>
      <c r="AR334" s="141"/>
      <c r="AS334" s="141"/>
      <c r="AT334" s="141"/>
      <c r="AU334" s="141"/>
      <c r="AV334" s="141"/>
      <c r="AW334" s="141"/>
      <c r="AX334" s="141"/>
      <c r="AY334" s="141"/>
      <c r="AZ334" s="141"/>
      <c r="BA334" s="141"/>
      <c r="BB334" s="141"/>
      <c r="BC334" s="141"/>
    </row>
    <row r="335" spans="7:55" s="2" customFormat="1" x14ac:dyDescent="0.4">
      <c r="G335" s="141"/>
      <c r="H335" s="141"/>
      <c r="I335" s="141"/>
      <c r="J335" s="141"/>
      <c r="K335" s="141"/>
      <c r="L335" s="141"/>
      <c r="M335" s="141"/>
      <c r="N335" s="141"/>
      <c r="O335" s="141"/>
      <c r="P335" s="141"/>
      <c r="Q335" s="141"/>
      <c r="R335" s="141"/>
      <c r="S335" s="141"/>
      <c r="T335" s="141"/>
      <c r="U335" s="141"/>
      <c r="V335" s="141"/>
      <c r="W335" s="141"/>
      <c r="X335" s="141"/>
      <c r="Y335" s="141"/>
      <c r="Z335" s="141"/>
      <c r="AA335" s="141"/>
      <c r="AB335" s="141"/>
      <c r="AC335" s="141"/>
      <c r="AD335" s="141"/>
      <c r="AE335" s="141"/>
      <c r="AF335" s="141"/>
      <c r="AG335" s="141"/>
      <c r="AH335" s="141"/>
      <c r="AI335" s="141"/>
      <c r="AJ335" s="141"/>
      <c r="AK335" s="141"/>
      <c r="AL335" s="141"/>
      <c r="AM335" s="141"/>
      <c r="AN335" s="141"/>
      <c r="AO335" s="141"/>
      <c r="AP335" s="141"/>
      <c r="AQ335" s="141"/>
      <c r="AR335" s="141"/>
      <c r="AS335" s="141"/>
      <c r="AT335" s="141"/>
      <c r="AU335" s="141"/>
      <c r="AV335" s="141"/>
      <c r="AW335" s="141"/>
      <c r="AX335" s="141"/>
      <c r="AY335" s="141"/>
      <c r="AZ335" s="141"/>
      <c r="BA335" s="141"/>
      <c r="BB335" s="141"/>
      <c r="BC335" s="141"/>
    </row>
    <row r="336" spans="7:55" s="2" customFormat="1" x14ac:dyDescent="0.4">
      <c r="G336" s="141"/>
      <c r="H336" s="141"/>
      <c r="I336" s="141"/>
      <c r="J336" s="141"/>
      <c r="K336" s="141"/>
      <c r="L336" s="141"/>
      <c r="M336" s="141"/>
      <c r="N336" s="141"/>
      <c r="O336" s="141"/>
      <c r="P336" s="141"/>
      <c r="Q336" s="141"/>
      <c r="R336" s="141"/>
      <c r="S336" s="141"/>
      <c r="T336" s="141"/>
      <c r="U336" s="141"/>
      <c r="V336" s="141"/>
      <c r="W336" s="141"/>
      <c r="X336" s="141"/>
      <c r="Y336" s="141"/>
      <c r="Z336" s="141"/>
      <c r="AA336" s="141"/>
      <c r="AB336" s="141"/>
      <c r="AC336" s="141"/>
      <c r="AD336" s="141"/>
      <c r="AE336" s="141"/>
      <c r="AF336" s="141"/>
      <c r="AG336" s="141"/>
      <c r="AH336" s="141"/>
      <c r="AI336" s="141"/>
      <c r="AJ336" s="141"/>
      <c r="AK336" s="141"/>
      <c r="AL336" s="141"/>
      <c r="AM336" s="141"/>
      <c r="AN336" s="141"/>
      <c r="AO336" s="141"/>
      <c r="AP336" s="141"/>
      <c r="AQ336" s="141"/>
      <c r="AR336" s="141"/>
      <c r="AS336" s="141"/>
      <c r="AT336" s="141"/>
      <c r="AU336" s="141"/>
      <c r="AV336" s="141"/>
      <c r="AW336" s="141"/>
      <c r="AX336" s="141"/>
      <c r="AY336" s="141"/>
      <c r="AZ336" s="141"/>
      <c r="BA336" s="141"/>
      <c r="BB336" s="141"/>
      <c r="BC336" s="141"/>
    </row>
    <row r="337" spans="7:55" s="2" customFormat="1" x14ac:dyDescent="0.4">
      <c r="G337" s="141"/>
      <c r="H337" s="141"/>
      <c r="I337" s="141"/>
      <c r="J337" s="141"/>
      <c r="K337" s="141"/>
      <c r="L337" s="141"/>
      <c r="M337" s="141"/>
      <c r="N337" s="141"/>
      <c r="O337" s="141"/>
      <c r="P337" s="141"/>
      <c r="Q337" s="141"/>
      <c r="R337" s="141"/>
      <c r="S337" s="141"/>
      <c r="T337" s="141"/>
      <c r="U337" s="141"/>
      <c r="V337" s="141"/>
      <c r="W337" s="141"/>
      <c r="X337" s="141"/>
      <c r="Y337" s="141"/>
      <c r="Z337" s="141"/>
      <c r="AA337" s="141"/>
      <c r="AB337" s="141"/>
      <c r="AC337" s="141"/>
      <c r="AD337" s="141"/>
      <c r="AE337" s="141"/>
      <c r="AF337" s="141"/>
      <c r="AG337" s="141"/>
      <c r="AH337" s="141"/>
      <c r="AI337" s="141"/>
      <c r="AJ337" s="141"/>
      <c r="AK337" s="141"/>
      <c r="AL337" s="141"/>
      <c r="AM337" s="141"/>
      <c r="AN337" s="141"/>
      <c r="AO337" s="141"/>
      <c r="AP337" s="141"/>
      <c r="AQ337" s="141"/>
      <c r="AR337" s="141"/>
      <c r="AS337" s="141"/>
      <c r="AT337" s="141"/>
      <c r="AU337" s="141"/>
      <c r="AV337" s="141"/>
      <c r="AW337" s="141"/>
      <c r="AX337" s="141"/>
      <c r="AY337" s="141"/>
      <c r="AZ337" s="141"/>
      <c r="BA337" s="141"/>
      <c r="BB337" s="141"/>
      <c r="BC337" s="141"/>
    </row>
    <row r="338" spans="7:55" s="2" customFormat="1" x14ac:dyDescent="0.4">
      <c r="G338" s="141"/>
      <c r="H338" s="141"/>
      <c r="I338" s="141"/>
      <c r="J338" s="141"/>
      <c r="K338" s="141"/>
      <c r="L338" s="141"/>
      <c r="M338" s="141"/>
      <c r="N338" s="141"/>
      <c r="O338" s="141"/>
      <c r="P338" s="141"/>
      <c r="Q338" s="141"/>
      <c r="R338" s="141"/>
      <c r="S338" s="141"/>
      <c r="T338" s="141"/>
      <c r="U338" s="141"/>
      <c r="V338" s="141"/>
      <c r="W338" s="141"/>
      <c r="X338" s="141"/>
      <c r="Y338" s="141"/>
      <c r="Z338" s="141"/>
      <c r="AA338" s="141"/>
      <c r="AB338" s="141"/>
      <c r="AC338" s="141"/>
      <c r="AD338" s="141"/>
      <c r="AE338" s="141"/>
      <c r="AF338" s="141"/>
      <c r="AG338" s="141"/>
      <c r="AH338" s="141"/>
      <c r="AI338" s="141"/>
      <c r="AJ338" s="141"/>
      <c r="AK338" s="141"/>
      <c r="AL338" s="141"/>
      <c r="AM338" s="141"/>
      <c r="AN338" s="141"/>
      <c r="AO338" s="141"/>
      <c r="AP338" s="141"/>
      <c r="AQ338" s="141"/>
      <c r="AR338" s="141"/>
      <c r="AS338" s="141"/>
      <c r="AT338" s="141"/>
      <c r="AU338" s="141"/>
      <c r="AV338" s="141"/>
      <c r="AW338" s="141"/>
      <c r="AX338" s="141"/>
      <c r="AY338" s="141"/>
      <c r="AZ338" s="141"/>
      <c r="BA338" s="141"/>
      <c r="BB338" s="141"/>
      <c r="BC338" s="141"/>
    </row>
    <row r="339" spans="7:55" s="2" customFormat="1" x14ac:dyDescent="0.4">
      <c r="G339" s="141"/>
      <c r="H339" s="141"/>
      <c r="I339" s="141"/>
      <c r="J339" s="141"/>
      <c r="K339" s="141"/>
      <c r="L339" s="141"/>
      <c r="M339" s="141"/>
      <c r="N339" s="141"/>
      <c r="O339" s="141"/>
      <c r="P339" s="141"/>
      <c r="Q339" s="141"/>
      <c r="R339" s="141"/>
      <c r="S339" s="141"/>
      <c r="T339" s="141"/>
      <c r="U339" s="141"/>
      <c r="V339" s="141"/>
      <c r="W339" s="141"/>
      <c r="X339" s="141"/>
      <c r="Y339" s="141"/>
      <c r="Z339" s="141"/>
      <c r="AA339" s="141"/>
      <c r="AB339" s="141"/>
      <c r="AC339" s="141"/>
      <c r="AD339" s="141"/>
      <c r="AE339" s="141"/>
      <c r="AF339" s="141"/>
      <c r="AG339" s="141"/>
      <c r="AH339" s="141"/>
      <c r="AI339" s="141"/>
      <c r="AJ339" s="141"/>
      <c r="AK339" s="141"/>
      <c r="AL339" s="141"/>
      <c r="AM339" s="141"/>
      <c r="AN339" s="141"/>
      <c r="AO339" s="141"/>
      <c r="AP339" s="141"/>
      <c r="AQ339" s="141"/>
      <c r="AR339" s="141"/>
      <c r="AS339" s="141"/>
      <c r="AT339" s="141"/>
      <c r="AU339" s="141"/>
      <c r="AV339" s="141"/>
      <c r="AW339" s="141"/>
      <c r="AX339" s="141"/>
      <c r="AY339" s="141"/>
      <c r="AZ339" s="141"/>
      <c r="BA339" s="141"/>
      <c r="BB339" s="141"/>
      <c r="BC339" s="141"/>
    </row>
    <row r="340" spans="7:55" s="2" customFormat="1" x14ac:dyDescent="0.4">
      <c r="G340" s="141"/>
      <c r="H340" s="141"/>
      <c r="I340" s="141"/>
      <c r="J340" s="141"/>
      <c r="K340" s="141"/>
      <c r="L340" s="141"/>
      <c r="M340" s="141"/>
      <c r="N340" s="141"/>
      <c r="O340" s="141"/>
      <c r="P340" s="141"/>
      <c r="Q340" s="141"/>
      <c r="R340" s="141"/>
      <c r="S340" s="141"/>
      <c r="T340" s="141"/>
      <c r="U340" s="141"/>
      <c r="V340" s="141"/>
      <c r="W340" s="141"/>
      <c r="X340" s="141"/>
      <c r="Y340" s="141"/>
      <c r="Z340" s="141"/>
      <c r="AA340" s="141"/>
      <c r="AB340" s="141"/>
      <c r="AC340" s="141"/>
      <c r="AD340" s="141"/>
      <c r="AE340" s="141"/>
      <c r="AF340" s="141"/>
      <c r="AG340" s="141"/>
      <c r="AH340" s="141"/>
      <c r="AI340" s="141"/>
      <c r="AJ340" s="141"/>
      <c r="AK340" s="141"/>
      <c r="AL340" s="141"/>
      <c r="AM340" s="141"/>
      <c r="AN340" s="141"/>
      <c r="AO340" s="141"/>
      <c r="AP340" s="141"/>
      <c r="AQ340" s="141"/>
      <c r="AR340" s="141"/>
      <c r="AS340" s="141"/>
      <c r="AT340" s="141"/>
      <c r="AU340" s="141"/>
      <c r="AV340" s="141"/>
      <c r="AW340" s="141"/>
      <c r="AX340" s="141"/>
      <c r="AY340" s="141"/>
      <c r="AZ340" s="141"/>
      <c r="BA340" s="141"/>
      <c r="BB340" s="141"/>
      <c r="BC340" s="141"/>
    </row>
    <row r="341" spans="7:55" s="2" customFormat="1" x14ac:dyDescent="0.4">
      <c r="G341" s="141"/>
      <c r="H341" s="141"/>
      <c r="I341" s="141"/>
      <c r="J341" s="141"/>
      <c r="K341" s="141"/>
      <c r="L341" s="141"/>
      <c r="M341" s="141"/>
      <c r="N341" s="141"/>
      <c r="O341" s="141"/>
      <c r="P341" s="141"/>
      <c r="Q341" s="141"/>
      <c r="R341" s="141"/>
      <c r="S341" s="141"/>
      <c r="T341" s="141"/>
      <c r="U341" s="141"/>
      <c r="V341" s="141"/>
      <c r="W341" s="141"/>
      <c r="X341" s="141"/>
      <c r="Y341" s="141"/>
      <c r="Z341" s="141"/>
      <c r="AA341" s="141"/>
      <c r="AB341" s="141"/>
      <c r="AC341" s="141"/>
      <c r="AD341" s="141"/>
      <c r="AE341" s="141"/>
      <c r="AF341" s="141"/>
      <c r="AG341" s="141"/>
      <c r="AH341" s="141"/>
      <c r="AI341" s="141"/>
      <c r="AJ341" s="141"/>
      <c r="AK341" s="141"/>
      <c r="AL341" s="141"/>
      <c r="AM341" s="141"/>
      <c r="AN341" s="141"/>
      <c r="AO341" s="141"/>
      <c r="AP341" s="141"/>
      <c r="AQ341" s="141"/>
      <c r="AR341" s="141"/>
      <c r="AS341" s="141"/>
      <c r="AT341" s="141"/>
      <c r="AU341" s="141"/>
      <c r="AV341" s="141"/>
      <c r="AW341" s="141"/>
      <c r="AX341" s="141"/>
      <c r="AY341" s="141"/>
      <c r="AZ341" s="141"/>
      <c r="BA341" s="141"/>
      <c r="BB341" s="141"/>
      <c r="BC341" s="141"/>
    </row>
    <row r="342" spans="7:55" s="2" customFormat="1" x14ac:dyDescent="0.4">
      <c r="G342" s="141"/>
      <c r="H342" s="141"/>
      <c r="I342" s="141"/>
      <c r="J342" s="141"/>
      <c r="K342" s="141"/>
      <c r="L342" s="141"/>
      <c r="M342" s="141"/>
      <c r="N342" s="141"/>
      <c r="O342" s="141"/>
      <c r="P342" s="141"/>
      <c r="Q342" s="141"/>
      <c r="R342" s="141"/>
      <c r="S342" s="141"/>
      <c r="T342" s="141"/>
      <c r="U342" s="141"/>
      <c r="V342" s="141"/>
      <c r="W342" s="141"/>
      <c r="X342" s="141"/>
      <c r="Y342" s="141"/>
      <c r="Z342" s="141"/>
      <c r="AA342" s="141"/>
      <c r="AB342" s="141"/>
      <c r="AC342" s="141"/>
      <c r="AD342" s="141"/>
      <c r="AE342" s="141"/>
      <c r="AF342" s="141"/>
      <c r="AG342" s="141"/>
      <c r="AH342" s="141"/>
      <c r="AI342" s="141"/>
      <c r="AJ342" s="141"/>
      <c r="AK342" s="141"/>
      <c r="AL342" s="141"/>
      <c r="AM342" s="141"/>
      <c r="AN342" s="141"/>
      <c r="AO342" s="141"/>
      <c r="AP342" s="141"/>
      <c r="AQ342" s="141"/>
      <c r="AR342" s="141"/>
      <c r="AS342" s="141"/>
      <c r="AT342" s="141"/>
      <c r="AU342" s="141"/>
      <c r="AV342" s="141"/>
      <c r="AW342" s="141"/>
      <c r="AX342" s="141"/>
      <c r="AY342" s="141"/>
      <c r="AZ342" s="141"/>
      <c r="BA342" s="141"/>
      <c r="BB342" s="141"/>
      <c r="BC342" s="141"/>
    </row>
    <row r="343" spans="7:55" s="2" customFormat="1" x14ac:dyDescent="0.4">
      <c r="G343" s="141"/>
      <c r="H343" s="141"/>
      <c r="I343" s="141"/>
      <c r="J343" s="141"/>
      <c r="K343" s="141"/>
      <c r="L343" s="141"/>
      <c r="M343" s="141"/>
      <c r="N343" s="141"/>
      <c r="O343" s="141"/>
      <c r="P343" s="141"/>
      <c r="Q343" s="141"/>
      <c r="R343" s="141"/>
      <c r="S343" s="141"/>
      <c r="T343" s="141"/>
      <c r="U343" s="141"/>
      <c r="V343" s="141"/>
      <c r="W343" s="141"/>
      <c r="X343" s="141"/>
      <c r="Y343" s="141"/>
      <c r="Z343" s="141"/>
      <c r="AA343" s="141"/>
      <c r="AB343" s="141"/>
      <c r="AC343" s="141"/>
      <c r="AD343" s="141"/>
      <c r="AE343" s="141"/>
      <c r="AF343" s="141"/>
      <c r="AG343" s="141"/>
      <c r="AH343" s="141"/>
      <c r="AI343" s="141"/>
      <c r="AJ343" s="141"/>
      <c r="AK343" s="141"/>
      <c r="AL343" s="141"/>
      <c r="AM343" s="141"/>
      <c r="AN343" s="141"/>
      <c r="AO343" s="141"/>
      <c r="AP343" s="141"/>
      <c r="AQ343" s="141"/>
      <c r="AR343" s="141"/>
      <c r="AS343" s="141"/>
      <c r="AT343" s="141"/>
      <c r="AU343" s="141"/>
      <c r="AV343" s="141"/>
      <c r="AW343" s="141"/>
      <c r="AX343" s="141"/>
      <c r="AY343" s="141"/>
      <c r="AZ343" s="141"/>
      <c r="BA343" s="141"/>
      <c r="BB343" s="141"/>
      <c r="BC343" s="141"/>
    </row>
    <row r="344" spans="7:55" s="2" customFormat="1" x14ac:dyDescent="0.4">
      <c r="G344" s="141"/>
      <c r="H344" s="141"/>
      <c r="I344" s="141"/>
      <c r="J344" s="141"/>
      <c r="K344" s="141"/>
      <c r="L344" s="141"/>
      <c r="M344" s="141"/>
      <c r="N344" s="141"/>
      <c r="O344" s="141"/>
      <c r="P344" s="141"/>
      <c r="Q344" s="141"/>
      <c r="R344" s="141"/>
      <c r="S344" s="141"/>
      <c r="T344" s="141"/>
      <c r="U344" s="141"/>
      <c r="V344" s="141"/>
      <c r="W344" s="141"/>
      <c r="X344" s="141"/>
      <c r="Y344" s="141"/>
      <c r="Z344" s="141"/>
      <c r="AA344" s="141"/>
      <c r="AB344" s="141"/>
      <c r="AC344" s="141"/>
      <c r="AD344" s="141"/>
      <c r="AE344" s="141"/>
      <c r="AF344" s="141"/>
      <c r="AG344" s="141"/>
      <c r="AH344" s="141"/>
      <c r="AI344" s="141"/>
      <c r="AJ344" s="141"/>
      <c r="AK344" s="141"/>
      <c r="AL344" s="141"/>
      <c r="AM344" s="141"/>
      <c r="AN344" s="141"/>
      <c r="AO344" s="141"/>
      <c r="AP344" s="141"/>
      <c r="AQ344" s="141"/>
      <c r="AR344" s="141"/>
      <c r="AS344" s="141"/>
      <c r="AT344" s="141"/>
      <c r="AU344" s="141"/>
      <c r="AV344" s="141"/>
      <c r="AW344" s="141"/>
      <c r="AX344" s="141"/>
      <c r="AY344" s="141"/>
      <c r="AZ344" s="141"/>
      <c r="BA344" s="141"/>
      <c r="BB344" s="141"/>
      <c r="BC344" s="141"/>
    </row>
    <row r="345" spans="7:55" s="2" customFormat="1" x14ac:dyDescent="0.4">
      <c r="G345" s="141"/>
      <c r="H345" s="141"/>
      <c r="I345" s="141"/>
      <c r="J345" s="141"/>
      <c r="K345" s="141"/>
      <c r="L345" s="141"/>
      <c r="M345" s="141"/>
      <c r="N345" s="141"/>
      <c r="O345" s="141"/>
      <c r="P345" s="141"/>
      <c r="Q345" s="141"/>
      <c r="R345" s="141"/>
      <c r="S345" s="141"/>
      <c r="T345" s="141"/>
      <c r="U345" s="141"/>
      <c r="V345" s="141"/>
      <c r="W345" s="141"/>
      <c r="X345" s="141"/>
      <c r="Y345" s="141"/>
      <c r="Z345" s="141"/>
      <c r="AA345" s="141"/>
      <c r="AB345" s="141"/>
      <c r="AC345" s="141"/>
      <c r="AD345" s="141"/>
      <c r="AE345" s="141"/>
      <c r="AF345" s="141"/>
      <c r="AG345" s="141"/>
      <c r="AH345" s="141"/>
      <c r="AI345" s="141"/>
      <c r="AJ345" s="141"/>
      <c r="AK345" s="141"/>
      <c r="AL345" s="141"/>
      <c r="AM345" s="141"/>
      <c r="AN345" s="141"/>
      <c r="AO345" s="141"/>
      <c r="AP345" s="141"/>
      <c r="AQ345" s="141"/>
      <c r="AR345" s="141"/>
      <c r="AS345" s="141"/>
      <c r="AT345" s="141"/>
      <c r="AU345" s="141"/>
      <c r="AV345" s="141"/>
      <c r="AW345" s="141"/>
      <c r="AX345" s="141"/>
      <c r="AY345" s="141"/>
      <c r="AZ345" s="141"/>
      <c r="BA345" s="141"/>
      <c r="BB345" s="141"/>
      <c r="BC345" s="141"/>
    </row>
    <row r="346" spans="7:55" s="2" customFormat="1" x14ac:dyDescent="0.4">
      <c r="G346" s="141"/>
      <c r="H346" s="141"/>
      <c r="I346" s="141"/>
      <c r="J346" s="141"/>
      <c r="K346" s="141"/>
      <c r="L346" s="141"/>
      <c r="M346" s="141"/>
      <c r="N346" s="141"/>
      <c r="O346" s="141"/>
      <c r="P346" s="141"/>
      <c r="Q346" s="141"/>
      <c r="R346" s="141"/>
      <c r="S346" s="141"/>
      <c r="T346" s="141"/>
      <c r="U346" s="141"/>
      <c r="V346" s="141"/>
      <c r="W346" s="141"/>
      <c r="X346" s="141"/>
      <c r="Y346" s="141"/>
      <c r="Z346" s="141"/>
      <c r="AA346" s="141"/>
      <c r="AB346" s="141"/>
      <c r="AC346" s="141"/>
      <c r="AD346" s="141"/>
      <c r="AE346" s="141"/>
      <c r="AF346" s="141"/>
      <c r="AG346" s="141"/>
      <c r="AH346" s="141"/>
      <c r="AI346" s="141"/>
      <c r="AJ346" s="141"/>
      <c r="AK346" s="141"/>
      <c r="AL346" s="141"/>
      <c r="AM346" s="141"/>
      <c r="AN346" s="141"/>
      <c r="AO346" s="141"/>
      <c r="AP346" s="141"/>
      <c r="AQ346" s="141"/>
      <c r="AR346" s="141"/>
      <c r="AS346" s="141"/>
      <c r="AT346" s="141"/>
      <c r="AU346" s="141"/>
      <c r="AV346" s="141"/>
      <c r="AW346" s="141"/>
      <c r="AX346" s="141"/>
      <c r="AY346" s="141"/>
      <c r="AZ346" s="141"/>
      <c r="BA346" s="141"/>
      <c r="BB346" s="141"/>
      <c r="BC346" s="141"/>
    </row>
    <row r="347" spans="7:55" s="2" customFormat="1" x14ac:dyDescent="0.4">
      <c r="G347" s="141"/>
      <c r="H347" s="141"/>
      <c r="I347" s="141"/>
      <c r="J347" s="141"/>
      <c r="K347" s="141"/>
      <c r="L347" s="141"/>
      <c r="M347" s="141"/>
      <c r="N347" s="141"/>
      <c r="O347" s="141"/>
      <c r="P347" s="141"/>
      <c r="Q347" s="141"/>
      <c r="R347" s="141"/>
      <c r="S347" s="141"/>
      <c r="T347" s="141"/>
      <c r="U347" s="141"/>
      <c r="V347" s="141"/>
      <c r="W347" s="141"/>
      <c r="X347" s="141"/>
      <c r="Y347" s="141"/>
      <c r="Z347" s="141"/>
      <c r="AA347" s="141"/>
      <c r="AB347" s="141"/>
      <c r="AC347" s="141"/>
      <c r="AD347" s="141"/>
      <c r="AE347" s="141"/>
      <c r="AF347" s="141"/>
      <c r="AG347" s="141"/>
      <c r="AH347" s="141"/>
      <c r="AI347" s="141"/>
      <c r="AJ347" s="141"/>
      <c r="AK347" s="141"/>
      <c r="AL347" s="141"/>
      <c r="AM347" s="141"/>
      <c r="AN347" s="141"/>
      <c r="AO347" s="141"/>
      <c r="AP347" s="141"/>
      <c r="AQ347" s="141"/>
      <c r="AR347" s="141"/>
      <c r="AS347" s="141"/>
      <c r="AT347" s="141"/>
      <c r="AU347" s="141"/>
      <c r="AV347" s="141"/>
      <c r="AW347" s="141"/>
      <c r="AX347" s="141"/>
      <c r="AY347" s="141"/>
      <c r="AZ347" s="141"/>
      <c r="BA347" s="141"/>
      <c r="BB347" s="141"/>
      <c r="BC347" s="141"/>
    </row>
    <row r="348" spans="7:55" s="2" customFormat="1" x14ac:dyDescent="0.4">
      <c r="G348" s="141"/>
      <c r="H348" s="141"/>
      <c r="I348" s="141"/>
      <c r="J348" s="141"/>
      <c r="K348" s="141"/>
      <c r="L348" s="141"/>
      <c r="M348" s="141"/>
      <c r="N348" s="141"/>
      <c r="O348" s="141"/>
      <c r="P348" s="141"/>
      <c r="Q348" s="141"/>
      <c r="R348" s="141"/>
      <c r="S348" s="141"/>
      <c r="T348" s="141"/>
      <c r="U348" s="141"/>
      <c r="V348" s="141"/>
      <c r="W348" s="141"/>
      <c r="X348" s="141"/>
      <c r="Y348" s="141"/>
      <c r="Z348" s="141"/>
      <c r="AA348" s="141"/>
      <c r="AB348" s="141"/>
      <c r="AC348" s="141"/>
      <c r="AD348" s="141"/>
      <c r="AE348" s="141"/>
      <c r="AF348" s="141"/>
      <c r="AG348" s="141"/>
      <c r="AH348" s="141"/>
      <c r="AI348" s="141"/>
      <c r="AJ348" s="141"/>
      <c r="AK348" s="141"/>
      <c r="AL348" s="141"/>
      <c r="AM348" s="141"/>
      <c r="AN348" s="141"/>
      <c r="AO348" s="141"/>
      <c r="AP348" s="141"/>
      <c r="AQ348" s="141"/>
      <c r="AR348" s="141"/>
      <c r="AS348" s="141"/>
      <c r="AT348" s="141"/>
      <c r="AU348" s="141"/>
      <c r="AV348" s="141"/>
      <c r="AW348" s="141"/>
      <c r="AX348" s="141"/>
      <c r="AY348" s="141"/>
      <c r="AZ348" s="141"/>
      <c r="BA348" s="141"/>
      <c r="BB348" s="141"/>
      <c r="BC348" s="141"/>
    </row>
    <row r="349" spans="7:55" s="2" customFormat="1" x14ac:dyDescent="0.4">
      <c r="G349" s="141"/>
      <c r="H349" s="141"/>
      <c r="I349" s="141"/>
      <c r="J349" s="141"/>
      <c r="K349" s="141"/>
      <c r="L349" s="141"/>
      <c r="M349" s="141"/>
      <c r="N349" s="141"/>
      <c r="O349" s="141"/>
      <c r="P349" s="141"/>
      <c r="Q349" s="141"/>
      <c r="R349" s="141"/>
      <c r="S349" s="141"/>
      <c r="T349" s="141"/>
      <c r="U349" s="141"/>
      <c r="V349" s="141"/>
      <c r="W349" s="141"/>
      <c r="X349" s="141"/>
      <c r="Y349" s="141"/>
      <c r="Z349" s="141"/>
      <c r="AA349" s="141"/>
      <c r="AB349" s="141"/>
      <c r="AC349" s="141"/>
      <c r="AD349" s="141"/>
      <c r="AE349" s="141"/>
      <c r="AF349" s="141"/>
      <c r="AG349" s="141"/>
      <c r="AH349" s="141"/>
      <c r="AI349" s="141"/>
      <c r="AJ349" s="141"/>
      <c r="AK349" s="141"/>
      <c r="AL349" s="141"/>
      <c r="AM349" s="141"/>
      <c r="AN349" s="141"/>
      <c r="AO349" s="141"/>
      <c r="AP349" s="141"/>
      <c r="AQ349" s="141"/>
      <c r="AR349" s="141"/>
      <c r="AS349" s="141"/>
      <c r="AT349" s="141"/>
      <c r="AU349" s="141"/>
      <c r="AV349" s="141"/>
      <c r="AW349" s="141"/>
      <c r="AX349" s="141"/>
      <c r="AY349" s="141"/>
      <c r="AZ349" s="141"/>
      <c r="BA349" s="141"/>
      <c r="BB349" s="141"/>
      <c r="BC349" s="141"/>
    </row>
    <row r="350" spans="7:55" s="2" customFormat="1" x14ac:dyDescent="0.4">
      <c r="G350" s="141"/>
      <c r="H350" s="141"/>
      <c r="I350" s="141"/>
      <c r="J350" s="141"/>
      <c r="K350" s="141"/>
      <c r="L350" s="141"/>
      <c r="M350" s="141"/>
      <c r="N350" s="141"/>
      <c r="O350" s="141"/>
      <c r="P350" s="141"/>
      <c r="Q350" s="141"/>
      <c r="R350" s="141"/>
      <c r="S350" s="141"/>
      <c r="T350" s="141"/>
      <c r="U350" s="141"/>
      <c r="V350" s="141"/>
      <c r="W350" s="141"/>
      <c r="X350" s="141"/>
      <c r="Y350" s="141"/>
      <c r="Z350" s="141"/>
      <c r="AA350" s="141"/>
      <c r="AB350" s="141"/>
      <c r="AC350" s="141"/>
      <c r="AD350" s="141"/>
      <c r="AE350" s="141"/>
      <c r="AF350" s="141"/>
      <c r="AG350" s="141"/>
      <c r="AH350" s="141"/>
      <c r="AI350" s="141"/>
      <c r="AJ350" s="141"/>
      <c r="AK350" s="141"/>
      <c r="AL350" s="141"/>
      <c r="AM350" s="141"/>
      <c r="AN350" s="141"/>
      <c r="AO350" s="141"/>
      <c r="AP350" s="141"/>
      <c r="AQ350" s="141"/>
      <c r="AR350" s="141"/>
      <c r="AS350" s="141"/>
      <c r="AT350" s="141"/>
      <c r="AU350" s="141"/>
      <c r="AV350" s="141"/>
      <c r="AW350" s="141"/>
      <c r="AX350" s="141"/>
      <c r="AY350" s="141"/>
      <c r="AZ350" s="141"/>
      <c r="BA350" s="141"/>
      <c r="BB350" s="141"/>
      <c r="BC350" s="141"/>
    </row>
    <row r="351" spans="7:55" s="2" customFormat="1" x14ac:dyDescent="0.4">
      <c r="G351" s="141"/>
      <c r="H351" s="141"/>
      <c r="I351" s="141"/>
      <c r="J351" s="141"/>
      <c r="K351" s="141"/>
      <c r="L351" s="141"/>
      <c r="M351" s="141"/>
      <c r="N351" s="141"/>
      <c r="O351" s="141"/>
      <c r="P351" s="141"/>
      <c r="Q351" s="141"/>
      <c r="R351" s="141"/>
      <c r="S351" s="141"/>
      <c r="T351" s="141"/>
      <c r="U351" s="141"/>
      <c r="V351" s="141"/>
      <c r="W351" s="141"/>
      <c r="X351" s="141"/>
      <c r="Y351" s="141"/>
      <c r="Z351" s="141"/>
      <c r="AA351" s="141"/>
      <c r="AB351" s="141"/>
      <c r="AC351" s="141"/>
      <c r="AD351" s="141"/>
      <c r="AE351" s="141"/>
      <c r="AF351" s="141"/>
      <c r="AG351" s="141"/>
      <c r="AH351" s="141"/>
      <c r="AI351" s="141"/>
      <c r="AJ351" s="141"/>
      <c r="AK351" s="141"/>
      <c r="AL351" s="141"/>
      <c r="AM351" s="141"/>
      <c r="AN351" s="141"/>
      <c r="AO351" s="141"/>
      <c r="AP351" s="141"/>
      <c r="AQ351" s="141"/>
      <c r="AR351" s="141"/>
      <c r="AS351" s="141"/>
      <c r="AT351" s="141"/>
      <c r="AU351" s="141"/>
      <c r="AV351" s="141"/>
      <c r="AW351" s="141"/>
      <c r="AX351" s="141"/>
      <c r="AY351" s="141"/>
      <c r="AZ351" s="141"/>
      <c r="BA351" s="141"/>
      <c r="BB351" s="141"/>
      <c r="BC351" s="141"/>
    </row>
    <row r="352" spans="7:55" s="2" customFormat="1" x14ac:dyDescent="0.4">
      <c r="G352" s="141"/>
      <c r="H352" s="141"/>
      <c r="I352" s="141"/>
      <c r="J352" s="141"/>
      <c r="K352" s="141"/>
      <c r="L352" s="141"/>
      <c r="M352" s="141"/>
      <c r="N352" s="141"/>
      <c r="O352" s="141"/>
      <c r="P352" s="141"/>
      <c r="Q352" s="141"/>
      <c r="R352" s="141"/>
      <c r="S352" s="141"/>
      <c r="T352" s="141"/>
      <c r="U352" s="141"/>
      <c r="V352" s="141"/>
      <c r="W352" s="141"/>
      <c r="X352" s="141"/>
      <c r="Y352" s="141"/>
      <c r="Z352" s="141"/>
      <c r="AA352" s="141"/>
      <c r="AB352" s="141"/>
      <c r="AC352" s="141"/>
      <c r="AD352" s="141"/>
      <c r="AE352" s="141"/>
      <c r="AF352" s="141"/>
      <c r="AG352" s="141"/>
      <c r="AH352" s="141"/>
      <c r="AI352" s="141"/>
      <c r="AJ352" s="141"/>
      <c r="AK352" s="141"/>
      <c r="AL352" s="141"/>
      <c r="AM352" s="141"/>
      <c r="AN352" s="141"/>
      <c r="AO352" s="141"/>
      <c r="AP352" s="141"/>
      <c r="AQ352" s="141"/>
      <c r="AR352" s="141"/>
      <c r="AS352" s="141"/>
      <c r="AT352" s="141"/>
      <c r="AU352" s="141"/>
      <c r="AV352" s="141"/>
      <c r="AW352" s="141"/>
      <c r="AX352" s="141"/>
      <c r="AY352" s="141"/>
      <c r="AZ352" s="141"/>
      <c r="BA352" s="141"/>
      <c r="BB352" s="141"/>
      <c r="BC352" s="141"/>
    </row>
    <row r="353" spans="7:55" s="2" customFormat="1" x14ac:dyDescent="0.4">
      <c r="G353" s="141"/>
      <c r="H353" s="141"/>
      <c r="I353" s="141"/>
      <c r="J353" s="141"/>
      <c r="K353" s="141"/>
      <c r="L353" s="141"/>
      <c r="M353" s="141"/>
      <c r="N353" s="141"/>
      <c r="O353" s="141"/>
      <c r="P353" s="141"/>
      <c r="Q353" s="141"/>
      <c r="R353" s="141"/>
      <c r="S353" s="141"/>
      <c r="T353" s="141"/>
      <c r="U353" s="141"/>
      <c r="V353" s="141"/>
      <c r="W353" s="141"/>
      <c r="X353" s="141"/>
      <c r="Y353" s="141"/>
      <c r="Z353" s="141"/>
      <c r="AA353" s="141"/>
      <c r="AB353" s="141"/>
      <c r="AC353" s="141"/>
      <c r="AD353" s="141"/>
      <c r="AE353" s="141"/>
      <c r="AF353" s="141"/>
      <c r="AG353" s="141"/>
      <c r="AH353" s="141"/>
      <c r="AI353" s="141"/>
      <c r="AJ353" s="141"/>
      <c r="AK353" s="141"/>
      <c r="AL353" s="141"/>
      <c r="AM353" s="141"/>
      <c r="AN353" s="141"/>
      <c r="AO353" s="141"/>
      <c r="AP353" s="141"/>
      <c r="AQ353" s="141"/>
      <c r="AR353" s="141"/>
      <c r="AS353" s="141"/>
      <c r="AT353" s="141"/>
      <c r="AU353" s="141"/>
      <c r="AV353" s="141"/>
      <c r="AW353" s="141"/>
      <c r="AX353" s="141"/>
      <c r="AY353" s="141"/>
      <c r="AZ353" s="141"/>
      <c r="BA353" s="141"/>
      <c r="BB353" s="141"/>
      <c r="BC353" s="141"/>
    </row>
    <row r="354" spans="7:55" s="2" customFormat="1" x14ac:dyDescent="0.4">
      <c r="G354" s="141"/>
      <c r="H354" s="141"/>
      <c r="I354" s="141"/>
      <c r="J354" s="141"/>
      <c r="K354" s="141"/>
      <c r="L354" s="141"/>
      <c r="M354" s="141"/>
      <c r="N354" s="141"/>
      <c r="O354" s="141"/>
      <c r="P354" s="141"/>
      <c r="Q354" s="141"/>
      <c r="R354" s="141"/>
      <c r="S354" s="141"/>
      <c r="T354" s="141"/>
      <c r="U354" s="141"/>
      <c r="V354" s="141"/>
      <c r="W354" s="141"/>
      <c r="X354" s="141"/>
      <c r="Y354" s="141"/>
      <c r="Z354" s="141"/>
      <c r="AA354" s="141"/>
      <c r="AB354" s="141"/>
      <c r="AC354" s="141"/>
      <c r="AD354" s="141"/>
      <c r="AE354" s="141"/>
      <c r="AF354" s="141"/>
      <c r="AG354" s="141"/>
      <c r="AH354" s="141"/>
      <c r="AI354" s="141"/>
      <c r="AJ354" s="141"/>
      <c r="AK354" s="141"/>
      <c r="AL354" s="141"/>
      <c r="AM354" s="141"/>
      <c r="AN354" s="141"/>
      <c r="AO354" s="141"/>
      <c r="AP354" s="141"/>
      <c r="AQ354" s="141"/>
      <c r="AR354" s="141"/>
      <c r="AS354" s="141"/>
      <c r="AT354" s="141"/>
      <c r="AU354" s="141"/>
      <c r="AV354" s="141"/>
      <c r="AW354" s="141"/>
      <c r="AX354" s="141"/>
      <c r="AY354" s="141"/>
      <c r="AZ354" s="141"/>
      <c r="BA354" s="141"/>
      <c r="BB354" s="141"/>
      <c r="BC354" s="141"/>
    </row>
    <row r="355" spans="7:55" s="2" customFormat="1" x14ac:dyDescent="0.4">
      <c r="G355" s="141"/>
      <c r="H355" s="141"/>
      <c r="I355" s="141"/>
      <c r="J355" s="141"/>
      <c r="K355" s="141"/>
      <c r="L355" s="141"/>
      <c r="M355" s="141"/>
      <c r="N355" s="141"/>
      <c r="O355" s="141"/>
      <c r="P355" s="141"/>
      <c r="Q355" s="141"/>
      <c r="R355" s="141"/>
      <c r="S355" s="141"/>
      <c r="T355" s="141"/>
      <c r="U355" s="141"/>
      <c r="V355" s="141"/>
      <c r="W355" s="141"/>
      <c r="X355" s="141"/>
      <c r="Y355" s="141"/>
      <c r="Z355" s="141"/>
      <c r="AA355" s="141"/>
      <c r="AB355" s="141"/>
      <c r="AC355" s="141"/>
      <c r="AD355" s="141"/>
      <c r="AE355" s="141"/>
      <c r="AF355" s="141"/>
      <c r="AG355" s="141"/>
      <c r="AH355" s="141"/>
      <c r="AI355" s="141"/>
      <c r="AJ355" s="141"/>
      <c r="AK355" s="141"/>
      <c r="AL355" s="141"/>
      <c r="AM355" s="141"/>
      <c r="AN355" s="141"/>
      <c r="AO355" s="141"/>
      <c r="AP355" s="141"/>
      <c r="AQ355" s="141"/>
      <c r="AR355" s="141"/>
      <c r="AS355" s="141"/>
      <c r="AT355" s="141"/>
      <c r="AU355" s="141"/>
      <c r="AV355" s="141"/>
      <c r="AW355" s="141"/>
      <c r="AX355" s="141"/>
      <c r="AY355" s="141"/>
      <c r="AZ355" s="141"/>
      <c r="BA355" s="141"/>
      <c r="BB355" s="141"/>
      <c r="BC355" s="141"/>
    </row>
    <row r="356" spans="7:55" s="2" customFormat="1" x14ac:dyDescent="0.4">
      <c r="G356" s="141"/>
      <c r="H356" s="141"/>
      <c r="I356" s="141"/>
      <c r="J356" s="141"/>
      <c r="K356" s="141"/>
      <c r="L356" s="141"/>
      <c r="M356" s="141"/>
      <c r="N356" s="141"/>
      <c r="O356" s="141"/>
      <c r="P356" s="141"/>
      <c r="Q356" s="141"/>
      <c r="R356" s="141"/>
      <c r="S356" s="141"/>
      <c r="T356" s="141"/>
      <c r="U356" s="141"/>
      <c r="V356" s="141"/>
      <c r="W356" s="141"/>
      <c r="X356" s="141"/>
      <c r="Y356" s="141"/>
      <c r="Z356" s="141"/>
      <c r="AA356" s="141"/>
      <c r="AB356" s="141"/>
      <c r="AC356" s="141"/>
      <c r="AD356" s="141"/>
      <c r="AE356" s="141"/>
      <c r="AF356" s="141"/>
      <c r="AG356" s="141"/>
      <c r="AH356" s="141"/>
      <c r="AI356" s="141"/>
      <c r="AJ356" s="141"/>
      <c r="AK356" s="141"/>
      <c r="AL356" s="141"/>
      <c r="AM356" s="141"/>
      <c r="AN356" s="141"/>
      <c r="AO356" s="141"/>
      <c r="AP356" s="141"/>
      <c r="AQ356" s="141"/>
      <c r="AR356" s="141"/>
      <c r="AS356" s="141"/>
      <c r="AT356" s="141"/>
      <c r="AU356" s="141"/>
      <c r="AV356" s="141"/>
      <c r="AW356" s="141"/>
      <c r="AX356" s="141"/>
      <c r="AY356" s="141"/>
      <c r="AZ356" s="141"/>
      <c r="BA356" s="141"/>
      <c r="BB356" s="141"/>
      <c r="BC356" s="141"/>
    </row>
    <row r="357" spans="7:55" s="2" customFormat="1" x14ac:dyDescent="0.4">
      <c r="G357" s="141"/>
      <c r="H357" s="141"/>
      <c r="I357" s="141"/>
      <c r="J357" s="141"/>
      <c r="K357" s="141"/>
      <c r="L357" s="141"/>
      <c r="M357" s="141"/>
      <c r="N357" s="141"/>
      <c r="O357" s="141"/>
      <c r="P357" s="141"/>
      <c r="Q357" s="141"/>
      <c r="R357" s="141"/>
      <c r="S357" s="141"/>
      <c r="T357" s="141"/>
      <c r="U357" s="141"/>
      <c r="V357" s="141"/>
      <c r="W357" s="141"/>
      <c r="X357" s="141"/>
      <c r="Y357" s="141"/>
      <c r="Z357" s="141"/>
      <c r="AA357" s="141"/>
      <c r="AB357" s="141"/>
      <c r="AC357" s="141"/>
      <c r="AD357" s="141"/>
      <c r="AE357" s="141"/>
      <c r="AF357" s="141"/>
      <c r="AG357" s="141"/>
      <c r="AH357" s="141"/>
      <c r="AI357" s="141"/>
      <c r="AJ357" s="141"/>
      <c r="AK357" s="141"/>
      <c r="AL357" s="141"/>
      <c r="AM357" s="141"/>
      <c r="AN357" s="141"/>
      <c r="AO357" s="141"/>
      <c r="AP357" s="141"/>
      <c r="AQ357" s="141"/>
      <c r="AR357" s="141"/>
      <c r="AS357" s="141"/>
      <c r="AT357" s="141"/>
      <c r="AU357" s="141"/>
      <c r="AV357" s="141"/>
      <c r="AW357" s="141"/>
      <c r="AX357" s="141"/>
      <c r="AY357" s="141"/>
      <c r="AZ357" s="141"/>
      <c r="BA357" s="141"/>
      <c r="BB357" s="141"/>
      <c r="BC357" s="141"/>
    </row>
    <row r="358" spans="7:55" s="2" customFormat="1" x14ac:dyDescent="0.4">
      <c r="G358" s="141"/>
      <c r="H358" s="141"/>
      <c r="I358" s="141"/>
      <c r="J358" s="141"/>
      <c r="K358" s="141"/>
      <c r="L358" s="141"/>
      <c r="M358" s="141"/>
      <c r="N358" s="141"/>
      <c r="O358" s="141"/>
      <c r="P358" s="141"/>
      <c r="Q358" s="141"/>
      <c r="R358" s="141"/>
      <c r="S358" s="141"/>
      <c r="T358" s="141"/>
      <c r="U358" s="141"/>
      <c r="V358" s="141"/>
      <c r="W358" s="141"/>
      <c r="X358" s="141"/>
      <c r="Y358" s="141"/>
      <c r="Z358" s="141"/>
      <c r="AA358" s="141"/>
      <c r="AB358" s="141"/>
      <c r="AC358" s="141"/>
      <c r="AD358" s="141"/>
      <c r="AE358" s="141"/>
      <c r="AF358" s="141"/>
      <c r="AG358" s="141"/>
      <c r="AH358" s="141"/>
      <c r="AI358" s="141"/>
      <c r="AJ358" s="141"/>
      <c r="AK358" s="141"/>
      <c r="AL358" s="141"/>
      <c r="AM358" s="141"/>
      <c r="AN358" s="141"/>
      <c r="AO358" s="141"/>
      <c r="AP358" s="141"/>
      <c r="AQ358" s="141"/>
      <c r="AR358" s="141"/>
      <c r="AS358" s="141"/>
      <c r="AT358" s="141"/>
      <c r="AU358" s="141"/>
      <c r="AV358" s="141"/>
      <c r="AW358" s="141"/>
      <c r="AX358" s="141"/>
      <c r="AY358" s="141"/>
      <c r="AZ358" s="141"/>
      <c r="BA358" s="141"/>
      <c r="BB358" s="141"/>
      <c r="BC358" s="141"/>
    </row>
    <row r="359" spans="7:55" s="2" customFormat="1" x14ac:dyDescent="0.4">
      <c r="G359" s="141"/>
      <c r="H359" s="141"/>
      <c r="I359" s="141"/>
      <c r="J359" s="141"/>
      <c r="K359" s="141"/>
      <c r="L359" s="141"/>
      <c r="M359" s="141"/>
      <c r="N359" s="141"/>
      <c r="O359" s="141"/>
      <c r="P359" s="141"/>
      <c r="Q359" s="141"/>
      <c r="R359" s="141"/>
      <c r="S359" s="141"/>
      <c r="T359" s="141"/>
      <c r="U359" s="141"/>
      <c r="V359" s="141"/>
      <c r="W359" s="141"/>
      <c r="X359" s="141"/>
      <c r="Y359" s="141"/>
      <c r="Z359" s="141"/>
      <c r="AA359" s="141"/>
      <c r="AB359" s="141"/>
      <c r="AC359" s="141"/>
      <c r="AD359" s="141"/>
      <c r="AE359" s="141"/>
      <c r="AF359" s="141"/>
      <c r="AG359" s="141"/>
      <c r="AH359" s="141"/>
      <c r="AI359" s="141"/>
      <c r="AJ359" s="141"/>
      <c r="AK359" s="141"/>
      <c r="AL359" s="141"/>
      <c r="AM359" s="141"/>
      <c r="AN359" s="141"/>
      <c r="AO359" s="141"/>
      <c r="AP359" s="141"/>
      <c r="AQ359" s="141"/>
      <c r="AR359" s="141"/>
      <c r="AS359" s="141"/>
      <c r="AT359" s="141"/>
      <c r="AU359" s="141"/>
      <c r="AV359" s="141"/>
      <c r="AW359" s="141"/>
      <c r="AX359" s="141"/>
      <c r="AY359" s="141"/>
      <c r="AZ359" s="141"/>
      <c r="BA359" s="141"/>
      <c r="BB359" s="141"/>
      <c r="BC359" s="141"/>
    </row>
    <row r="360" spans="7:55" s="2" customFormat="1" x14ac:dyDescent="0.4">
      <c r="G360" s="141"/>
      <c r="H360" s="141"/>
      <c r="I360" s="141"/>
      <c r="J360" s="141"/>
      <c r="K360" s="141"/>
      <c r="L360" s="141"/>
      <c r="M360" s="141"/>
      <c r="N360" s="141"/>
      <c r="O360" s="141"/>
      <c r="P360" s="141"/>
      <c r="Q360" s="141"/>
      <c r="R360" s="141"/>
      <c r="S360" s="141"/>
      <c r="T360" s="141"/>
      <c r="U360" s="141"/>
      <c r="V360" s="141"/>
      <c r="W360" s="141"/>
      <c r="X360" s="141"/>
      <c r="Y360" s="141"/>
      <c r="Z360" s="141"/>
      <c r="AA360" s="141"/>
      <c r="AB360" s="141"/>
      <c r="AC360" s="141"/>
      <c r="AD360" s="141"/>
      <c r="AE360" s="141"/>
      <c r="AF360" s="141"/>
      <c r="AG360" s="141"/>
      <c r="AH360" s="141"/>
      <c r="AI360" s="141"/>
      <c r="AJ360" s="141"/>
      <c r="AK360" s="141"/>
      <c r="AL360" s="141"/>
      <c r="AM360" s="141"/>
      <c r="AN360" s="141"/>
      <c r="AO360" s="141"/>
      <c r="AP360" s="141"/>
      <c r="AQ360" s="141"/>
      <c r="AR360" s="141"/>
      <c r="AS360" s="141"/>
      <c r="AT360" s="141"/>
      <c r="AU360" s="141"/>
      <c r="AV360" s="141"/>
      <c r="AW360" s="141"/>
      <c r="AX360" s="141"/>
      <c r="AY360" s="141"/>
      <c r="AZ360" s="141"/>
      <c r="BA360" s="141"/>
      <c r="BB360" s="141"/>
      <c r="BC360" s="141"/>
    </row>
    <row r="361" spans="7:55" s="2" customFormat="1" x14ac:dyDescent="0.4">
      <c r="G361" s="141"/>
      <c r="H361" s="141"/>
      <c r="I361" s="141"/>
      <c r="J361" s="141"/>
      <c r="K361" s="141"/>
      <c r="L361" s="141"/>
      <c r="M361" s="141"/>
      <c r="N361" s="141"/>
      <c r="O361" s="141"/>
      <c r="P361" s="141"/>
      <c r="Q361" s="141"/>
      <c r="R361" s="141"/>
      <c r="S361" s="141"/>
      <c r="T361" s="141"/>
      <c r="U361" s="141"/>
      <c r="V361" s="141"/>
      <c r="W361" s="141"/>
      <c r="X361" s="141"/>
      <c r="Y361" s="141"/>
      <c r="Z361" s="141"/>
      <c r="AA361" s="141"/>
      <c r="AB361" s="141"/>
      <c r="AC361" s="141"/>
      <c r="AD361" s="141"/>
      <c r="AE361" s="141"/>
      <c r="AF361" s="141"/>
      <c r="AG361" s="141"/>
      <c r="AH361" s="141"/>
      <c r="AI361" s="141"/>
      <c r="AJ361" s="141"/>
      <c r="AK361" s="141"/>
      <c r="AL361" s="141"/>
      <c r="AM361" s="141"/>
      <c r="AN361" s="141"/>
      <c r="AO361" s="141"/>
      <c r="AP361" s="141"/>
      <c r="AQ361" s="141"/>
      <c r="AR361" s="141"/>
      <c r="AS361" s="141"/>
      <c r="AT361" s="141"/>
      <c r="AU361" s="141"/>
      <c r="AV361" s="141"/>
      <c r="AW361" s="141"/>
      <c r="AX361" s="141"/>
      <c r="AY361" s="141"/>
      <c r="AZ361" s="141"/>
      <c r="BA361" s="141"/>
      <c r="BB361" s="141"/>
      <c r="BC361" s="141"/>
    </row>
    <row r="362" spans="7:55" s="2" customFormat="1" x14ac:dyDescent="0.4">
      <c r="G362" s="141"/>
      <c r="H362" s="141"/>
      <c r="I362" s="141"/>
      <c r="J362" s="141"/>
      <c r="K362" s="141"/>
      <c r="L362" s="141"/>
      <c r="M362" s="141"/>
      <c r="N362" s="141"/>
      <c r="O362" s="141"/>
      <c r="P362" s="141"/>
      <c r="Q362" s="141"/>
      <c r="R362" s="141"/>
      <c r="S362" s="141"/>
      <c r="T362" s="141"/>
      <c r="U362" s="141"/>
      <c r="V362" s="141"/>
      <c r="W362" s="141"/>
      <c r="X362" s="141"/>
      <c r="Y362" s="141"/>
      <c r="Z362" s="141"/>
      <c r="AA362" s="141"/>
      <c r="AB362" s="141"/>
      <c r="AC362" s="141"/>
      <c r="AD362" s="141"/>
      <c r="AE362" s="141"/>
      <c r="AF362" s="141"/>
      <c r="AG362" s="141"/>
      <c r="AH362" s="141"/>
      <c r="AI362" s="141"/>
      <c r="AJ362" s="141"/>
      <c r="AK362" s="141"/>
      <c r="AL362" s="141"/>
      <c r="AM362" s="141"/>
      <c r="AN362" s="141"/>
      <c r="AO362" s="141"/>
      <c r="AP362" s="141"/>
      <c r="AQ362" s="141"/>
      <c r="AR362" s="141"/>
      <c r="AS362" s="141"/>
      <c r="AT362" s="141"/>
      <c r="AU362" s="141"/>
      <c r="AV362" s="141"/>
      <c r="AW362" s="141"/>
      <c r="AX362" s="141"/>
      <c r="AY362" s="141"/>
      <c r="AZ362" s="141"/>
      <c r="BA362" s="141"/>
      <c r="BB362" s="141"/>
      <c r="BC362" s="141"/>
    </row>
    <row r="363" spans="7:55" s="2" customFormat="1" x14ac:dyDescent="0.4">
      <c r="G363" s="141"/>
      <c r="H363" s="141"/>
      <c r="I363" s="141"/>
      <c r="J363" s="141"/>
      <c r="K363" s="141"/>
      <c r="L363" s="141"/>
      <c r="M363" s="141"/>
      <c r="N363" s="141"/>
      <c r="O363" s="141"/>
      <c r="P363" s="141"/>
      <c r="Q363" s="141"/>
      <c r="R363" s="141"/>
      <c r="S363" s="141"/>
      <c r="T363" s="141"/>
      <c r="U363" s="141"/>
      <c r="V363" s="141"/>
      <c r="W363" s="141"/>
      <c r="X363" s="141"/>
      <c r="Y363" s="141"/>
      <c r="Z363" s="141"/>
      <c r="AA363" s="141"/>
      <c r="AB363" s="141"/>
      <c r="AC363" s="141"/>
      <c r="AD363" s="141"/>
      <c r="AE363" s="141"/>
      <c r="AF363" s="141"/>
      <c r="AG363" s="141"/>
      <c r="AH363" s="141"/>
      <c r="AI363" s="141"/>
      <c r="AJ363" s="141"/>
      <c r="AK363" s="141"/>
      <c r="AL363" s="141"/>
      <c r="AM363" s="141"/>
      <c r="AN363" s="141"/>
      <c r="AO363" s="141"/>
      <c r="AP363" s="141"/>
      <c r="AQ363" s="141"/>
      <c r="AR363" s="141"/>
      <c r="AS363" s="141"/>
      <c r="AT363" s="141"/>
      <c r="AU363" s="141"/>
      <c r="AV363" s="141"/>
      <c r="AW363" s="141"/>
      <c r="AX363" s="141"/>
      <c r="AY363" s="141"/>
      <c r="AZ363" s="141"/>
      <c r="BA363" s="141"/>
      <c r="BB363" s="141"/>
      <c r="BC363" s="141"/>
    </row>
    <row r="364" spans="7:55" s="2" customFormat="1" x14ac:dyDescent="0.4">
      <c r="G364" s="141"/>
      <c r="H364" s="141"/>
      <c r="I364" s="141"/>
      <c r="J364" s="141"/>
      <c r="K364" s="141"/>
      <c r="L364" s="141"/>
      <c r="M364" s="141"/>
      <c r="N364" s="141"/>
      <c r="O364" s="141"/>
      <c r="P364" s="141"/>
      <c r="Q364" s="141"/>
      <c r="R364" s="141"/>
      <c r="S364" s="141"/>
      <c r="T364" s="141"/>
      <c r="U364" s="141"/>
      <c r="V364" s="141"/>
      <c r="W364" s="141"/>
      <c r="X364" s="141"/>
      <c r="Y364" s="141"/>
      <c r="Z364" s="141"/>
      <c r="AA364" s="141"/>
      <c r="AB364" s="141"/>
      <c r="AC364" s="141"/>
      <c r="AD364" s="141"/>
      <c r="AE364" s="141"/>
      <c r="AF364" s="141"/>
      <c r="AG364" s="141"/>
      <c r="AH364" s="141"/>
      <c r="AI364" s="141"/>
      <c r="AJ364" s="141"/>
      <c r="AK364" s="141"/>
      <c r="AL364" s="141"/>
      <c r="AM364" s="141"/>
      <c r="AN364" s="141"/>
      <c r="AO364" s="141"/>
      <c r="AP364" s="141"/>
      <c r="AQ364" s="141"/>
      <c r="AR364" s="141"/>
      <c r="AS364" s="141"/>
      <c r="AT364" s="141"/>
      <c r="AU364" s="141"/>
      <c r="AV364" s="141"/>
      <c r="AW364" s="141"/>
      <c r="AX364" s="141"/>
      <c r="AY364" s="141"/>
      <c r="AZ364" s="141"/>
      <c r="BA364" s="141"/>
      <c r="BB364" s="141"/>
      <c r="BC364" s="141"/>
    </row>
    <row r="365" spans="7:55" s="2" customFormat="1" x14ac:dyDescent="0.4">
      <c r="G365" s="141"/>
      <c r="H365" s="141"/>
      <c r="I365" s="141"/>
      <c r="J365" s="141"/>
      <c r="K365" s="141"/>
      <c r="L365" s="141"/>
      <c r="M365" s="141"/>
      <c r="N365" s="141"/>
      <c r="O365" s="141"/>
      <c r="P365" s="141"/>
      <c r="Q365" s="141"/>
      <c r="R365" s="141"/>
      <c r="S365" s="141"/>
      <c r="T365" s="141"/>
      <c r="U365" s="141"/>
      <c r="V365" s="141"/>
      <c r="W365" s="141"/>
      <c r="X365" s="141"/>
      <c r="Y365" s="141"/>
      <c r="Z365" s="141"/>
      <c r="AA365" s="141"/>
      <c r="AB365" s="141"/>
      <c r="AC365" s="141"/>
      <c r="AD365" s="141"/>
      <c r="AE365" s="141"/>
      <c r="AF365" s="141"/>
      <c r="AG365" s="141"/>
      <c r="AH365" s="141"/>
      <c r="AI365" s="141"/>
      <c r="AJ365" s="141"/>
      <c r="AK365" s="141"/>
      <c r="AL365" s="141"/>
      <c r="AM365" s="141"/>
      <c r="AN365" s="141"/>
      <c r="AO365" s="141"/>
      <c r="AP365" s="141"/>
      <c r="AQ365" s="141"/>
      <c r="AR365" s="141"/>
      <c r="AS365" s="141"/>
      <c r="AT365" s="141"/>
      <c r="AU365" s="141"/>
      <c r="AV365" s="141"/>
      <c r="AW365" s="141"/>
      <c r="AX365" s="141"/>
      <c r="AY365" s="141"/>
      <c r="AZ365" s="141"/>
      <c r="BA365" s="141"/>
      <c r="BB365" s="141"/>
      <c r="BC365" s="141"/>
    </row>
    <row r="366" spans="7:55" s="2" customFormat="1" x14ac:dyDescent="0.4">
      <c r="G366" s="141"/>
      <c r="H366" s="141"/>
      <c r="I366" s="141"/>
      <c r="J366" s="141"/>
      <c r="K366" s="141"/>
      <c r="L366" s="141"/>
      <c r="M366" s="141"/>
      <c r="N366" s="141"/>
      <c r="O366" s="141"/>
      <c r="P366" s="141"/>
      <c r="Q366" s="141"/>
      <c r="R366" s="141"/>
      <c r="S366" s="141"/>
      <c r="T366" s="141"/>
      <c r="U366" s="141"/>
      <c r="V366" s="141"/>
      <c r="W366" s="141"/>
      <c r="X366" s="141"/>
      <c r="Y366" s="141"/>
      <c r="Z366" s="141"/>
      <c r="AA366" s="141"/>
      <c r="AB366" s="141"/>
      <c r="AC366" s="141"/>
      <c r="AD366" s="141"/>
      <c r="AE366" s="141"/>
      <c r="AF366" s="141"/>
      <c r="AG366" s="141"/>
      <c r="AH366" s="141"/>
      <c r="AI366" s="141"/>
      <c r="AJ366" s="141"/>
      <c r="AK366" s="141"/>
      <c r="AL366" s="141"/>
      <c r="AM366" s="141"/>
      <c r="AN366" s="141"/>
      <c r="AO366" s="141"/>
      <c r="AP366" s="141"/>
      <c r="AQ366" s="141"/>
      <c r="AR366" s="141"/>
      <c r="AS366" s="141"/>
      <c r="AT366" s="141"/>
      <c r="AU366" s="141"/>
      <c r="AV366" s="141"/>
      <c r="AW366" s="141"/>
      <c r="AX366" s="141"/>
      <c r="AY366" s="141"/>
      <c r="AZ366" s="141"/>
      <c r="BA366" s="141"/>
      <c r="BB366" s="141"/>
      <c r="BC366" s="141"/>
    </row>
    <row r="367" spans="7:55" s="2" customFormat="1" x14ac:dyDescent="0.4">
      <c r="G367" s="141"/>
      <c r="H367" s="141"/>
      <c r="I367" s="141"/>
      <c r="J367" s="141"/>
      <c r="K367" s="141"/>
      <c r="L367" s="141"/>
      <c r="M367" s="141"/>
      <c r="N367" s="141"/>
      <c r="O367" s="141"/>
      <c r="P367" s="141"/>
      <c r="Q367" s="141"/>
      <c r="R367" s="141"/>
      <c r="S367" s="141"/>
      <c r="T367" s="141"/>
      <c r="U367" s="141"/>
      <c r="V367" s="141"/>
      <c r="W367" s="141"/>
      <c r="X367" s="141"/>
      <c r="Y367" s="141"/>
      <c r="Z367" s="141"/>
      <c r="AA367" s="141"/>
      <c r="AB367" s="141"/>
      <c r="AC367" s="141"/>
      <c r="AD367" s="141"/>
      <c r="AE367" s="141"/>
      <c r="AF367" s="141"/>
      <c r="AG367" s="141"/>
      <c r="AH367" s="141"/>
      <c r="AI367" s="141"/>
      <c r="AJ367" s="141"/>
      <c r="AK367" s="141"/>
      <c r="AL367" s="141"/>
      <c r="AM367" s="141"/>
      <c r="AN367" s="141"/>
      <c r="AO367" s="141"/>
      <c r="AP367" s="141"/>
      <c r="AQ367" s="141"/>
      <c r="AR367" s="141"/>
      <c r="AS367" s="141"/>
      <c r="AT367" s="141"/>
      <c r="AU367" s="141"/>
      <c r="AV367" s="141"/>
      <c r="AW367" s="141"/>
      <c r="AX367" s="141"/>
      <c r="AY367" s="141"/>
      <c r="AZ367" s="141"/>
      <c r="BA367" s="141"/>
      <c r="BB367" s="141"/>
      <c r="BC367" s="141"/>
    </row>
    <row r="368" spans="7:55" s="2" customFormat="1" x14ac:dyDescent="0.4">
      <c r="G368" s="141"/>
      <c r="H368" s="141"/>
      <c r="I368" s="141"/>
      <c r="J368" s="141"/>
      <c r="K368" s="141"/>
      <c r="L368" s="141"/>
      <c r="M368" s="141"/>
      <c r="N368" s="141"/>
      <c r="O368" s="141"/>
      <c r="P368" s="141"/>
      <c r="Q368" s="141"/>
      <c r="R368" s="141"/>
      <c r="S368" s="141"/>
      <c r="T368" s="141"/>
      <c r="U368" s="141"/>
      <c r="V368" s="141"/>
      <c r="W368" s="141"/>
      <c r="X368" s="141"/>
      <c r="Y368" s="141"/>
      <c r="Z368" s="141"/>
      <c r="AA368" s="141"/>
      <c r="AB368" s="141"/>
      <c r="AC368" s="141"/>
      <c r="AD368" s="141"/>
      <c r="AE368" s="141"/>
      <c r="AF368" s="141"/>
      <c r="AG368" s="141"/>
      <c r="AH368" s="141"/>
      <c r="AI368" s="141"/>
      <c r="AJ368" s="141"/>
      <c r="AK368" s="141"/>
      <c r="AL368" s="141"/>
      <c r="AM368" s="141"/>
      <c r="AN368" s="141"/>
      <c r="AO368" s="141"/>
      <c r="AP368" s="141"/>
      <c r="AQ368" s="141"/>
      <c r="AR368" s="141"/>
      <c r="AS368" s="141"/>
      <c r="AT368" s="141"/>
      <c r="AU368" s="141"/>
      <c r="AV368" s="141"/>
      <c r="AW368" s="141"/>
      <c r="AX368" s="141"/>
      <c r="AY368" s="141"/>
      <c r="AZ368" s="141"/>
      <c r="BA368" s="141"/>
      <c r="BB368" s="141"/>
      <c r="BC368" s="141"/>
    </row>
    <row r="369" spans="7:55" s="2" customFormat="1" x14ac:dyDescent="0.4">
      <c r="G369" s="141"/>
      <c r="H369" s="141"/>
      <c r="I369" s="141"/>
      <c r="J369" s="141"/>
      <c r="K369" s="141"/>
      <c r="L369" s="141"/>
      <c r="M369" s="141"/>
      <c r="N369" s="141"/>
      <c r="O369" s="141"/>
      <c r="P369" s="141"/>
      <c r="Q369" s="141"/>
      <c r="R369" s="141"/>
      <c r="S369" s="141"/>
      <c r="T369" s="141"/>
      <c r="U369" s="141"/>
      <c r="V369" s="141"/>
      <c r="W369" s="141"/>
      <c r="X369" s="141"/>
      <c r="Y369" s="141"/>
      <c r="Z369" s="141"/>
      <c r="AA369" s="141"/>
      <c r="AB369" s="141"/>
      <c r="AC369" s="141"/>
      <c r="AD369" s="141"/>
      <c r="AE369" s="141"/>
      <c r="AF369" s="141"/>
      <c r="AG369" s="141"/>
      <c r="AH369" s="141"/>
      <c r="AI369" s="141"/>
      <c r="AJ369" s="141"/>
      <c r="AK369" s="141"/>
      <c r="AL369" s="141"/>
      <c r="AM369" s="141"/>
      <c r="AN369" s="141"/>
      <c r="AO369" s="141"/>
      <c r="AP369" s="141"/>
      <c r="AQ369" s="141"/>
      <c r="AR369" s="141"/>
      <c r="AS369" s="141"/>
      <c r="AT369" s="141"/>
      <c r="AU369" s="141"/>
      <c r="AV369" s="141"/>
      <c r="AW369" s="141"/>
      <c r="AX369" s="141"/>
      <c r="AY369" s="141"/>
      <c r="AZ369" s="141"/>
      <c r="BA369" s="141"/>
      <c r="BB369" s="141"/>
      <c r="BC369" s="141"/>
    </row>
    <row r="370" spans="7:55" s="2" customFormat="1" x14ac:dyDescent="0.4">
      <c r="G370" s="141"/>
      <c r="H370" s="141"/>
      <c r="I370" s="141"/>
      <c r="J370" s="141"/>
      <c r="K370" s="141"/>
      <c r="L370" s="141"/>
      <c r="M370" s="141"/>
      <c r="N370" s="141"/>
      <c r="O370" s="141"/>
      <c r="P370" s="141"/>
      <c r="Q370" s="141"/>
      <c r="R370" s="141"/>
      <c r="S370" s="141"/>
      <c r="T370" s="141"/>
      <c r="U370" s="141"/>
      <c r="V370" s="141"/>
      <c r="W370" s="141"/>
      <c r="X370" s="141"/>
      <c r="Y370" s="141"/>
      <c r="Z370" s="141"/>
      <c r="AA370" s="141"/>
      <c r="AB370" s="141"/>
      <c r="AC370" s="141"/>
      <c r="AD370" s="141"/>
      <c r="AE370" s="141"/>
      <c r="AF370" s="141"/>
      <c r="AG370" s="141"/>
      <c r="AH370" s="141"/>
      <c r="AI370" s="141"/>
      <c r="AJ370" s="141"/>
      <c r="AK370" s="141"/>
      <c r="AL370" s="141"/>
      <c r="AM370" s="141"/>
      <c r="AN370" s="141"/>
      <c r="AO370" s="141"/>
      <c r="AP370" s="141"/>
      <c r="AQ370" s="141"/>
      <c r="AR370" s="141"/>
      <c r="AS370" s="141"/>
      <c r="AT370" s="141"/>
      <c r="AU370" s="141"/>
      <c r="AV370" s="141"/>
      <c r="AW370" s="141"/>
      <c r="AX370" s="141"/>
      <c r="AY370" s="141"/>
      <c r="AZ370" s="141"/>
      <c r="BA370" s="141"/>
      <c r="BB370" s="141"/>
      <c r="BC370" s="141"/>
    </row>
    <row r="371" spans="7:55" s="2" customFormat="1" x14ac:dyDescent="0.4">
      <c r="G371" s="141"/>
      <c r="H371" s="141"/>
      <c r="I371" s="141"/>
      <c r="J371" s="141"/>
      <c r="K371" s="141"/>
      <c r="L371" s="141"/>
      <c r="M371" s="141"/>
      <c r="N371" s="141"/>
      <c r="O371" s="141"/>
      <c r="P371" s="141"/>
      <c r="Q371" s="141"/>
      <c r="R371" s="141"/>
      <c r="S371" s="141"/>
      <c r="T371" s="141"/>
      <c r="U371" s="141"/>
      <c r="V371" s="141"/>
      <c r="W371" s="141"/>
      <c r="X371" s="141"/>
      <c r="Y371" s="141"/>
      <c r="Z371" s="141"/>
      <c r="AA371" s="141"/>
      <c r="AB371" s="141"/>
      <c r="AC371" s="141"/>
      <c r="AD371" s="141"/>
      <c r="AE371" s="141"/>
      <c r="AF371" s="141"/>
      <c r="AG371" s="141"/>
      <c r="AH371" s="141"/>
      <c r="AI371" s="141"/>
      <c r="AJ371" s="141"/>
      <c r="AK371" s="141"/>
      <c r="AL371" s="141"/>
      <c r="AM371" s="141"/>
      <c r="AN371" s="141"/>
      <c r="AO371" s="141"/>
      <c r="AP371" s="141"/>
      <c r="AQ371" s="141"/>
      <c r="AR371" s="141"/>
      <c r="AS371" s="141"/>
      <c r="AT371" s="141"/>
      <c r="AU371" s="141"/>
      <c r="AV371" s="141"/>
      <c r="AW371" s="141"/>
      <c r="AX371" s="141"/>
      <c r="AY371" s="141"/>
      <c r="AZ371" s="141"/>
      <c r="BA371" s="141"/>
      <c r="BB371" s="141"/>
      <c r="BC371" s="141"/>
    </row>
    <row r="372" spans="7:55" s="2" customFormat="1" x14ac:dyDescent="0.4">
      <c r="G372" s="141"/>
      <c r="H372" s="141"/>
      <c r="I372" s="141"/>
      <c r="J372" s="141"/>
      <c r="K372" s="141"/>
      <c r="L372" s="141"/>
      <c r="M372" s="141"/>
      <c r="N372" s="141"/>
      <c r="O372" s="141"/>
      <c r="P372" s="141"/>
      <c r="Q372" s="141"/>
      <c r="R372" s="141"/>
      <c r="S372" s="141"/>
      <c r="T372" s="141"/>
      <c r="U372" s="141"/>
      <c r="V372" s="141"/>
      <c r="W372" s="141"/>
      <c r="X372" s="141"/>
      <c r="Y372" s="141"/>
      <c r="Z372" s="141"/>
      <c r="AA372" s="141"/>
      <c r="AB372" s="141"/>
      <c r="AC372" s="141"/>
      <c r="AD372" s="141"/>
      <c r="AE372" s="141"/>
      <c r="AF372" s="141"/>
      <c r="AG372" s="141"/>
      <c r="AH372" s="141"/>
      <c r="AI372" s="141"/>
      <c r="AJ372" s="141"/>
      <c r="AK372" s="141"/>
      <c r="AL372" s="141"/>
      <c r="AM372" s="141"/>
      <c r="AN372" s="141"/>
      <c r="AO372" s="141"/>
      <c r="AP372" s="141"/>
      <c r="AQ372" s="141"/>
      <c r="AR372" s="141"/>
      <c r="AS372" s="141"/>
      <c r="AT372" s="141"/>
      <c r="AU372" s="141"/>
      <c r="AV372" s="141"/>
      <c r="AW372" s="141"/>
      <c r="AX372" s="141"/>
      <c r="AY372" s="141"/>
      <c r="AZ372" s="141"/>
      <c r="BA372" s="141"/>
      <c r="BB372" s="141"/>
      <c r="BC372" s="141"/>
    </row>
    <row r="373" spans="7:55" s="2" customFormat="1" x14ac:dyDescent="0.4">
      <c r="G373" s="141"/>
      <c r="H373" s="141"/>
      <c r="I373" s="141"/>
      <c r="J373" s="141"/>
      <c r="K373" s="141"/>
      <c r="L373" s="141"/>
      <c r="M373" s="141"/>
      <c r="N373" s="141"/>
      <c r="O373" s="141"/>
      <c r="P373" s="141"/>
      <c r="Q373" s="141"/>
      <c r="R373" s="141"/>
      <c r="S373" s="141"/>
      <c r="T373" s="141"/>
      <c r="U373" s="141"/>
      <c r="V373" s="141"/>
      <c r="W373" s="141"/>
      <c r="X373" s="141"/>
      <c r="Y373" s="141"/>
      <c r="Z373" s="141"/>
      <c r="AA373" s="141"/>
      <c r="AB373" s="141"/>
      <c r="AC373" s="141"/>
      <c r="AD373" s="141"/>
      <c r="AE373" s="141"/>
      <c r="AF373" s="141"/>
      <c r="AG373" s="141"/>
      <c r="AH373" s="141"/>
      <c r="AI373" s="141"/>
      <c r="AJ373" s="141"/>
      <c r="AK373" s="141"/>
      <c r="AL373" s="141"/>
      <c r="AM373" s="141"/>
      <c r="AN373" s="141"/>
      <c r="AO373" s="141"/>
      <c r="AP373" s="141"/>
      <c r="AQ373" s="141"/>
      <c r="AR373" s="141"/>
      <c r="AS373" s="141"/>
      <c r="AT373" s="141"/>
      <c r="AU373" s="141"/>
      <c r="AV373" s="141"/>
      <c r="AW373" s="141"/>
      <c r="AX373" s="141"/>
      <c r="AY373" s="141"/>
      <c r="AZ373" s="141"/>
      <c r="BA373" s="141"/>
      <c r="BB373" s="141"/>
      <c r="BC373" s="141"/>
    </row>
    <row r="374" spans="7:55" s="2" customFormat="1" x14ac:dyDescent="0.4">
      <c r="G374" s="141"/>
      <c r="H374" s="141"/>
      <c r="I374" s="141"/>
      <c r="J374" s="141"/>
      <c r="K374" s="141"/>
      <c r="L374" s="141"/>
      <c r="M374" s="141"/>
      <c r="N374" s="141"/>
      <c r="O374" s="141"/>
      <c r="P374" s="141"/>
      <c r="Q374" s="141"/>
      <c r="R374" s="141"/>
      <c r="S374" s="141"/>
      <c r="T374" s="141"/>
      <c r="U374" s="141"/>
      <c r="V374" s="141"/>
      <c r="W374" s="141"/>
      <c r="X374" s="141"/>
      <c r="Y374" s="141"/>
      <c r="Z374" s="141"/>
      <c r="AA374" s="141"/>
      <c r="AB374" s="141"/>
      <c r="AC374" s="141"/>
      <c r="AD374" s="141"/>
      <c r="AE374" s="141"/>
      <c r="AF374" s="141"/>
      <c r="AG374" s="141"/>
      <c r="AH374" s="141"/>
      <c r="AI374" s="141"/>
      <c r="AJ374" s="141"/>
      <c r="AK374" s="141"/>
      <c r="AL374" s="141"/>
      <c r="AM374" s="141"/>
      <c r="AN374" s="141"/>
      <c r="AO374" s="141"/>
      <c r="AP374" s="141"/>
      <c r="AQ374" s="141"/>
      <c r="AR374" s="141"/>
      <c r="AS374" s="141"/>
      <c r="AT374" s="141"/>
      <c r="AU374" s="141"/>
      <c r="AV374" s="141"/>
      <c r="AW374" s="141"/>
      <c r="AX374" s="141"/>
      <c r="AY374" s="141"/>
      <c r="AZ374" s="141"/>
      <c r="BA374" s="141"/>
      <c r="BB374" s="141"/>
      <c r="BC374" s="141"/>
    </row>
    <row r="375" spans="7:55" s="2" customFormat="1" x14ac:dyDescent="0.4">
      <c r="G375" s="141"/>
      <c r="H375" s="141"/>
      <c r="I375" s="141"/>
      <c r="J375" s="141"/>
      <c r="K375" s="141"/>
      <c r="L375" s="141"/>
      <c r="M375" s="141"/>
      <c r="N375" s="141"/>
      <c r="O375" s="141"/>
      <c r="P375" s="141"/>
      <c r="Q375" s="141"/>
      <c r="R375" s="141"/>
      <c r="S375" s="141"/>
      <c r="T375" s="141"/>
      <c r="U375" s="141"/>
      <c r="V375" s="141"/>
      <c r="W375" s="141"/>
      <c r="X375" s="141"/>
      <c r="Y375" s="141"/>
      <c r="Z375" s="141"/>
      <c r="AA375" s="141"/>
      <c r="AB375" s="141"/>
      <c r="AC375" s="141"/>
      <c r="AD375" s="141"/>
      <c r="AE375" s="141"/>
      <c r="AF375" s="141"/>
      <c r="AG375" s="141"/>
      <c r="AH375" s="141"/>
      <c r="AI375" s="141"/>
      <c r="AJ375" s="141"/>
      <c r="AK375" s="141"/>
      <c r="AL375" s="141"/>
      <c r="AM375" s="141"/>
      <c r="AN375" s="141"/>
      <c r="AO375" s="141"/>
      <c r="AP375" s="141"/>
      <c r="AQ375" s="141"/>
      <c r="AR375" s="141"/>
      <c r="AS375" s="141"/>
      <c r="AT375" s="141"/>
      <c r="AU375" s="141"/>
      <c r="AV375" s="141"/>
      <c r="AW375" s="141"/>
      <c r="AX375" s="141"/>
      <c r="AY375" s="141"/>
      <c r="AZ375" s="141"/>
      <c r="BA375" s="141"/>
      <c r="BB375" s="141"/>
      <c r="BC375" s="141"/>
    </row>
    <row r="376" spans="7:55" s="2" customFormat="1" x14ac:dyDescent="0.4">
      <c r="G376" s="141"/>
      <c r="H376" s="141"/>
      <c r="I376" s="141"/>
      <c r="J376" s="141"/>
      <c r="K376" s="141"/>
      <c r="L376" s="141"/>
      <c r="M376" s="141"/>
      <c r="N376" s="141"/>
      <c r="O376" s="141"/>
      <c r="P376" s="141"/>
      <c r="Q376" s="141"/>
      <c r="R376" s="141"/>
      <c r="S376" s="141"/>
      <c r="T376" s="141"/>
      <c r="U376" s="141"/>
      <c r="V376" s="141"/>
      <c r="W376" s="141"/>
      <c r="X376" s="141"/>
      <c r="Y376" s="141"/>
      <c r="Z376" s="141"/>
      <c r="AA376" s="141"/>
      <c r="AB376" s="141"/>
      <c r="AC376" s="141"/>
      <c r="AD376" s="141"/>
      <c r="AE376" s="141"/>
      <c r="AF376" s="141"/>
      <c r="AG376" s="141"/>
      <c r="AH376" s="141"/>
      <c r="AI376" s="141"/>
      <c r="AJ376" s="141"/>
      <c r="AK376" s="141"/>
      <c r="AL376" s="141"/>
      <c r="AM376" s="141"/>
      <c r="AN376" s="141"/>
      <c r="AO376" s="141"/>
      <c r="AP376" s="141"/>
      <c r="AQ376" s="141"/>
      <c r="AR376" s="141"/>
      <c r="AS376" s="141"/>
      <c r="AT376" s="141"/>
      <c r="AU376" s="141"/>
      <c r="AV376" s="141"/>
      <c r="AW376" s="141"/>
      <c r="AX376" s="141"/>
      <c r="AY376" s="141"/>
      <c r="AZ376" s="141"/>
      <c r="BA376" s="141"/>
      <c r="BB376" s="141"/>
      <c r="BC376" s="141"/>
    </row>
    <row r="377" spans="7:55" s="2" customFormat="1" x14ac:dyDescent="0.4">
      <c r="G377" s="141"/>
      <c r="H377" s="141"/>
      <c r="I377" s="141"/>
      <c r="J377" s="141"/>
      <c r="K377" s="141"/>
      <c r="L377" s="141"/>
      <c r="M377" s="141"/>
      <c r="N377" s="141"/>
      <c r="O377" s="141"/>
      <c r="P377" s="141"/>
      <c r="Q377" s="141"/>
      <c r="R377" s="141"/>
      <c r="S377" s="141"/>
      <c r="T377" s="141"/>
      <c r="U377" s="141"/>
      <c r="V377" s="141"/>
      <c r="W377" s="141"/>
      <c r="X377" s="141"/>
      <c r="Y377" s="141"/>
      <c r="Z377" s="141"/>
      <c r="AA377" s="141"/>
      <c r="AB377" s="141"/>
      <c r="AC377" s="141"/>
      <c r="AD377" s="141"/>
      <c r="AE377" s="141"/>
      <c r="AF377" s="141"/>
      <c r="AG377" s="141"/>
      <c r="AH377" s="141"/>
      <c r="AI377" s="141"/>
      <c r="AJ377" s="141"/>
      <c r="AK377" s="141"/>
      <c r="AL377" s="141"/>
      <c r="AM377" s="141"/>
      <c r="AN377" s="141"/>
      <c r="AO377" s="141"/>
      <c r="AP377" s="141"/>
      <c r="AQ377" s="141"/>
      <c r="AR377" s="141"/>
      <c r="AS377" s="141"/>
      <c r="AT377" s="141"/>
      <c r="AU377" s="141"/>
      <c r="AV377" s="141"/>
      <c r="AW377" s="141"/>
      <c r="AX377" s="141"/>
      <c r="AY377" s="141"/>
      <c r="AZ377" s="141"/>
      <c r="BA377" s="141"/>
      <c r="BB377" s="141"/>
      <c r="BC377" s="141"/>
    </row>
    <row r="378" spans="7:55" s="2" customFormat="1" x14ac:dyDescent="0.4">
      <c r="G378" s="141"/>
      <c r="H378" s="141"/>
      <c r="I378" s="141"/>
      <c r="J378" s="141"/>
      <c r="K378" s="141"/>
      <c r="L378" s="141"/>
      <c r="M378" s="141"/>
      <c r="N378" s="141"/>
      <c r="O378" s="141"/>
      <c r="P378" s="141"/>
      <c r="Q378" s="141"/>
      <c r="R378" s="141"/>
      <c r="S378" s="141"/>
      <c r="T378" s="141"/>
      <c r="U378" s="141"/>
      <c r="V378" s="141"/>
      <c r="W378" s="141"/>
      <c r="X378" s="141"/>
      <c r="Y378" s="141"/>
      <c r="Z378" s="141"/>
      <c r="AA378" s="141"/>
      <c r="AB378" s="141"/>
      <c r="AC378" s="141"/>
      <c r="AD378" s="141"/>
      <c r="AE378" s="141"/>
      <c r="AF378" s="141"/>
      <c r="AG378" s="141"/>
      <c r="AH378" s="141"/>
      <c r="AI378" s="141"/>
      <c r="AJ378" s="141"/>
      <c r="AK378" s="141"/>
      <c r="AL378" s="141"/>
      <c r="AM378" s="141"/>
      <c r="AN378" s="141"/>
      <c r="AO378" s="141"/>
      <c r="AP378" s="141"/>
      <c r="AQ378" s="141"/>
      <c r="AR378" s="141"/>
      <c r="AS378" s="141"/>
      <c r="AT378" s="141"/>
      <c r="AU378" s="141"/>
      <c r="AV378" s="141"/>
      <c r="AW378" s="141"/>
      <c r="AX378" s="141"/>
      <c r="AY378" s="141"/>
      <c r="AZ378" s="141"/>
      <c r="BA378" s="141"/>
      <c r="BB378" s="141"/>
      <c r="BC378" s="141"/>
    </row>
    <row r="379" spans="7:55" s="2" customFormat="1" x14ac:dyDescent="0.4">
      <c r="G379" s="141"/>
      <c r="H379" s="141"/>
      <c r="I379" s="141"/>
      <c r="J379" s="141"/>
      <c r="K379" s="141"/>
      <c r="L379" s="141"/>
      <c r="M379" s="141"/>
      <c r="N379" s="141"/>
      <c r="O379" s="141"/>
      <c r="P379" s="141"/>
      <c r="Q379" s="141"/>
      <c r="R379" s="141"/>
      <c r="S379" s="141"/>
      <c r="T379" s="141"/>
      <c r="U379" s="141"/>
      <c r="V379" s="141"/>
      <c r="W379" s="141"/>
      <c r="X379" s="141"/>
      <c r="Y379" s="141"/>
      <c r="Z379" s="141"/>
      <c r="AA379" s="141"/>
      <c r="AB379" s="141"/>
      <c r="AC379" s="141"/>
      <c r="AD379" s="141"/>
      <c r="AE379" s="141"/>
      <c r="AF379" s="141"/>
      <c r="AG379" s="141"/>
      <c r="AH379" s="141"/>
      <c r="AI379" s="141"/>
      <c r="AJ379" s="141"/>
      <c r="AK379" s="141"/>
      <c r="AL379" s="141"/>
      <c r="AM379" s="141"/>
      <c r="AN379" s="141"/>
      <c r="AO379" s="141"/>
      <c r="AP379" s="141"/>
      <c r="AQ379" s="141"/>
      <c r="AR379" s="141"/>
      <c r="AS379" s="141"/>
      <c r="AT379" s="141"/>
      <c r="AU379" s="141"/>
      <c r="AV379" s="141"/>
      <c r="AW379" s="141"/>
      <c r="AX379" s="141"/>
      <c r="AY379" s="141"/>
      <c r="AZ379" s="141"/>
      <c r="BA379" s="141"/>
      <c r="BB379" s="141"/>
      <c r="BC379" s="141"/>
    </row>
    <row r="380" spans="7:55" s="2" customFormat="1" x14ac:dyDescent="0.4">
      <c r="G380" s="141"/>
      <c r="H380" s="141"/>
      <c r="I380" s="141"/>
      <c r="J380" s="141"/>
      <c r="K380" s="141"/>
      <c r="L380" s="141"/>
      <c r="M380" s="141"/>
      <c r="N380" s="141"/>
      <c r="O380" s="141"/>
      <c r="P380" s="141"/>
      <c r="Q380" s="141"/>
      <c r="R380" s="141"/>
      <c r="S380" s="141"/>
      <c r="T380" s="141"/>
      <c r="U380" s="141"/>
      <c r="V380" s="141"/>
      <c r="W380" s="141"/>
      <c r="X380" s="141"/>
      <c r="Y380" s="141"/>
      <c r="Z380" s="141"/>
      <c r="AA380" s="141"/>
      <c r="AB380" s="141"/>
      <c r="AC380" s="141"/>
      <c r="AD380" s="141"/>
      <c r="AE380" s="141"/>
      <c r="AF380" s="141"/>
      <c r="AG380" s="141"/>
      <c r="AH380" s="141"/>
      <c r="AI380" s="141"/>
      <c r="AJ380" s="141"/>
      <c r="AK380" s="141"/>
      <c r="AL380" s="141"/>
      <c r="AM380" s="141"/>
      <c r="AN380" s="141"/>
      <c r="AO380" s="141"/>
      <c r="AP380" s="141"/>
      <c r="AQ380" s="141"/>
      <c r="AR380" s="141"/>
      <c r="AS380" s="141"/>
      <c r="AT380" s="141"/>
      <c r="AU380" s="141"/>
      <c r="AV380" s="141"/>
      <c r="AW380" s="141"/>
      <c r="AX380" s="141"/>
      <c r="AY380" s="141"/>
      <c r="AZ380" s="141"/>
      <c r="BA380" s="141"/>
      <c r="BB380" s="141"/>
      <c r="BC380" s="141"/>
    </row>
    <row r="381" spans="7:55" s="2" customFormat="1" x14ac:dyDescent="0.4">
      <c r="G381" s="141"/>
      <c r="H381" s="141"/>
      <c r="I381" s="141"/>
      <c r="J381" s="141"/>
      <c r="K381" s="141"/>
      <c r="L381" s="141"/>
      <c r="M381" s="141"/>
      <c r="N381" s="141"/>
      <c r="O381" s="141"/>
      <c r="P381" s="141"/>
      <c r="Q381" s="141"/>
      <c r="R381" s="141"/>
      <c r="S381" s="141"/>
      <c r="T381" s="141"/>
      <c r="U381" s="141"/>
      <c r="V381" s="141"/>
      <c r="W381" s="141"/>
      <c r="X381" s="141"/>
      <c r="Y381" s="141"/>
      <c r="Z381" s="141"/>
      <c r="AA381" s="141"/>
      <c r="AB381" s="141"/>
      <c r="AC381" s="141"/>
      <c r="AD381" s="141"/>
      <c r="AE381" s="141"/>
      <c r="AF381" s="141"/>
      <c r="AG381" s="141"/>
      <c r="AH381" s="141"/>
      <c r="AI381" s="141"/>
      <c r="AJ381" s="141"/>
      <c r="AK381" s="141"/>
      <c r="AL381" s="141"/>
      <c r="AM381" s="141"/>
      <c r="AN381" s="141"/>
      <c r="AO381" s="141"/>
      <c r="AP381" s="141"/>
      <c r="AQ381" s="141"/>
      <c r="AR381" s="141"/>
      <c r="AS381" s="141"/>
      <c r="AT381" s="141"/>
      <c r="AU381" s="141"/>
      <c r="AV381" s="141"/>
      <c r="AW381" s="141"/>
      <c r="AX381" s="141"/>
      <c r="AY381" s="141"/>
      <c r="AZ381" s="141"/>
      <c r="BA381" s="141"/>
      <c r="BB381" s="141"/>
      <c r="BC381" s="141"/>
    </row>
    <row r="382" spans="7:55" s="2" customFormat="1" x14ac:dyDescent="0.4">
      <c r="G382" s="141"/>
      <c r="H382" s="141"/>
      <c r="I382" s="141"/>
      <c r="J382" s="141"/>
      <c r="K382" s="141"/>
      <c r="L382" s="141"/>
      <c r="M382" s="141"/>
      <c r="N382" s="141"/>
      <c r="O382" s="141"/>
      <c r="P382" s="141"/>
      <c r="Q382" s="141"/>
      <c r="R382" s="141"/>
      <c r="S382" s="141"/>
      <c r="T382" s="141"/>
      <c r="U382" s="141"/>
      <c r="V382" s="141"/>
      <c r="W382" s="141"/>
      <c r="X382" s="141"/>
      <c r="Y382" s="141"/>
      <c r="Z382" s="141"/>
      <c r="AA382" s="141"/>
      <c r="AB382" s="141"/>
      <c r="AC382" s="141"/>
      <c r="AD382" s="141"/>
      <c r="AE382" s="141"/>
      <c r="AF382" s="141"/>
      <c r="AG382" s="141"/>
      <c r="AH382" s="141"/>
      <c r="AI382" s="141"/>
      <c r="AJ382" s="141"/>
      <c r="AK382" s="141"/>
      <c r="AL382" s="141"/>
      <c r="AM382" s="141"/>
      <c r="AN382" s="141"/>
      <c r="AO382" s="141"/>
      <c r="AP382" s="141"/>
      <c r="AQ382" s="141"/>
      <c r="AR382" s="141"/>
      <c r="AS382" s="141"/>
      <c r="AT382" s="141"/>
      <c r="AU382" s="141"/>
      <c r="AV382" s="141"/>
      <c r="AW382" s="141"/>
      <c r="AX382" s="141"/>
      <c r="AY382" s="141"/>
      <c r="AZ382" s="141"/>
      <c r="BA382" s="141"/>
      <c r="BB382" s="141"/>
      <c r="BC382" s="141"/>
    </row>
    <row r="383" spans="7:55" s="2" customFormat="1" x14ac:dyDescent="0.4">
      <c r="G383" s="141"/>
      <c r="H383" s="141"/>
      <c r="I383" s="141"/>
      <c r="J383" s="141"/>
      <c r="K383" s="141"/>
      <c r="L383" s="141"/>
      <c r="M383" s="141"/>
      <c r="N383" s="141"/>
      <c r="O383" s="141"/>
      <c r="P383" s="141"/>
      <c r="Q383" s="141"/>
      <c r="R383" s="141"/>
      <c r="S383" s="141"/>
      <c r="T383" s="141"/>
      <c r="U383" s="141"/>
      <c r="V383" s="141"/>
      <c r="W383" s="141"/>
      <c r="X383" s="141"/>
      <c r="Y383" s="141"/>
      <c r="Z383" s="141"/>
      <c r="AA383" s="141"/>
      <c r="AB383" s="141"/>
      <c r="AC383" s="141"/>
      <c r="AD383" s="141"/>
      <c r="AE383" s="141"/>
      <c r="AF383" s="141"/>
      <c r="AG383" s="141"/>
      <c r="AH383" s="141"/>
      <c r="AI383" s="141"/>
      <c r="AJ383" s="141"/>
      <c r="AK383" s="141"/>
      <c r="AL383" s="141"/>
      <c r="AM383" s="141"/>
      <c r="AN383" s="141"/>
      <c r="AO383" s="141"/>
      <c r="AP383" s="141"/>
      <c r="AQ383" s="141"/>
      <c r="AR383" s="141"/>
      <c r="AS383" s="141"/>
      <c r="AT383" s="141"/>
      <c r="AU383" s="141"/>
      <c r="AV383" s="141"/>
      <c r="AW383" s="141"/>
      <c r="AX383" s="141"/>
      <c r="AY383" s="141"/>
      <c r="AZ383" s="141"/>
      <c r="BA383" s="141"/>
      <c r="BB383" s="141"/>
      <c r="BC383" s="141"/>
    </row>
    <row r="384" spans="7:55" s="2" customFormat="1" x14ac:dyDescent="0.4">
      <c r="G384" s="141"/>
      <c r="H384" s="141"/>
      <c r="I384" s="141"/>
      <c r="J384" s="141"/>
      <c r="K384" s="141"/>
      <c r="L384" s="141"/>
      <c r="M384" s="141"/>
      <c r="N384" s="141"/>
      <c r="O384" s="141"/>
      <c r="P384" s="141"/>
      <c r="Q384" s="141"/>
      <c r="R384" s="141"/>
      <c r="S384" s="141"/>
      <c r="T384" s="141"/>
      <c r="U384" s="141"/>
      <c r="V384" s="141"/>
      <c r="W384" s="141"/>
      <c r="X384" s="141"/>
      <c r="Y384" s="141"/>
      <c r="Z384" s="141"/>
      <c r="AA384" s="141"/>
      <c r="AB384" s="141"/>
      <c r="AC384" s="141"/>
      <c r="AD384" s="141"/>
      <c r="AE384" s="141"/>
      <c r="AF384" s="141"/>
      <c r="AG384" s="141"/>
      <c r="AH384" s="141"/>
      <c r="AI384" s="141"/>
      <c r="AJ384" s="141"/>
      <c r="AK384" s="141"/>
      <c r="AL384" s="141"/>
      <c r="AM384" s="141"/>
      <c r="AN384" s="141"/>
      <c r="AO384" s="141"/>
      <c r="AP384" s="141"/>
      <c r="AQ384" s="141"/>
      <c r="AR384" s="141"/>
      <c r="AS384" s="141"/>
      <c r="AT384" s="141"/>
      <c r="AU384" s="141"/>
      <c r="AV384" s="141"/>
      <c r="AW384" s="141"/>
      <c r="AX384" s="141"/>
      <c r="AY384" s="141"/>
      <c r="AZ384" s="141"/>
      <c r="BA384" s="141"/>
      <c r="BB384" s="141"/>
      <c r="BC384" s="141"/>
    </row>
    <row r="385" spans="7:55" s="2" customFormat="1" x14ac:dyDescent="0.4">
      <c r="G385" s="141"/>
      <c r="H385" s="141"/>
      <c r="I385" s="141"/>
      <c r="J385" s="141"/>
      <c r="K385" s="141"/>
      <c r="L385" s="141"/>
      <c r="M385" s="141"/>
      <c r="N385" s="141"/>
      <c r="O385" s="141"/>
      <c r="P385" s="141"/>
      <c r="Q385" s="141"/>
      <c r="R385" s="141"/>
      <c r="S385" s="141"/>
      <c r="T385" s="141"/>
      <c r="U385" s="141"/>
      <c r="V385" s="141"/>
      <c r="W385" s="141"/>
      <c r="X385" s="141"/>
      <c r="Y385" s="141"/>
      <c r="Z385" s="141"/>
      <c r="AA385" s="141"/>
      <c r="AB385" s="141"/>
      <c r="AC385" s="141"/>
      <c r="AD385" s="141"/>
      <c r="AE385" s="141"/>
      <c r="AF385" s="141"/>
      <c r="AG385" s="141"/>
      <c r="AH385" s="141"/>
      <c r="AI385" s="141"/>
      <c r="AJ385" s="141"/>
      <c r="AK385" s="141"/>
      <c r="AL385" s="141"/>
      <c r="AM385" s="141"/>
      <c r="AN385" s="141"/>
      <c r="AO385" s="141"/>
      <c r="AP385" s="141"/>
      <c r="AQ385" s="141"/>
      <c r="AR385" s="141"/>
      <c r="AS385" s="141"/>
      <c r="AT385" s="141"/>
      <c r="AU385" s="141"/>
      <c r="AV385" s="141"/>
      <c r="AW385" s="141"/>
      <c r="AX385" s="141"/>
      <c r="AY385" s="141"/>
      <c r="AZ385" s="141"/>
      <c r="BA385" s="141"/>
      <c r="BB385" s="141"/>
      <c r="BC385" s="141"/>
    </row>
    <row r="386" spans="7:55" s="2" customFormat="1" x14ac:dyDescent="0.4">
      <c r="G386" s="141"/>
      <c r="H386" s="141"/>
      <c r="I386" s="141"/>
      <c r="J386" s="141"/>
      <c r="K386" s="141"/>
      <c r="L386" s="141"/>
      <c r="M386" s="141"/>
      <c r="N386" s="141"/>
      <c r="O386" s="141"/>
      <c r="P386" s="141"/>
      <c r="Q386" s="141"/>
      <c r="R386" s="141"/>
      <c r="S386" s="141"/>
      <c r="T386" s="141"/>
      <c r="U386" s="141"/>
      <c r="V386" s="141"/>
      <c r="W386" s="141"/>
      <c r="X386" s="141"/>
      <c r="Y386" s="141"/>
      <c r="Z386" s="141"/>
      <c r="AA386" s="141"/>
      <c r="AB386" s="141"/>
      <c r="AC386" s="141"/>
      <c r="AD386" s="141"/>
      <c r="AE386" s="141"/>
      <c r="AF386" s="141"/>
      <c r="AG386" s="141"/>
      <c r="AH386" s="141"/>
      <c r="AI386" s="141"/>
      <c r="AJ386" s="141"/>
      <c r="AK386" s="141"/>
      <c r="AL386" s="141"/>
      <c r="AM386" s="141"/>
      <c r="AN386" s="141"/>
      <c r="AO386" s="141"/>
      <c r="AP386" s="141"/>
      <c r="AQ386" s="141"/>
      <c r="AR386" s="141"/>
      <c r="AS386" s="141"/>
      <c r="AT386" s="141"/>
      <c r="AU386" s="141"/>
      <c r="AV386" s="141"/>
      <c r="AW386" s="141"/>
      <c r="AX386" s="141"/>
      <c r="AY386" s="141"/>
      <c r="AZ386" s="141"/>
      <c r="BA386" s="141"/>
      <c r="BB386" s="141"/>
      <c r="BC386" s="141"/>
    </row>
    <row r="387" spans="7:55" s="2" customFormat="1" x14ac:dyDescent="0.4">
      <c r="G387" s="141"/>
      <c r="H387" s="141"/>
      <c r="I387" s="141"/>
      <c r="J387" s="141"/>
      <c r="K387" s="141"/>
      <c r="L387" s="141"/>
      <c r="M387" s="141"/>
      <c r="N387" s="141"/>
      <c r="O387" s="141"/>
      <c r="P387" s="141"/>
      <c r="Q387" s="141"/>
      <c r="R387" s="141"/>
      <c r="S387" s="141"/>
      <c r="T387" s="141"/>
      <c r="U387" s="141"/>
      <c r="V387" s="141"/>
      <c r="W387" s="141"/>
      <c r="X387" s="141"/>
      <c r="Y387" s="141"/>
      <c r="Z387" s="141"/>
      <c r="AA387" s="141"/>
      <c r="AB387" s="141"/>
      <c r="AC387" s="141"/>
      <c r="AD387" s="141"/>
      <c r="AE387" s="141"/>
      <c r="AF387" s="141"/>
      <c r="AG387" s="141"/>
      <c r="AH387" s="141"/>
      <c r="AI387" s="141"/>
      <c r="AJ387" s="141"/>
      <c r="AK387" s="141"/>
      <c r="AL387" s="141"/>
      <c r="AM387" s="141"/>
      <c r="AN387" s="141"/>
      <c r="AO387" s="141"/>
      <c r="AP387" s="141"/>
      <c r="AQ387" s="141"/>
      <c r="AR387" s="141"/>
      <c r="AS387" s="141"/>
      <c r="AT387" s="141"/>
      <c r="AU387" s="141"/>
      <c r="AV387" s="141"/>
      <c r="AW387" s="141"/>
      <c r="AX387" s="141"/>
      <c r="AY387" s="141"/>
      <c r="AZ387" s="141"/>
      <c r="BA387" s="141"/>
      <c r="BB387" s="141"/>
      <c r="BC387" s="141"/>
    </row>
    <row r="388" spans="7:55" s="2" customFormat="1" x14ac:dyDescent="0.4">
      <c r="G388" s="141"/>
      <c r="H388" s="141"/>
      <c r="I388" s="141"/>
      <c r="J388" s="141"/>
      <c r="K388" s="141"/>
      <c r="L388" s="141"/>
      <c r="M388" s="141"/>
      <c r="N388" s="141"/>
      <c r="O388" s="141"/>
      <c r="P388" s="141"/>
      <c r="Q388" s="141"/>
      <c r="R388" s="141"/>
      <c r="S388" s="141"/>
      <c r="T388" s="141"/>
      <c r="U388" s="141"/>
      <c r="V388" s="141"/>
      <c r="W388" s="141"/>
      <c r="X388" s="141"/>
      <c r="Y388" s="141"/>
      <c r="Z388" s="141"/>
      <c r="AA388" s="141"/>
      <c r="AB388" s="141"/>
      <c r="AC388" s="141"/>
      <c r="AD388" s="141"/>
      <c r="AE388" s="141"/>
      <c r="AF388" s="141"/>
      <c r="AG388" s="141"/>
      <c r="AH388" s="141"/>
      <c r="AI388" s="141"/>
      <c r="AJ388" s="141"/>
      <c r="AK388" s="141"/>
      <c r="AL388" s="141"/>
      <c r="AM388" s="141"/>
      <c r="AN388" s="141"/>
      <c r="AO388" s="141"/>
      <c r="AP388" s="141"/>
      <c r="AQ388" s="141"/>
      <c r="AR388" s="141"/>
      <c r="AS388" s="141"/>
      <c r="AT388" s="141"/>
      <c r="AU388" s="141"/>
      <c r="AV388" s="141"/>
      <c r="AW388" s="141"/>
      <c r="AX388" s="141"/>
      <c r="AY388" s="141"/>
      <c r="AZ388" s="141"/>
      <c r="BA388" s="141"/>
      <c r="BB388" s="141"/>
      <c r="BC388" s="141"/>
    </row>
    <row r="389" spans="7:55" s="2" customFormat="1" x14ac:dyDescent="0.4">
      <c r="G389" s="141"/>
      <c r="H389" s="141"/>
      <c r="I389" s="141"/>
      <c r="J389" s="141"/>
      <c r="K389" s="141"/>
      <c r="L389" s="141"/>
      <c r="M389" s="141"/>
      <c r="N389" s="141"/>
      <c r="O389" s="141"/>
      <c r="P389" s="141"/>
      <c r="Q389" s="141"/>
      <c r="R389" s="141"/>
      <c r="S389" s="141"/>
      <c r="T389" s="141"/>
      <c r="U389" s="141"/>
      <c r="V389" s="141"/>
      <c r="W389" s="141"/>
      <c r="X389" s="141"/>
      <c r="Y389" s="141"/>
      <c r="Z389" s="141"/>
      <c r="AA389" s="141"/>
      <c r="AB389" s="141"/>
      <c r="AC389" s="141"/>
      <c r="AD389" s="141"/>
      <c r="AE389" s="141"/>
      <c r="AF389" s="141"/>
      <c r="AG389" s="141"/>
      <c r="AH389" s="141"/>
      <c r="AI389" s="141"/>
      <c r="AJ389" s="141"/>
      <c r="AK389" s="141"/>
      <c r="AL389" s="141"/>
      <c r="AM389" s="141"/>
      <c r="AN389" s="141"/>
      <c r="AO389" s="141"/>
      <c r="AP389" s="141"/>
      <c r="AQ389" s="141"/>
      <c r="AR389" s="141"/>
      <c r="AS389" s="141"/>
      <c r="AT389" s="141"/>
      <c r="AU389" s="141"/>
      <c r="AV389" s="141"/>
      <c r="AW389" s="141"/>
      <c r="AX389" s="141"/>
      <c r="AY389" s="141"/>
      <c r="AZ389" s="141"/>
      <c r="BA389" s="141"/>
      <c r="BB389" s="141"/>
      <c r="BC389" s="141"/>
    </row>
    <row r="390" spans="7:55" s="2" customFormat="1" x14ac:dyDescent="0.4">
      <c r="G390" s="141"/>
      <c r="H390" s="141"/>
      <c r="I390" s="141"/>
      <c r="J390" s="141"/>
      <c r="K390" s="141"/>
      <c r="L390" s="141"/>
      <c r="M390" s="141"/>
      <c r="N390" s="141"/>
      <c r="O390" s="141"/>
      <c r="P390" s="141"/>
      <c r="Q390" s="141"/>
      <c r="R390" s="141"/>
      <c r="S390" s="141"/>
      <c r="T390" s="141"/>
      <c r="U390" s="141"/>
      <c r="V390" s="141"/>
      <c r="W390" s="141"/>
      <c r="X390" s="141"/>
      <c r="Y390" s="141"/>
      <c r="Z390" s="141"/>
      <c r="AA390" s="141"/>
      <c r="AB390" s="141"/>
      <c r="AC390" s="141"/>
      <c r="AD390" s="141"/>
      <c r="AE390" s="141"/>
      <c r="AF390" s="141"/>
      <c r="AG390" s="141"/>
      <c r="AH390" s="141"/>
      <c r="AI390" s="141"/>
      <c r="AJ390" s="141"/>
      <c r="AK390" s="141"/>
      <c r="AL390" s="141"/>
      <c r="AM390" s="141"/>
      <c r="AN390" s="141"/>
      <c r="AO390" s="141"/>
      <c r="AP390" s="141"/>
      <c r="AQ390" s="141"/>
      <c r="AR390" s="141"/>
      <c r="AS390" s="141"/>
      <c r="AT390" s="141"/>
      <c r="AU390" s="141"/>
      <c r="AV390" s="141"/>
      <c r="AW390" s="141"/>
      <c r="AX390" s="141"/>
      <c r="AY390" s="141"/>
      <c r="AZ390" s="141"/>
      <c r="BA390" s="141"/>
      <c r="BB390" s="141"/>
      <c r="BC390" s="141"/>
    </row>
    <row r="391" spans="7:55" s="2" customFormat="1" x14ac:dyDescent="0.4">
      <c r="G391" s="141"/>
      <c r="H391" s="141"/>
      <c r="I391" s="141"/>
      <c r="J391" s="141"/>
      <c r="K391" s="141"/>
      <c r="L391" s="141"/>
      <c r="M391" s="141"/>
      <c r="N391" s="141"/>
      <c r="O391" s="141"/>
      <c r="P391" s="141"/>
      <c r="Q391" s="141"/>
      <c r="R391" s="141"/>
      <c r="S391" s="141"/>
      <c r="T391" s="141"/>
      <c r="U391" s="141"/>
      <c r="V391" s="141"/>
      <c r="W391" s="141"/>
      <c r="X391" s="141"/>
      <c r="Y391" s="141"/>
      <c r="Z391" s="141"/>
      <c r="AA391" s="141"/>
      <c r="AB391" s="141"/>
      <c r="AC391" s="141"/>
      <c r="AD391" s="141"/>
      <c r="AE391" s="141"/>
      <c r="AF391" s="141"/>
      <c r="AG391" s="141"/>
      <c r="AH391" s="141"/>
      <c r="AI391" s="141"/>
      <c r="AJ391" s="141"/>
      <c r="AK391" s="141"/>
      <c r="AL391" s="141"/>
      <c r="AM391" s="141"/>
      <c r="AN391" s="141"/>
      <c r="AO391" s="141"/>
      <c r="AP391" s="141"/>
      <c r="AQ391" s="141"/>
      <c r="AR391" s="141"/>
      <c r="AS391" s="141"/>
      <c r="AT391" s="141"/>
      <c r="AU391" s="141"/>
      <c r="AV391" s="141"/>
      <c r="AW391" s="141"/>
      <c r="AX391" s="141"/>
      <c r="AY391" s="141"/>
      <c r="AZ391" s="141"/>
      <c r="BA391" s="141"/>
      <c r="BB391" s="141"/>
      <c r="BC391" s="141"/>
    </row>
    <row r="392" spans="7:55" s="2" customFormat="1" x14ac:dyDescent="0.4">
      <c r="G392" s="141"/>
      <c r="H392" s="141"/>
      <c r="I392" s="141"/>
      <c r="J392" s="141"/>
      <c r="K392" s="141"/>
      <c r="L392" s="141"/>
      <c r="M392" s="141"/>
      <c r="N392" s="141"/>
      <c r="O392" s="141"/>
      <c r="P392" s="141"/>
      <c r="Q392" s="141"/>
      <c r="R392" s="141"/>
      <c r="S392" s="141"/>
      <c r="T392" s="141"/>
      <c r="U392" s="141"/>
      <c r="V392" s="141"/>
      <c r="W392" s="141"/>
      <c r="X392" s="141"/>
      <c r="Y392" s="141"/>
      <c r="Z392" s="141"/>
      <c r="AA392" s="141"/>
      <c r="AB392" s="141"/>
      <c r="AC392" s="141"/>
      <c r="AD392" s="141"/>
      <c r="AE392" s="141"/>
      <c r="AF392" s="141"/>
      <c r="AG392" s="141"/>
      <c r="AH392" s="141"/>
      <c r="AI392" s="141"/>
      <c r="AJ392" s="141"/>
      <c r="AK392" s="141"/>
      <c r="AL392" s="141"/>
      <c r="AM392" s="141"/>
      <c r="AN392" s="141"/>
      <c r="AO392" s="141"/>
      <c r="AP392" s="141"/>
      <c r="AQ392" s="141"/>
      <c r="AR392" s="141"/>
      <c r="AS392" s="141"/>
      <c r="AT392" s="141"/>
      <c r="AU392" s="141"/>
      <c r="AV392" s="141"/>
      <c r="AW392" s="141"/>
      <c r="AX392" s="141"/>
      <c r="AY392" s="141"/>
      <c r="AZ392" s="141"/>
      <c r="BA392" s="141"/>
      <c r="BB392" s="141"/>
      <c r="BC392" s="141"/>
    </row>
    <row r="393" spans="7:55" s="2" customFormat="1" x14ac:dyDescent="0.4">
      <c r="G393" s="141"/>
      <c r="H393" s="141"/>
      <c r="I393" s="141"/>
      <c r="J393" s="141"/>
      <c r="K393" s="141"/>
      <c r="L393" s="141"/>
      <c r="M393" s="141"/>
      <c r="N393" s="141"/>
      <c r="O393" s="141"/>
      <c r="P393" s="141"/>
      <c r="Q393" s="141"/>
      <c r="R393" s="141"/>
      <c r="S393" s="141"/>
      <c r="T393" s="141"/>
      <c r="U393" s="141"/>
      <c r="V393" s="141"/>
      <c r="W393" s="141"/>
      <c r="X393" s="141"/>
      <c r="Y393" s="141"/>
      <c r="Z393" s="141"/>
      <c r="AA393" s="141"/>
      <c r="AB393" s="141"/>
      <c r="AC393" s="141"/>
      <c r="AD393" s="141"/>
      <c r="AE393" s="141"/>
      <c r="AF393" s="141"/>
      <c r="AG393" s="141"/>
      <c r="AH393" s="141"/>
      <c r="AI393" s="141"/>
      <c r="AJ393" s="141"/>
      <c r="AK393" s="141"/>
      <c r="AL393" s="141"/>
      <c r="AM393" s="141"/>
      <c r="AN393" s="141"/>
      <c r="AO393" s="141"/>
      <c r="AP393" s="141"/>
      <c r="AQ393" s="141"/>
      <c r="AR393" s="141"/>
      <c r="AS393" s="141"/>
      <c r="AT393" s="141"/>
      <c r="AU393" s="141"/>
      <c r="AV393" s="141"/>
      <c r="AW393" s="141"/>
      <c r="AX393" s="141"/>
      <c r="AY393" s="141"/>
      <c r="AZ393" s="141"/>
      <c r="BA393" s="141"/>
      <c r="BB393" s="141"/>
      <c r="BC393" s="141"/>
    </row>
    <row r="394" spans="7:55" s="2" customFormat="1" x14ac:dyDescent="0.4">
      <c r="G394" s="141"/>
      <c r="H394" s="141"/>
      <c r="I394" s="141"/>
      <c r="J394" s="141"/>
      <c r="K394" s="141"/>
      <c r="L394" s="141"/>
      <c r="M394" s="141"/>
      <c r="N394" s="141"/>
      <c r="O394" s="141"/>
      <c r="P394" s="141"/>
      <c r="Q394" s="141"/>
      <c r="R394" s="141"/>
      <c r="S394" s="141"/>
      <c r="T394" s="141"/>
      <c r="U394" s="141"/>
      <c r="V394" s="141"/>
      <c r="W394" s="141"/>
      <c r="X394" s="141"/>
      <c r="Y394" s="141"/>
      <c r="Z394" s="141"/>
      <c r="AA394" s="141"/>
      <c r="AB394" s="141"/>
      <c r="AC394" s="141"/>
      <c r="AD394" s="141"/>
      <c r="AE394" s="141"/>
      <c r="AF394" s="141"/>
      <c r="AG394" s="141"/>
      <c r="AH394" s="141"/>
      <c r="AI394" s="141"/>
      <c r="AJ394" s="141"/>
      <c r="AK394" s="141"/>
      <c r="AL394" s="141"/>
      <c r="AM394" s="141"/>
      <c r="AN394" s="141"/>
      <c r="AO394" s="141"/>
      <c r="AP394" s="141"/>
      <c r="AQ394" s="141"/>
      <c r="AR394" s="141"/>
      <c r="AS394" s="141"/>
      <c r="AT394" s="141"/>
      <c r="AU394" s="141"/>
      <c r="AV394" s="141"/>
      <c r="AW394" s="141"/>
      <c r="AX394" s="141"/>
      <c r="AY394" s="141"/>
      <c r="AZ394" s="141"/>
      <c r="BA394" s="141"/>
      <c r="BB394" s="141"/>
      <c r="BC394" s="141"/>
    </row>
    <row r="395" spans="7:55" s="2" customFormat="1" x14ac:dyDescent="0.4">
      <c r="G395" s="141"/>
      <c r="H395" s="141"/>
      <c r="I395" s="141"/>
      <c r="J395" s="141"/>
      <c r="K395" s="141"/>
      <c r="L395" s="141"/>
      <c r="M395" s="141"/>
      <c r="N395" s="141"/>
      <c r="O395" s="141"/>
      <c r="P395" s="141"/>
      <c r="Q395" s="141"/>
      <c r="R395" s="141"/>
      <c r="S395" s="141"/>
      <c r="T395" s="141"/>
      <c r="U395" s="141"/>
      <c r="V395" s="141"/>
      <c r="W395" s="141"/>
      <c r="X395" s="141"/>
      <c r="Y395" s="141"/>
      <c r="Z395" s="141"/>
      <c r="AA395" s="141"/>
      <c r="AB395" s="141"/>
      <c r="AC395" s="141"/>
      <c r="AD395" s="141"/>
      <c r="AE395" s="141"/>
      <c r="AF395" s="141"/>
      <c r="AG395" s="141"/>
      <c r="AH395" s="141"/>
      <c r="AI395" s="141"/>
      <c r="AJ395" s="141"/>
      <c r="AK395" s="141"/>
      <c r="AL395" s="141"/>
      <c r="AM395" s="141"/>
      <c r="AN395" s="141"/>
      <c r="AO395" s="141"/>
      <c r="AP395" s="141"/>
      <c r="AQ395" s="141"/>
      <c r="AR395" s="141"/>
      <c r="AS395" s="141"/>
      <c r="AT395" s="141"/>
      <c r="AU395" s="141"/>
      <c r="AV395" s="141"/>
      <c r="AW395" s="141"/>
      <c r="AX395" s="141"/>
      <c r="AY395" s="141"/>
      <c r="AZ395" s="141"/>
      <c r="BA395" s="141"/>
      <c r="BB395" s="141"/>
      <c r="BC395" s="141"/>
    </row>
    <row r="396" spans="7:55" s="2" customFormat="1" x14ac:dyDescent="0.4">
      <c r="G396" s="141"/>
      <c r="H396" s="141"/>
      <c r="I396" s="141"/>
      <c r="J396" s="141"/>
      <c r="K396" s="141"/>
      <c r="L396" s="141"/>
      <c r="M396" s="141"/>
      <c r="N396" s="141"/>
      <c r="O396" s="141"/>
      <c r="P396" s="141"/>
      <c r="Q396" s="141"/>
      <c r="R396" s="141"/>
      <c r="S396" s="141"/>
      <c r="T396" s="141"/>
      <c r="U396" s="141"/>
      <c r="V396" s="141"/>
      <c r="W396" s="141"/>
      <c r="X396" s="141"/>
      <c r="Y396" s="141"/>
      <c r="Z396" s="141"/>
      <c r="AA396" s="141"/>
      <c r="AB396" s="141"/>
      <c r="AC396" s="141"/>
      <c r="AD396" s="141"/>
      <c r="AE396" s="141"/>
      <c r="AF396" s="141"/>
      <c r="AG396" s="141"/>
      <c r="AH396" s="141"/>
      <c r="AI396" s="141"/>
      <c r="AJ396" s="141"/>
      <c r="AK396" s="141"/>
      <c r="AL396" s="141"/>
      <c r="AM396" s="141"/>
      <c r="AN396" s="141"/>
      <c r="AO396" s="141"/>
      <c r="AP396" s="141"/>
      <c r="AQ396" s="141"/>
      <c r="AR396" s="141"/>
      <c r="AS396" s="141"/>
      <c r="AT396" s="141"/>
      <c r="AU396" s="141"/>
      <c r="AV396" s="141"/>
      <c r="AW396" s="141"/>
      <c r="AX396" s="141"/>
      <c r="AY396" s="141"/>
      <c r="AZ396" s="141"/>
      <c r="BA396" s="141"/>
      <c r="BB396" s="141"/>
      <c r="BC396" s="141"/>
    </row>
    <row r="397" spans="7:55" s="2" customFormat="1" x14ac:dyDescent="0.4">
      <c r="G397" s="141"/>
      <c r="H397" s="141"/>
      <c r="I397" s="141"/>
      <c r="J397" s="141"/>
      <c r="K397" s="141"/>
      <c r="L397" s="141"/>
      <c r="M397" s="141"/>
      <c r="N397" s="141"/>
      <c r="O397" s="141"/>
      <c r="P397" s="141"/>
      <c r="Q397" s="141"/>
      <c r="R397" s="141"/>
      <c r="S397" s="141"/>
      <c r="T397" s="141"/>
      <c r="U397" s="141"/>
      <c r="V397" s="141"/>
      <c r="W397" s="141"/>
      <c r="X397" s="141"/>
      <c r="Y397" s="141"/>
      <c r="Z397" s="141"/>
      <c r="AA397" s="141"/>
      <c r="AB397" s="141"/>
      <c r="AC397" s="141"/>
      <c r="AD397" s="141"/>
      <c r="AE397" s="141"/>
      <c r="AF397" s="141"/>
      <c r="AG397" s="141"/>
      <c r="AH397" s="141"/>
      <c r="AI397" s="141"/>
      <c r="AJ397" s="141"/>
      <c r="AK397" s="141"/>
      <c r="AL397" s="141"/>
      <c r="AM397" s="141"/>
      <c r="AN397" s="141"/>
      <c r="AO397" s="141"/>
      <c r="AP397" s="141"/>
      <c r="AQ397" s="141"/>
      <c r="AR397" s="141"/>
      <c r="AS397" s="141"/>
      <c r="AT397" s="141"/>
      <c r="AU397" s="141"/>
      <c r="AV397" s="141"/>
      <c r="AW397" s="141"/>
      <c r="AX397" s="141"/>
      <c r="AY397" s="141"/>
      <c r="AZ397" s="141"/>
      <c r="BA397" s="141"/>
      <c r="BB397" s="141"/>
      <c r="BC397" s="141"/>
    </row>
    <row r="398" spans="7:55" s="2" customFormat="1" x14ac:dyDescent="0.4">
      <c r="G398" s="141"/>
      <c r="H398" s="141"/>
      <c r="I398" s="141"/>
      <c r="J398" s="141"/>
      <c r="K398" s="141"/>
      <c r="L398" s="141"/>
      <c r="M398" s="141"/>
      <c r="N398" s="141"/>
      <c r="O398" s="141"/>
      <c r="P398" s="141"/>
      <c r="Q398" s="141"/>
      <c r="R398" s="141"/>
      <c r="S398" s="141"/>
      <c r="T398" s="141"/>
      <c r="U398" s="141"/>
      <c r="V398" s="141"/>
      <c r="W398" s="141"/>
      <c r="X398" s="141"/>
      <c r="Y398" s="141"/>
      <c r="Z398" s="141"/>
      <c r="AA398" s="141"/>
      <c r="AB398" s="141"/>
      <c r="AC398" s="141"/>
      <c r="AD398" s="141"/>
      <c r="AE398" s="141"/>
      <c r="AF398" s="141"/>
      <c r="AG398" s="141"/>
      <c r="AH398" s="141"/>
      <c r="AI398" s="141"/>
      <c r="AJ398" s="141"/>
      <c r="AK398" s="141"/>
      <c r="AL398" s="141"/>
      <c r="AM398" s="141"/>
      <c r="AN398" s="141"/>
      <c r="AO398" s="141"/>
      <c r="AP398" s="141"/>
      <c r="AQ398" s="141"/>
      <c r="AR398" s="141"/>
      <c r="AS398" s="141"/>
      <c r="AT398" s="141"/>
      <c r="AU398" s="141"/>
      <c r="AV398" s="141"/>
      <c r="AW398" s="141"/>
      <c r="AX398" s="141"/>
      <c r="AY398" s="141"/>
      <c r="AZ398" s="141"/>
      <c r="BA398" s="141"/>
      <c r="BB398" s="141"/>
      <c r="BC398" s="141"/>
    </row>
    <row r="399" spans="7:55" s="2" customFormat="1" x14ac:dyDescent="0.4">
      <c r="G399" s="141"/>
      <c r="H399" s="141"/>
      <c r="I399" s="141"/>
      <c r="J399" s="141"/>
      <c r="K399" s="141"/>
      <c r="L399" s="141"/>
      <c r="M399" s="141"/>
      <c r="N399" s="141"/>
      <c r="O399" s="141"/>
      <c r="P399" s="141"/>
      <c r="Q399" s="141"/>
      <c r="R399" s="141"/>
      <c r="S399" s="141"/>
      <c r="T399" s="141"/>
      <c r="U399" s="141"/>
      <c r="V399" s="141"/>
      <c r="W399" s="141"/>
      <c r="X399" s="141"/>
      <c r="Y399" s="141"/>
      <c r="Z399" s="141"/>
      <c r="AA399" s="141"/>
      <c r="AB399" s="141"/>
      <c r="AC399" s="141"/>
      <c r="AD399" s="141"/>
      <c r="AE399" s="141"/>
      <c r="AF399" s="141"/>
      <c r="AG399" s="141"/>
      <c r="AH399" s="141"/>
      <c r="AI399" s="141"/>
      <c r="AJ399" s="141"/>
      <c r="AK399" s="141"/>
      <c r="AL399" s="141"/>
      <c r="AM399" s="141"/>
      <c r="AN399" s="141"/>
      <c r="AO399" s="141"/>
      <c r="AP399" s="141"/>
      <c r="AQ399" s="141"/>
      <c r="AR399" s="141"/>
      <c r="AS399" s="141"/>
      <c r="AT399" s="141"/>
      <c r="AU399" s="141"/>
      <c r="AV399" s="141"/>
      <c r="AW399" s="141"/>
      <c r="AX399" s="141"/>
      <c r="AY399" s="141"/>
      <c r="AZ399" s="141"/>
      <c r="BA399" s="141"/>
      <c r="BB399" s="141"/>
      <c r="BC399" s="141"/>
    </row>
    <row r="400" spans="7:55" s="2" customFormat="1" x14ac:dyDescent="0.4">
      <c r="G400" s="141"/>
      <c r="H400" s="141"/>
      <c r="I400" s="141"/>
      <c r="J400" s="141"/>
      <c r="K400" s="141"/>
      <c r="L400" s="141"/>
      <c r="M400" s="141"/>
      <c r="N400" s="141"/>
      <c r="O400" s="141"/>
      <c r="P400" s="141"/>
      <c r="Q400" s="141"/>
      <c r="R400" s="141"/>
      <c r="S400" s="141"/>
      <c r="T400" s="141"/>
      <c r="U400" s="141"/>
      <c r="V400" s="141"/>
      <c r="W400" s="141"/>
      <c r="X400" s="141"/>
      <c r="Y400" s="141"/>
      <c r="Z400" s="141"/>
      <c r="AA400" s="141"/>
      <c r="AB400" s="141"/>
      <c r="AC400" s="141"/>
      <c r="AD400" s="141"/>
      <c r="AE400" s="141"/>
      <c r="AF400" s="141"/>
      <c r="AG400" s="141"/>
      <c r="AH400" s="141"/>
      <c r="AI400" s="141"/>
      <c r="AJ400" s="141"/>
      <c r="AK400" s="141"/>
      <c r="AL400" s="141"/>
      <c r="AM400" s="141"/>
      <c r="AN400" s="141"/>
      <c r="AO400" s="141"/>
      <c r="AP400" s="141"/>
      <c r="AQ400" s="141"/>
      <c r="AR400" s="141"/>
      <c r="AS400" s="141"/>
      <c r="AT400" s="141"/>
      <c r="AU400" s="141"/>
      <c r="AV400" s="141"/>
      <c r="AW400" s="141"/>
      <c r="AX400" s="141"/>
      <c r="AY400" s="141"/>
      <c r="AZ400" s="141"/>
      <c r="BA400" s="141"/>
      <c r="BB400" s="141"/>
      <c r="BC400" s="141"/>
    </row>
    <row r="401" spans="7:55" s="2" customFormat="1" x14ac:dyDescent="0.4">
      <c r="G401" s="141"/>
      <c r="H401" s="141"/>
      <c r="I401" s="141"/>
      <c r="J401" s="141"/>
      <c r="K401" s="141"/>
      <c r="L401" s="141"/>
      <c r="M401" s="141"/>
      <c r="N401" s="141"/>
      <c r="O401" s="141"/>
      <c r="P401" s="141"/>
      <c r="Q401" s="141"/>
      <c r="R401" s="141"/>
      <c r="S401" s="141"/>
      <c r="T401" s="141"/>
      <c r="U401" s="141"/>
      <c r="V401" s="141"/>
      <c r="W401" s="141"/>
      <c r="X401" s="141"/>
      <c r="Y401" s="141"/>
      <c r="Z401" s="141"/>
      <c r="AA401" s="141"/>
      <c r="AB401" s="141"/>
      <c r="AC401" s="141"/>
      <c r="AD401" s="141"/>
      <c r="AE401" s="141"/>
      <c r="AF401" s="141"/>
      <c r="AG401" s="141"/>
      <c r="AH401" s="141"/>
      <c r="AI401" s="141"/>
      <c r="AJ401" s="141"/>
      <c r="AK401" s="141"/>
      <c r="AL401" s="141"/>
      <c r="AM401" s="141"/>
      <c r="AN401" s="141"/>
      <c r="AO401" s="141"/>
      <c r="AP401" s="141"/>
      <c r="AQ401" s="141"/>
      <c r="AR401" s="141"/>
      <c r="AS401" s="141"/>
      <c r="AT401" s="141"/>
      <c r="AU401" s="141"/>
      <c r="AV401" s="141"/>
      <c r="AW401" s="141"/>
      <c r="AX401" s="141"/>
      <c r="AY401" s="141"/>
      <c r="AZ401" s="141"/>
      <c r="BA401" s="141"/>
      <c r="BB401" s="141"/>
      <c r="BC401" s="141"/>
    </row>
    <row r="402" spans="7:55" s="2" customFormat="1" x14ac:dyDescent="0.4">
      <c r="G402" s="141"/>
      <c r="H402" s="141"/>
      <c r="I402" s="141"/>
      <c r="J402" s="141"/>
      <c r="K402" s="141"/>
      <c r="L402" s="141"/>
      <c r="M402" s="141"/>
      <c r="N402" s="141"/>
      <c r="O402" s="141"/>
      <c r="P402" s="141"/>
      <c r="Q402" s="141"/>
      <c r="R402" s="141"/>
      <c r="S402" s="141"/>
      <c r="T402" s="141"/>
      <c r="U402" s="141"/>
      <c r="V402" s="141"/>
      <c r="W402" s="141"/>
      <c r="X402" s="141"/>
      <c r="Y402" s="141"/>
      <c r="Z402" s="141"/>
      <c r="AA402" s="141"/>
      <c r="AB402" s="141"/>
      <c r="AC402" s="141"/>
      <c r="AD402" s="141"/>
      <c r="AE402" s="141"/>
      <c r="AF402" s="141"/>
      <c r="AG402" s="141"/>
      <c r="AH402" s="141"/>
      <c r="AI402" s="141"/>
      <c r="AJ402" s="141"/>
      <c r="AK402" s="141"/>
      <c r="AL402" s="141"/>
      <c r="AM402" s="141"/>
      <c r="AN402" s="141"/>
      <c r="AO402" s="141"/>
      <c r="AP402" s="141"/>
      <c r="AQ402" s="141"/>
      <c r="AR402" s="141"/>
      <c r="AS402" s="141"/>
      <c r="AT402" s="141"/>
      <c r="AU402" s="141"/>
      <c r="AV402" s="141"/>
      <c r="AW402" s="141"/>
      <c r="AX402" s="141"/>
      <c r="AY402" s="141"/>
      <c r="AZ402" s="141"/>
      <c r="BA402" s="141"/>
      <c r="BB402" s="141"/>
      <c r="BC402" s="141"/>
    </row>
    <row r="403" spans="7:55" s="2" customFormat="1" x14ac:dyDescent="0.4">
      <c r="G403" s="141"/>
      <c r="H403" s="141"/>
      <c r="I403" s="141"/>
      <c r="J403" s="141"/>
      <c r="K403" s="141"/>
      <c r="L403" s="141"/>
      <c r="M403" s="141"/>
      <c r="N403" s="141"/>
      <c r="O403" s="141"/>
      <c r="P403" s="141"/>
      <c r="Q403" s="141"/>
      <c r="R403" s="141"/>
      <c r="S403" s="141"/>
      <c r="T403" s="141"/>
      <c r="U403" s="141"/>
      <c r="V403" s="141"/>
      <c r="W403" s="141"/>
      <c r="X403" s="141"/>
      <c r="Y403" s="141"/>
      <c r="Z403" s="141"/>
      <c r="AA403" s="141"/>
      <c r="AB403" s="141"/>
      <c r="AC403" s="141"/>
      <c r="AD403" s="141"/>
      <c r="AE403" s="141"/>
      <c r="AF403" s="141"/>
      <c r="AG403" s="141"/>
      <c r="AH403" s="141"/>
      <c r="AI403" s="141"/>
      <c r="AJ403" s="141"/>
      <c r="AK403" s="141"/>
      <c r="AL403" s="141"/>
      <c r="AM403" s="141"/>
      <c r="AN403" s="141"/>
      <c r="AO403" s="141"/>
      <c r="AP403" s="141"/>
      <c r="AQ403" s="141"/>
      <c r="AR403" s="141"/>
      <c r="AS403" s="141"/>
      <c r="AT403" s="141"/>
      <c r="AU403" s="141"/>
      <c r="AV403" s="141"/>
      <c r="AW403" s="141"/>
      <c r="AX403" s="141"/>
      <c r="AY403" s="141"/>
      <c r="AZ403" s="141"/>
      <c r="BA403" s="141"/>
      <c r="BB403" s="141"/>
      <c r="BC403" s="141"/>
    </row>
    <row r="404" spans="7:55" s="2" customFormat="1" x14ac:dyDescent="0.4">
      <c r="G404" s="141"/>
      <c r="H404" s="141"/>
      <c r="I404" s="141"/>
      <c r="J404" s="141"/>
      <c r="K404" s="141"/>
      <c r="L404" s="141"/>
      <c r="M404" s="141"/>
      <c r="N404" s="141"/>
      <c r="O404" s="141"/>
      <c r="P404" s="141"/>
      <c r="Q404" s="141"/>
      <c r="R404" s="141"/>
      <c r="S404" s="141"/>
      <c r="T404" s="141"/>
      <c r="U404" s="141"/>
      <c r="V404" s="141"/>
      <c r="W404" s="141"/>
      <c r="X404" s="141"/>
      <c r="Y404" s="141"/>
      <c r="Z404" s="141"/>
      <c r="AA404" s="141"/>
      <c r="AB404" s="141"/>
      <c r="AC404" s="141"/>
      <c r="AD404" s="141"/>
      <c r="AE404" s="141"/>
      <c r="AF404" s="141"/>
      <c r="AG404" s="141"/>
      <c r="AH404" s="141"/>
      <c r="AI404" s="141"/>
      <c r="AJ404" s="141"/>
      <c r="AK404" s="141"/>
      <c r="AL404" s="141"/>
      <c r="AM404" s="141"/>
      <c r="AN404" s="141"/>
      <c r="AO404" s="141"/>
      <c r="AP404" s="141"/>
      <c r="AQ404" s="141"/>
      <c r="AR404" s="141"/>
      <c r="AS404" s="141"/>
      <c r="AT404" s="141"/>
      <c r="AU404" s="141"/>
      <c r="AV404" s="141"/>
      <c r="AW404" s="141"/>
      <c r="AX404" s="141"/>
      <c r="AY404" s="141"/>
      <c r="AZ404" s="141"/>
      <c r="BA404" s="141"/>
      <c r="BB404" s="141"/>
      <c r="BC404" s="141"/>
    </row>
    <row r="405" spans="7:55" s="2" customFormat="1" x14ac:dyDescent="0.4">
      <c r="G405" s="141"/>
      <c r="H405" s="141"/>
      <c r="I405" s="141"/>
      <c r="J405" s="141"/>
      <c r="K405" s="141"/>
      <c r="L405" s="141"/>
      <c r="M405" s="141"/>
      <c r="N405" s="141"/>
      <c r="O405" s="141"/>
      <c r="P405" s="141"/>
      <c r="Q405" s="141"/>
      <c r="R405" s="141"/>
      <c r="S405" s="141"/>
      <c r="T405" s="141"/>
      <c r="U405" s="141"/>
      <c r="V405" s="141"/>
      <c r="W405" s="141"/>
      <c r="X405" s="141"/>
      <c r="Y405" s="141"/>
      <c r="Z405" s="141"/>
      <c r="AA405" s="141"/>
      <c r="AB405" s="141"/>
      <c r="AC405" s="141"/>
      <c r="AD405" s="141"/>
      <c r="AE405" s="141"/>
      <c r="AF405" s="141"/>
      <c r="AG405" s="141"/>
      <c r="AH405" s="141"/>
      <c r="AI405" s="141"/>
      <c r="AJ405" s="141"/>
      <c r="AK405" s="141"/>
      <c r="AL405" s="141"/>
      <c r="AM405" s="141"/>
      <c r="AN405" s="141"/>
      <c r="AO405" s="141"/>
      <c r="AP405" s="141"/>
      <c r="AQ405" s="141"/>
      <c r="AR405" s="141"/>
      <c r="AS405" s="141"/>
      <c r="AT405" s="141"/>
      <c r="AU405" s="141"/>
      <c r="AV405" s="141"/>
      <c r="AW405" s="141"/>
      <c r="AX405" s="141"/>
      <c r="AY405" s="141"/>
      <c r="AZ405" s="141"/>
      <c r="BA405" s="141"/>
      <c r="BB405" s="141"/>
      <c r="BC405" s="141"/>
    </row>
    <row r="406" spans="7:55" s="2" customFormat="1" x14ac:dyDescent="0.4">
      <c r="G406" s="141"/>
      <c r="H406" s="141"/>
      <c r="I406" s="141"/>
      <c r="J406" s="141"/>
      <c r="K406" s="141"/>
      <c r="L406" s="141"/>
      <c r="M406" s="141"/>
      <c r="N406" s="141"/>
      <c r="O406" s="141"/>
      <c r="P406" s="141"/>
      <c r="Q406" s="141"/>
      <c r="R406" s="141"/>
      <c r="S406" s="141"/>
      <c r="T406" s="141"/>
      <c r="U406" s="141"/>
      <c r="V406" s="141"/>
      <c r="W406" s="141"/>
      <c r="X406" s="141"/>
      <c r="Y406" s="141"/>
      <c r="Z406" s="141"/>
      <c r="AA406" s="141"/>
      <c r="AB406" s="141"/>
      <c r="AC406" s="141"/>
      <c r="AD406" s="141"/>
      <c r="AE406" s="141"/>
      <c r="AF406" s="141"/>
      <c r="AG406" s="141"/>
      <c r="AH406" s="141"/>
      <c r="AI406" s="141"/>
      <c r="AJ406" s="141"/>
      <c r="AK406" s="141"/>
      <c r="AL406" s="141"/>
      <c r="AM406" s="141"/>
      <c r="AN406" s="141"/>
      <c r="AO406" s="141"/>
      <c r="AP406" s="141"/>
      <c r="AQ406" s="141"/>
      <c r="AR406" s="141"/>
      <c r="AS406" s="141"/>
      <c r="AT406" s="141"/>
      <c r="AU406" s="141"/>
      <c r="AV406" s="141"/>
      <c r="AW406" s="141"/>
      <c r="AX406" s="141"/>
      <c r="AY406" s="141"/>
      <c r="AZ406" s="141"/>
      <c r="BA406" s="141"/>
      <c r="BB406" s="141"/>
      <c r="BC406" s="141"/>
    </row>
    <row r="407" spans="7:55" s="2" customFormat="1" x14ac:dyDescent="0.4">
      <c r="G407" s="141"/>
      <c r="H407" s="141"/>
      <c r="I407" s="141"/>
      <c r="J407" s="141"/>
      <c r="K407" s="141"/>
      <c r="L407" s="141"/>
      <c r="M407" s="141"/>
      <c r="N407" s="141"/>
      <c r="O407" s="141"/>
      <c r="P407" s="141"/>
      <c r="Q407" s="141"/>
      <c r="R407" s="141"/>
      <c r="S407" s="141"/>
      <c r="T407" s="141"/>
      <c r="U407" s="141"/>
      <c r="V407" s="141"/>
      <c r="W407" s="141"/>
      <c r="X407" s="141"/>
      <c r="Y407" s="141"/>
      <c r="Z407" s="141"/>
      <c r="AA407" s="141"/>
      <c r="AB407" s="141"/>
      <c r="AC407" s="141"/>
      <c r="AD407" s="141"/>
      <c r="AE407" s="141"/>
      <c r="AF407" s="141"/>
      <c r="AG407" s="141"/>
      <c r="AH407" s="141"/>
      <c r="AI407" s="141"/>
      <c r="AJ407" s="141"/>
      <c r="AK407" s="141"/>
      <c r="AL407" s="141"/>
      <c r="AM407" s="141"/>
      <c r="AN407" s="141"/>
      <c r="AO407" s="141"/>
      <c r="AP407" s="141"/>
      <c r="AQ407" s="141"/>
      <c r="AR407" s="141"/>
      <c r="AS407" s="141"/>
      <c r="AT407" s="141"/>
      <c r="AU407" s="141"/>
      <c r="AV407" s="141"/>
      <c r="AW407" s="141"/>
      <c r="AX407" s="141"/>
      <c r="AY407" s="141"/>
      <c r="AZ407" s="141"/>
      <c r="BA407" s="141"/>
      <c r="BB407" s="141"/>
      <c r="BC407" s="141"/>
    </row>
    <row r="408" spans="7:55" s="2" customFormat="1" x14ac:dyDescent="0.4">
      <c r="G408" s="141"/>
      <c r="H408" s="141"/>
      <c r="I408" s="141"/>
      <c r="J408" s="141"/>
      <c r="K408" s="141"/>
      <c r="L408" s="141"/>
      <c r="M408" s="141"/>
      <c r="N408" s="141"/>
      <c r="O408" s="141"/>
      <c r="P408" s="141"/>
      <c r="Q408" s="141"/>
      <c r="R408" s="141"/>
      <c r="S408" s="141"/>
      <c r="T408" s="141"/>
      <c r="U408" s="141"/>
      <c r="V408" s="141"/>
      <c r="W408" s="141"/>
      <c r="X408" s="141"/>
      <c r="Y408" s="141"/>
      <c r="Z408" s="141"/>
      <c r="AA408" s="141"/>
      <c r="AB408" s="141"/>
      <c r="AC408" s="141"/>
      <c r="AD408" s="141"/>
      <c r="AE408" s="141"/>
      <c r="AF408" s="141"/>
      <c r="AG408" s="141"/>
      <c r="AH408" s="141"/>
      <c r="AI408" s="141"/>
      <c r="AJ408" s="141"/>
      <c r="AK408" s="141"/>
      <c r="AL408" s="141"/>
      <c r="AM408" s="141"/>
      <c r="AN408" s="141"/>
      <c r="AO408" s="141"/>
      <c r="AP408" s="141"/>
      <c r="AQ408" s="141"/>
      <c r="AR408" s="141"/>
      <c r="AS408" s="141"/>
      <c r="AT408" s="141"/>
      <c r="AU408" s="141"/>
      <c r="AV408" s="141"/>
      <c r="AW408" s="141"/>
      <c r="AX408" s="141"/>
      <c r="AY408" s="141"/>
      <c r="AZ408" s="141"/>
      <c r="BA408" s="141"/>
      <c r="BB408" s="141"/>
      <c r="BC408" s="141"/>
    </row>
    <row r="409" spans="7:55" s="2" customFormat="1" x14ac:dyDescent="0.4">
      <c r="G409" s="141"/>
      <c r="H409" s="141"/>
      <c r="I409" s="141"/>
      <c r="J409" s="141"/>
      <c r="K409" s="141"/>
      <c r="L409" s="141"/>
      <c r="M409" s="141"/>
      <c r="N409" s="141"/>
      <c r="O409" s="141"/>
      <c r="P409" s="141"/>
      <c r="Q409" s="141"/>
      <c r="R409" s="141"/>
      <c r="S409" s="141"/>
      <c r="T409" s="141"/>
      <c r="U409" s="141"/>
      <c r="V409" s="141"/>
      <c r="W409" s="141"/>
      <c r="X409" s="141"/>
      <c r="Y409" s="141"/>
      <c r="Z409" s="141"/>
      <c r="AA409" s="141"/>
      <c r="AB409" s="141"/>
      <c r="AC409" s="141"/>
      <c r="AD409" s="141"/>
      <c r="AE409" s="141"/>
      <c r="AF409" s="141"/>
      <c r="AG409" s="141"/>
      <c r="AH409" s="141"/>
      <c r="AI409" s="141"/>
      <c r="AJ409" s="141"/>
      <c r="AK409" s="141"/>
      <c r="AL409" s="141"/>
      <c r="AM409" s="141"/>
      <c r="AN409" s="141"/>
      <c r="AO409" s="141"/>
      <c r="AP409" s="141"/>
      <c r="AQ409" s="141"/>
      <c r="AR409" s="141"/>
      <c r="AS409" s="141"/>
      <c r="AT409" s="141"/>
      <c r="AU409" s="141"/>
      <c r="AV409" s="141"/>
      <c r="AW409" s="141"/>
      <c r="AX409" s="141"/>
      <c r="AY409" s="141"/>
      <c r="AZ409" s="141"/>
      <c r="BA409" s="141"/>
      <c r="BB409" s="141"/>
      <c r="BC409" s="141"/>
    </row>
    <row r="410" spans="7:55" s="2" customFormat="1" x14ac:dyDescent="0.4">
      <c r="G410" s="141"/>
      <c r="H410" s="141"/>
      <c r="I410" s="141"/>
      <c r="J410" s="141"/>
      <c r="K410" s="141"/>
      <c r="L410" s="141"/>
      <c r="M410" s="141"/>
      <c r="N410" s="141"/>
      <c r="O410" s="141"/>
      <c r="P410" s="141"/>
      <c r="Q410" s="141"/>
      <c r="R410" s="141"/>
      <c r="S410" s="141"/>
      <c r="T410" s="141"/>
      <c r="U410" s="141"/>
      <c r="V410" s="141"/>
      <c r="W410" s="141"/>
      <c r="X410" s="141"/>
      <c r="Y410" s="141"/>
      <c r="Z410" s="141"/>
      <c r="AA410" s="141"/>
      <c r="AB410" s="141"/>
      <c r="AC410" s="141"/>
      <c r="AD410" s="141"/>
      <c r="AE410" s="141"/>
      <c r="AF410" s="141"/>
      <c r="AG410" s="141"/>
      <c r="AH410" s="141"/>
      <c r="AI410" s="141"/>
      <c r="AJ410" s="141"/>
      <c r="AK410" s="141"/>
      <c r="AL410" s="141"/>
      <c r="AM410" s="141"/>
      <c r="AN410" s="141"/>
      <c r="AO410" s="141"/>
      <c r="AP410" s="141"/>
      <c r="AQ410" s="141"/>
      <c r="AR410" s="141"/>
      <c r="AS410" s="141"/>
      <c r="AT410" s="141"/>
      <c r="AU410" s="141"/>
      <c r="AV410" s="141"/>
      <c r="AW410" s="141"/>
      <c r="AX410" s="141"/>
      <c r="AY410" s="141"/>
      <c r="AZ410" s="141"/>
      <c r="BA410" s="141"/>
      <c r="BB410" s="141"/>
      <c r="BC410" s="141"/>
    </row>
    <row r="411" spans="7:55" s="2" customFormat="1" x14ac:dyDescent="0.4">
      <c r="G411" s="141"/>
      <c r="H411" s="141"/>
      <c r="I411" s="141"/>
      <c r="J411" s="141"/>
      <c r="K411" s="141"/>
      <c r="L411" s="141"/>
      <c r="M411" s="141"/>
      <c r="N411" s="141"/>
      <c r="O411" s="141"/>
      <c r="P411" s="141"/>
      <c r="Q411" s="141"/>
      <c r="R411" s="141"/>
      <c r="S411" s="141"/>
      <c r="T411" s="141"/>
      <c r="U411" s="141"/>
      <c r="V411" s="141"/>
      <c r="W411" s="141"/>
      <c r="X411" s="141"/>
      <c r="Y411" s="141"/>
      <c r="Z411" s="141"/>
      <c r="AA411" s="141"/>
      <c r="AB411" s="141"/>
      <c r="AC411" s="141"/>
      <c r="AD411" s="141"/>
      <c r="AE411" s="141"/>
      <c r="AF411" s="141"/>
      <c r="AG411" s="141"/>
      <c r="AH411" s="141"/>
      <c r="AI411" s="141"/>
      <c r="AJ411" s="141"/>
      <c r="AK411" s="141"/>
      <c r="AL411" s="141"/>
      <c r="AM411" s="141"/>
      <c r="AN411" s="141"/>
      <c r="AO411" s="141"/>
      <c r="AP411" s="141"/>
      <c r="AQ411" s="141"/>
      <c r="AR411" s="141"/>
      <c r="AS411" s="141"/>
      <c r="AT411" s="141"/>
      <c r="AU411" s="141"/>
      <c r="AV411" s="141"/>
      <c r="AW411" s="141"/>
      <c r="AX411" s="141"/>
      <c r="AY411" s="141"/>
      <c r="AZ411" s="141"/>
      <c r="BA411" s="141"/>
      <c r="BB411" s="141"/>
      <c r="BC411" s="141"/>
    </row>
    <row r="412" spans="7:55" s="2" customFormat="1" x14ac:dyDescent="0.4">
      <c r="G412" s="141"/>
      <c r="H412" s="141"/>
      <c r="I412" s="141"/>
      <c r="J412" s="141"/>
      <c r="K412" s="141"/>
      <c r="L412" s="141"/>
      <c r="M412" s="141"/>
      <c r="N412" s="141"/>
      <c r="O412" s="141"/>
      <c r="P412" s="141"/>
      <c r="Q412" s="141"/>
      <c r="R412" s="141"/>
      <c r="S412" s="141"/>
      <c r="T412" s="141"/>
      <c r="U412" s="141"/>
      <c r="V412" s="141"/>
      <c r="W412" s="141"/>
      <c r="X412" s="141"/>
      <c r="Y412" s="141"/>
      <c r="Z412" s="141"/>
      <c r="AA412" s="141"/>
      <c r="AB412" s="141"/>
      <c r="AC412" s="141"/>
      <c r="AD412" s="141"/>
      <c r="AE412" s="141"/>
      <c r="AF412" s="141"/>
      <c r="AG412" s="141"/>
      <c r="AH412" s="141"/>
      <c r="AI412" s="141"/>
      <c r="AJ412" s="141"/>
      <c r="AK412" s="141"/>
      <c r="AL412" s="141"/>
      <c r="AM412" s="141"/>
      <c r="AN412" s="141"/>
      <c r="AO412" s="141"/>
      <c r="AP412" s="141"/>
      <c r="AQ412" s="141"/>
      <c r="AR412" s="141"/>
      <c r="AS412" s="141"/>
      <c r="AT412" s="141"/>
      <c r="AU412" s="141"/>
      <c r="AV412" s="141"/>
      <c r="AW412" s="141"/>
      <c r="AX412" s="141"/>
      <c r="AY412" s="141"/>
      <c r="AZ412" s="141"/>
      <c r="BA412" s="141"/>
      <c r="BB412" s="141"/>
      <c r="BC412" s="141"/>
    </row>
    <row r="413" spans="7:55" s="2" customFormat="1" x14ac:dyDescent="0.4">
      <c r="G413" s="141"/>
      <c r="H413" s="141"/>
      <c r="I413" s="141"/>
      <c r="J413" s="141"/>
      <c r="K413" s="141"/>
      <c r="L413" s="141"/>
      <c r="M413" s="141"/>
      <c r="N413" s="141"/>
      <c r="O413" s="141"/>
      <c r="P413" s="141"/>
      <c r="Q413" s="141"/>
      <c r="R413" s="141"/>
      <c r="S413" s="141"/>
      <c r="T413" s="141"/>
      <c r="U413" s="141"/>
      <c r="V413" s="141"/>
      <c r="W413" s="141"/>
      <c r="X413" s="141"/>
      <c r="Y413" s="141"/>
      <c r="Z413" s="141"/>
      <c r="AA413" s="141"/>
      <c r="AB413" s="141"/>
      <c r="AC413" s="141"/>
      <c r="AD413" s="141"/>
      <c r="AE413" s="141"/>
      <c r="AF413" s="141"/>
      <c r="AG413" s="141"/>
      <c r="AH413" s="141"/>
      <c r="AI413" s="141"/>
      <c r="AJ413" s="141"/>
      <c r="AK413" s="141"/>
      <c r="AL413" s="141"/>
      <c r="AM413" s="141"/>
      <c r="AN413" s="141"/>
      <c r="AO413" s="141"/>
      <c r="AP413" s="141"/>
      <c r="AQ413" s="141"/>
      <c r="AR413" s="141"/>
      <c r="AS413" s="141"/>
      <c r="AT413" s="141"/>
      <c r="AU413" s="141"/>
      <c r="AV413" s="141"/>
      <c r="AW413" s="141"/>
      <c r="AX413" s="141"/>
      <c r="AY413" s="141"/>
      <c r="AZ413" s="141"/>
      <c r="BA413" s="141"/>
      <c r="BB413" s="141"/>
      <c r="BC413" s="141"/>
    </row>
    <row r="414" spans="7:55" s="2" customFormat="1" x14ac:dyDescent="0.4">
      <c r="G414" s="141"/>
      <c r="H414" s="141"/>
      <c r="I414" s="141"/>
      <c r="J414" s="141"/>
      <c r="K414" s="141"/>
      <c r="L414" s="141"/>
      <c r="M414" s="141"/>
      <c r="N414" s="141"/>
      <c r="O414" s="141"/>
      <c r="P414" s="141"/>
      <c r="Q414" s="141"/>
      <c r="R414" s="141"/>
      <c r="S414" s="141"/>
      <c r="T414" s="141"/>
      <c r="U414" s="141"/>
      <c r="V414" s="141"/>
      <c r="W414" s="141"/>
      <c r="X414" s="141"/>
      <c r="Y414" s="141"/>
      <c r="Z414" s="141"/>
      <c r="AA414" s="141"/>
      <c r="AB414" s="141"/>
      <c r="AC414" s="141"/>
      <c r="AD414" s="141"/>
      <c r="AE414" s="141"/>
      <c r="AF414" s="141"/>
      <c r="AG414" s="141"/>
      <c r="AH414" s="141"/>
      <c r="AI414" s="141"/>
      <c r="AJ414" s="141"/>
      <c r="AK414" s="141"/>
      <c r="AL414" s="141"/>
      <c r="AM414" s="141"/>
      <c r="AN414" s="141"/>
      <c r="AO414" s="141"/>
      <c r="AP414" s="141"/>
      <c r="AQ414" s="141"/>
      <c r="AR414" s="141"/>
      <c r="AS414" s="141"/>
      <c r="AT414" s="141"/>
      <c r="AU414" s="141"/>
      <c r="AV414" s="141"/>
      <c r="AW414" s="141"/>
      <c r="AX414" s="141"/>
      <c r="AY414" s="141"/>
      <c r="AZ414" s="141"/>
      <c r="BA414" s="141"/>
      <c r="BB414" s="141"/>
      <c r="BC414" s="141"/>
    </row>
    <row r="415" spans="7:55" s="2" customFormat="1" x14ac:dyDescent="0.4">
      <c r="G415" s="141"/>
      <c r="H415" s="141"/>
      <c r="I415" s="141"/>
      <c r="J415" s="141"/>
      <c r="K415" s="141"/>
      <c r="L415" s="141"/>
      <c r="M415" s="141"/>
      <c r="N415" s="141"/>
      <c r="O415" s="141"/>
      <c r="P415" s="141"/>
      <c r="Q415" s="141"/>
      <c r="R415" s="141"/>
      <c r="S415" s="141"/>
      <c r="T415" s="141"/>
      <c r="U415" s="141"/>
      <c r="V415" s="141"/>
      <c r="W415" s="141"/>
      <c r="X415" s="141"/>
      <c r="Y415" s="141"/>
      <c r="Z415" s="141"/>
      <c r="AA415" s="141"/>
      <c r="AB415" s="141"/>
      <c r="AC415" s="141"/>
      <c r="AD415" s="141"/>
      <c r="AE415" s="141"/>
      <c r="AF415" s="141"/>
      <c r="AG415" s="141"/>
      <c r="AH415" s="141"/>
      <c r="AI415" s="141"/>
      <c r="AJ415" s="141"/>
      <c r="AK415" s="141"/>
      <c r="AL415" s="141"/>
      <c r="AM415" s="141"/>
      <c r="AN415" s="141"/>
      <c r="AO415" s="141"/>
      <c r="AP415" s="141"/>
      <c r="AQ415" s="141"/>
      <c r="AR415" s="141"/>
      <c r="AS415" s="141"/>
      <c r="AT415" s="141"/>
      <c r="AU415" s="141"/>
      <c r="AV415" s="141"/>
      <c r="AW415" s="141"/>
      <c r="AX415" s="141"/>
      <c r="AY415" s="141"/>
      <c r="AZ415" s="141"/>
      <c r="BA415" s="141"/>
      <c r="BB415" s="141"/>
      <c r="BC415" s="141"/>
    </row>
    <row r="416" spans="7:55" s="2" customFormat="1" x14ac:dyDescent="0.4">
      <c r="G416" s="141"/>
      <c r="H416" s="141"/>
      <c r="I416" s="141"/>
      <c r="J416" s="141"/>
      <c r="K416" s="141"/>
      <c r="L416" s="141"/>
      <c r="M416" s="141"/>
      <c r="N416" s="141"/>
      <c r="O416" s="141"/>
      <c r="P416" s="141"/>
      <c r="Q416" s="141"/>
      <c r="R416" s="141"/>
      <c r="S416" s="141"/>
      <c r="T416" s="141"/>
      <c r="U416" s="141"/>
      <c r="V416" s="141"/>
      <c r="W416" s="141"/>
      <c r="X416" s="141"/>
      <c r="Y416" s="141"/>
      <c r="Z416" s="141"/>
      <c r="AA416" s="141"/>
      <c r="AB416" s="141"/>
      <c r="AC416" s="141"/>
      <c r="AD416" s="141"/>
      <c r="AE416" s="141"/>
      <c r="AF416" s="141"/>
      <c r="AG416" s="141"/>
      <c r="AH416" s="141"/>
      <c r="AI416" s="141"/>
      <c r="AJ416" s="141"/>
      <c r="AK416" s="141"/>
      <c r="AL416" s="141"/>
      <c r="AM416" s="141"/>
      <c r="AN416" s="141"/>
      <c r="AO416" s="141"/>
      <c r="AP416" s="141"/>
      <c r="AQ416" s="141"/>
      <c r="AR416" s="141"/>
      <c r="AS416" s="141"/>
      <c r="AT416" s="141"/>
      <c r="AU416" s="141"/>
      <c r="AV416" s="141"/>
      <c r="AW416" s="141"/>
      <c r="AX416" s="141"/>
      <c r="AY416" s="141"/>
      <c r="AZ416" s="141"/>
      <c r="BA416" s="141"/>
      <c r="BB416" s="141"/>
      <c r="BC416" s="141"/>
    </row>
    <row r="417" spans="7:55" s="2" customFormat="1" x14ac:dyDescent="0.4">
      <c r="G417" s="141"/>
      <c r="H417" s="141"/>
      <c r="I417" s="141"/>
      <c r="J417" s="141"/>
      <c r="K417" s="141"/>
      <c r="L417" s="141"/>
      <c r="M417" s="141"/>
      <c r="N417" s="141"/>
      <c r="O417" s="141"/>
      <c r="P417" s="141"/>
      <c r="Q417" s="141"/>
      <c r="R417" s="141"/>
      <c r="S417" s="141"/>
      <c r="T417" s="141"/>
      <c r="U417" s="141"/>
      <c r="V417" s="141"/>
      <c r="W417" s="141"/>
      <c r="X417" s="141"/>
      <c r="Y417" s="141"/>
      <c r="Z417" s="141"/>
      <c r="AA417" s="141"/>
      <c r="AB417" s="141"/>
      <c r="AC417" s="141"/>
      <c r="AD417" s="141"/>
      <c r="AE417" s="141"/>
      <c r="AF417" s="141"/>
      <c r="AG417" s="141"/>
      <c r="AH417" s="141"/>
      <c r="AI417" s="141"/>
      <c r="AJ417" s="141"/>
      <c r="AK417" s="141"/>
      <c r="AL417" s="141"/>
      <c r="AM417" s="141"/>
      <c r="AN417" s="141"/>
      <c r="AO417" s="141"/>
      <c r="AP417" s="141"/>
      <c r="AQ417" s="141"/>
      <c r="AR417" s="141"/>
      <c r="AS417" s="141"/>
      <c r="AT417" s="141"/>
      <c r="AU417" s="141"/>
      <c r="AV417" s="141"/>
      <c r="AW417" s="141"/>
      <c r="AX417" s="141"/>
      <c r="AY417" s="141"/>
      <c r="AZ417" s="141"/>
      <c r="BA417" s="141"/>
      <c r="BB417" s="141"/>
      <c r="BC417" s="141"/>
    </row>
    <row r="418" spans="7:55" s="2" customFormat="1" x14ac:dyDescent="0.4">
      <c r="G418" s="141"/>
      <c r="H418" s="141"/>
      <c r="I418" s="141"/>
      <c r="J418" s="141"/>
      <c r="K418" s="141"/>
      <c r="L418" s="141"/>
      <c r="M418" s="141"/>
      <c r="N418" s="141"/>
      <c r="O418" s="141"/>
      <c r="P418" s="141"/>
      <c r="Q418" s="141"/>
      <c r="R418" s="141"/>
      <c r="S418" s="141"/>
      <c r="T418" s="141"/>
      <c r="U418" s="141"/>
      <c r="V418" s="141"/>
      <c r="W418" s="141"/>
      <c r="X418" s="141"/>
      <c r="Y418" s="141"/>
      <c r="Z418" s="141"/>
      <c r="AA418" s="141"/>
      <c r="AB418" s="141"/>
      <c r="AC418" s="141"/>
      <c r="AD418" s="141"/>
      <c r="AE418" s="141"/>
      <c r="AF418" s="141"/>
      <c r="AG418" s="141"/>
      <c r="AH418" s="141"/>
      <c r="AI418" s="141"/>
      <c r="AJ418" s="141"/>
      <c r="AK418" s="141"/>
      <c r="AL418" s="141"/>
      <c r="AM418" s="141"/>
      <c r="AN418" s="141"/>
      <c r="AO418" s="141"/>
      <c r="AP418" s="141"/>
      <c r="AQ418" s="141"/>
      <c r="AR418" s="141"/>
      <c r="AS418" s="141"/>
      <c r="AT418" s="141"/>
      <c r="AU418" s="141"/>
      <c r="AV418" s="141"/>
      <c r="AW418" s="141"/>
      <c r="AX418" s="141"/>
      <c r="AY418" s="141"/>
      <c r="AZ418" s="141"/>
      <c r="BA418" s="141"/>
      <c r="BB418" s="141"/>
      <c r="BC418" s="141"/>
    </row>
    <row r="419" spans="7:55" s="2" customFormat="1" x14ac:dyDescent="0.4">
      <c r="G419" s="141"/>
      <c r="H419" s="141"/>
      <c r="I419" s="141"/>
      <c r="J419" s="141"/>
      <c r="K419" s="141"/>
      <c r="L419" s="141"/>
      <c r="M419" s="141"/>
      <c r="N419" s="141"/>
      <c r="O419" s="141"/>
      <c r="P419" s="141"/>
      <c r="Q419" s="141"/>
      <c r="R419" s="141"/>
      <c r="S419" s="141"/>
      <c r="T419" s="141"/>
      <c r="U419" s="141"/>
      <c r="V419" s="141"/>
      <c r="W419" s="141"/>
      <c r="X419" s="141"/>
      <c r="Y419" s="141"/>
      <c r="Z419" s="141"/>
      <c r="AA419" s="141"/>
      <c r="AB419" s="141"/>
      <c r="AC419" s="141"/>
      <c r="AD419" s="141"/>
      <c r="AE419" s="141"/>
      <c r="AF419" s="141"/>
      <c r="AG419" s="141"/>
      <c r="AH419" s="141"/>
      <c r="AI419" s="141"/>
      <c r="AJ419" s="141"/>
      <c r="AK419" s="141"/>
      <c r="AL419" s="141"/>
      <c r="AM419" s="141"/>
      <c r="AN419" s="141"/>
      <c r="AO419" s="141"/>
      <c r="AP419" s="141"/>
      <c r="AQ419" s="141"/>
      <c r="AR419" s="141"/>
      <c r="AS419" s="141"/>
      <c r="AT419" s="141"/>
      <c r="AU419" s="141"/>
      <c r="AV419" s="141"/>
      <c r="AW419" s="141"/>
      <c r="AX419" s="141"/>
      <c r="AY419" s="141"/>
      <c r="AZ419" s="141"/>
      <c r="BA419" s="141"/>
      <c r="BB419" s="141"/>
      <c r="BC419" s="141"/>
    </row>
    <row r="420" spans="7:55" s="2" customFormat="1" x14ac:dyDescent="0.4">
      <c r="G420" s="141"/>
      <c r="H420" s="141"/>
      <c r="I420" s="141"/>
      <c r="J420" s="141"/>
      <c r="K420" s="141"/>
      <c r="L420" s="141"/>
      <c r="M420" s="141"/>
      <c r="N420" s="141"/>
      <c r="O420" s="141"/>
      <c r="P420" s="141"/>
      <c r="Q420" s="141"/>
      <c r="R420" s="141"/>
      <c r="S420" s="141"/>
      <c r="T420" s="141"/>
      <c r="U420" s="141"/>
      <c r="V420" s="141"/>
      <c r="W420" s="141"/>
      <c r="X420" s="141"/>
      <c r="Y420" s="141"/>
      <c r="Z420" s="141"/>
      <c r="AA420" s="141"/>
      <c r="AB420" s="141"/>
      <c r="AC420" s="141"/>
      <c r="AD420" s="141"/>
      <c r="AE420" s="141"/>
      <c r="AF420" s="141"/>
      <c r="AG420" s="141"/>
      <c r="AH420" s="141"/>
      <c r="AI420" s="141"/>
      <c r="AJ420" s="141"/>
      <c r="AK420" s="141"/>
      <c r="AL420" s="141"/>
      <c r="AM420" s="141"/>
      <c r="AN420" s="141"/>
      <c r="AO420" s="141"/>
      <c r="AP420" s="141"/>
      <c r="AQ420" s="141"/>
      <c r="AR420" s="141"/>
      <c r="AS420" s="141"/>
      <c r="AT420" s="141"/>
      <c r="AU420" s="141"/>
      <c r="AV420" s="141"/>
      <c r="AW420" s="141"/>
      <c r="AX420" s="141"/>
      <c r="AY420" s="141"/>
      <c r="AZ420" s="141"/>
      <c r="BA420" s="141"/>
      <c r="BB420" s="141"/>
      <c r="BC420" s="141"/>
    </row>
    <row r="421" spans="7:55" s="2" customFormat="1" x14ac:dyDescent="0.4">
      <c r="G421" s="141"/>
      <c r="H421" s="141"/>
      <c r="I421" s="141"/>
      <c r="J421" s="141"/>
      <c r="K421" s="141"/>
      <c r="L421" s="141"/>
      <c r="M421" s="141"/>
      <c r="N421" s="141"/>
      <c r="O421" s="141"/>
      <c r="P421" s="141"/>
      <c r="Q421" s="141"/>
      <c r="R421" s="141"/>
      <c r="S421" s="141"/>
      <c r="T421" s="141"/>
      <c r="U421" s="141"/>
      <c r="V421" s="141"/>
      <c r="W421" s="141"/>
      <c r="X421" s="141"/>
      <c r="Y421" s="141"/>
      <c r="Z421" s="141"/>
      <c r="AA421" s="141"/>
      <c r="AB421" s="141"/>
      <c r="AC421" s="141"/>
      <c r="AD421" s="141"/>
      <c r="AE421" s="141"/>
      <c r="AF421" s="141"/>
      <c r="AG421" s="141"/>
      <c r="AH421" s="141"/>
      <c r="AI421" s="141"/>
      <c r="AJ421" s="141"/>
      <c r="AK421" s="141"/>
      <c r="AL421" s="141"/>
      <c r="AM421" s="141"/>
      <c r="AN421" s="141"/>
      <c r="AO421" s="141"/>
      <c r="AP421" s="141"/>
      <c r="AQ421" s="141"/>
      <c r="AR421" s="141"/>
      <c r="AS421" s="141"/>
      <c r="AT421" s="141"/>
      <c r="AU421" s="141"/>
      <c r="AV421" s="141"/>
      <c r="AW421" s="141"/>
      <c r="AX421" s="141"/>
      <c r="AY421" s="141"/>
      <c r="AZ421" s="141"/>
      <c r="BA421" s="141"/>
      <c r="BB421" s="141"/>
      <c r="BC421" s="141"/>
    </row>
    <row r="422" spans="7:55" s="2" customFormat="1" x14ac:dyDescent="0.4">
      <c r="G422" s="141"/>
      <c r="H422" s="141"/>
      <c r="I422" s="141"/>
      <c r="J422" s="141"/>
      <c r="K422" s="141"/>
      <c r="L422" s="141"/>
      <c r="M422" s="141"/>
      <c r="N422" s="141"/>
      <c r="O422" s="141"/>
      <c r="P422" s="141"/>
      <c r="Q422" s="141"/>
      <c r="R422" s="141"/>
      <c r="S422" s="141"/>
      <c r="T422" s="141"/>
      <c r="U422" s="141"/>
      <c r="V422" s="141"/>
      <c r="W422" s="141"/>
      <c r="X422" s="141"/>
      <c r="Y422" s="141"/>
      <c r="Z422" s="141"/>
      <c r="AA422" s="141"/>
      <c r="AB422" s="141"/>
      <c r="AC422" s="141"/>
      <c r="AD422" s="141"/>
      <c r="AE422" s="141"/>
      <c r="AF422" s="141"/>
      <c r="AG422" s="141"/>
      <c r="AH422" s="141"/>
      <c r="AI422" s="141"/>
      <c r="AJ422" s="141"/>
      <c r="AK422" s="141"/>
      <c r="AL422" s="141"/>
      <c r="AM422" s="141"/>
      <c r="AN422" s="141"/>
      <c r="AO422" s="141"/>
      <c r="AP422" s="141"/>
      <c r="AQ422" s="141"/>
      <c r="AR422" s="141"/>
      <c r="AS422" s="141"/>
      <c r="AT422" s="141"/>
      <c r="AU422" s="141"/>
      <c r="AV422" s="141"/>
      <c r="AW422" s="141"/>
      <c r="AX422" s="141"/>
      <c r="AY422" s="141"/>
      <c r="AZ422" s="141"/>
      <c r="BA422" s="141"/>
      <c r="BB422" s="141"/>
      <c r="BC422" s="141"/>
    </row>
    <row r="423" spans="7:55" s="2" customFormat="1" x14ac:dyDescent="0.4">
      <c r="G423" s="141"/>
      <c r="H423" s="141"/>
      <c r="I423" s="141"/>
      <c r="J423" s="141"/>
      <c r="K423" s="141"/>
      <c r="L423" s="141"/>
      <c r="M423" s="141"/>
      <c r="N423" s="141"/>
      <c r="O423" s="141"/>
      <c r="P423" s="141"/>
      <c r="Q423" s="141"/>
      <c r="R423" s="141"/>
      <c r="S423" s="141"/>
      <c r="T423" s="141"/>
      <c r="U423" s="141"/>
      <c r="V423" s="141"/>
      <c r="W423" s="141"/>
      <c r="X423" s="141"/>
      <c r="Y423" s="141"/>
      <c r="Z423" s="141"/>
      <c r="AA423" s="141"/>
      <c r="AB423" s="141"/>
      <c r="AC423" s="141"/>
      <c r="AD423" s="141"/>
      <c r="AE423" s="141"/>
      <c r="AF423" s="141"/>
      <c r="AG423" s="141"/>
      <c r="AH423" s="141"/>
      <c r="AI423" s="141"/>
      <c r="AJ423" s="141"/>
      <c r="AK423" s="141"/>
      <c r="AL423" s="141"/>
      <c r="AM423" s="141"/>
      <c r="AN423" s="141"/>
      <c r="AO423" s="141"/>
      <c r="AP423" s="141"/>
      <c r="AQ423" s="141"/>
      <c r="AR423" s="141"/>
      <c r="AS423" s="141"/>
      <c r="AT423" s="141"/>
      <c r="AU423" s="141"/>
      <c r="AV423" s="141"/>
      <c r="AW423" s="141"/>
      <c r="AX423" s="141"/>
      <c r="AY423" s="141"/>
      <c r="AZ423" s="141"/>
      <c r="BA423" s="141"/>
      <c r="BB423" s="141"/>
      <c r="BC423" s="141"/>
    </row>
    <row r="424" spans="7:55" s="2" customFormat="1" x14ac:dyDescent="0.4">
      <c r="G424" s="141"/>
      <c r="H424" s="141"/>
      <c r="I424" s="141"/>
      <c r="J424" s="141"/>
      <c r="K424" s="141"/>
      <c r="L424" s="141"/>
      <c r="M424" s="141"/>
      <c r="N424" s="141"/>
      <c r="O424" s="141"/>
      <c r="P424" s="141"/>
      <c r="Q424" s="141"/>
      <c r="R424" s="141"/>
      <c r="S424" s="141"/>
      <c r="T424" s="141"/>
      <c r="U424" s="141"/>
      <c r="V424" s="141"/>
      <c r="W424" s="141"/>
      <c r="X424" s="141"/>
      <c r="Y424" s="141"/>
      <c r="Z424" s="141"/>
      <c r="AA424" s="141"/>
      <c r="AB424" s="141"/>
      <c r="AC424" s="141"/>
      <c r="AD424" s="141"/>
      <c r="AE424" s="141"/>
      <c r="AF424" s="141"/>
      <c r="AG424" s="141"/>
      <c r="AH424" s="141"/>
      <c r="AI424" s="141"/>
      <c r="AJ424" s="141"/>
      <c r="AK424" s="141"/>
      <c r="AL424" s="141"/>
      <c r="AM424" s="141"/>
      <c r="AN424" s="141"/>
      <c r="AO424" s="141"/>
      <c r="AP424" s="141"/>
      <c r="AQ424" s="141"/>
      <c r="AR424" s="141"/>
      <c r="AS424" s="141"/>
      <c r="AT424" s="141"/>
      <c r="AU424" s="141"/>
      <c r="AV424" s="141"/>
      <c r="AW424" s="141"/>
      <c r="AX424" s="141"/>
      <c r="AY424" s="141"/>
      <c r="AZ424" s="141"/>
      <c r="BA424" s="141"/>
      <c r="BB424" s="141"/>
      <c r="BC424" s="141"/>
    </row>
    <row r="425" spans="7:55" s="2" customFormat="1" x14ac:dyDescent="0.4">
      <c r="G425" s="141"/>
      <c r="H425" s="141"/>
      <c r="I425" s="141"/>
      <c r="J425" s="141"/>
      <c r="K425" s="141"/>
      <c r="L425" s="141"/>
      <c r="M425" s="141"/>
      <c r="N425" s="141"/>
      <c r="O425" s="141"/>
      <c r="P425" s="141"/>
      <c r="Q425" s="141"/>
      <c r="R425" s="141"/>
      <c r="S425" s="141"/>
      <c r="T425" s="141"/>
      <c r="U425" s="141"/>
      <c r="V425" s="141"/>
      <c r="W425" s="141"/>
      <c r="X425" s="141"/>
      <c r="Y425" s="141"/>
      <c r="Z425" s="141"/>
      <c r="AA425" s="141"/>
      <c r="AB425" s="141"/>
      <c r="AC425" s="141"/>
      <c r="AD425" s="141"/>
      <c r="AE425" s="141"/>
      <c r="AF425" s="141"/>
      <c r="AG425" s="141"/>
      <c r="AH425" s="141"/>
      <c r="AI425" s="141"/>
      <c r="AJ425" s="141"/>
      <c r="AK425" s="141"/>
      <c r="AL425" s="141"/>
      <c r="AM425" s="141"/>
      <c r="AN425" s="141"/>
      <c r="AO425" s="141"/>
      <c r="AP425" s="141"/>
      <c r="AQ425" s="141"/>
      <c r="AR425" s="141"/>
      <c r="AS425" s="141"/>
      <c r="AT425" s="141"/>
      <c r="AU425" s="141"/>
      <c r="AV425" s="141"/>
      <c r="AW425" s="141"/>
      <c r="AX425" s="141"/>
      <c r="AY425" s="141"/>
      <c r="AZ425" s="141"/>
      <c r="BA425" s="141"/>
      <c r="BB425" s="141"/>
      <c r="BC425" s="141"/>
    </row>
    <row r="426" spans="7:55" s="2" customFormat="1" x14ac:dyDescent="0.4">
      <c r="G426" s="141"/>
      <c r="H426" s="141"/>
      <c r="I426" s="141"/>
      <c r="J426" s="141"/>
      <c r="K426" s="141"/>
      <c r="L426" s="141"/>
      <c r="M426" s="141"/>
      <c r="N426" s="141"/>
      <c r="O426" s="141"/>
      <c r="P426" s="141"/>
      <c r="Q426" s="141"/>
      <c r="R426" s="141"/>
      <c r="S426" s="141"/>
      <c r="T426" s="141"/>
      <c r="U426" s="141"/>
      <c r="V426" s="141"/>
      <c r="W426" s="141"/>
      <c r="X426" s="141"/>
      <c r="Y426" s="141"/>
      <c r="Z426" s="141"/>
      <c r="AA426" s="141"/>
      <c r="AB426" s="141"/>
      <c r="AC426" s="141"/>
      <c r="AD426" s="141"/>
      <c r="AE426" s="141"/>
      <c r="AF426" s="141"/>
      <c r="AG426" s="141"/>
      <c r="AH426" s="141"/>
      <c r="AI426" s="141"/>
      <c r="AJ426" s="141"/>
      <c r="AK426" s="141"/>
      <c r="AL426" s="141"/>
      <c r="AM426" s="141"/>
      <c r="AN426" s="141"/>
      <c r="AO426" s="141"/>
      <c r="AP426" s="141"/>
      <c r="AQ426" s="141"/>
      <c r="AR426" s="141"/>
      <c r="AS426" s="141"/>
      <c r="AT426" s="141"/>
      <c r="AU426" s="141"/>
      <c r="AV426" s="141"/>
      <c r="AW426" s="141"/>
      <c r="AX426" s="141"/>
      <c r="AY426" s="141"/>
      <c r="AZ426" s="141"/>
      <c r="BA426" s="141"/>
      <c r="BB426" s="141"/>
      <c r="BC426" s="141"/>
    </row>
    <row r="427" spans="7:55" s="2" customFormat="1" x14ac:dyDescent="0.4">
      <c r="G427" s="141"/>
      <c r="H427" s="141"/>
      <c r="I427" s="141"/>
      <c r="J427" s="141"/>
      <c r="K427" s="141"/>
      <c r="L427" s="141"/>
      <c r="M427" s="141"/>
      <c r="N427" s="141"/>
      <c r="O427" s="141"/>
      <c r="P427" s="141"/>
      <c r="Q427" s="141"/>
      <c r="R427" s="141"/>
      <c r="S427" s="141"/>
      <c r="T427" s="141"/>
      <c r="U427" s="141"/>
      <c r="V427" s="141"/>
      <c r="W427" s="141"/>
      <c r="X427" s="141"/>
      <c r="Y427" s="141"/>
      <c r="Z427" s="141"/>
      <c r="AA427" s="141"/>
      <c r="AB427" s="141"/>
      <c r="AC427" s="141"/>
      <c r="AD427" s="141"/>
      <c r="AE427" s="141"/>
      <c r="AF427" s="141"/>
      <c r="AG427" s="141"/>
      <c r="AH427" s="141"/>
      <c r="AI427" s="141"/>
      <c r="AJ427" s="141"/>
      <c r="AK427" s="141"/>
      <c r="AL427" s="141"/>
      <c r="AM427" s="141"/>
      <c r="AN427" s="141"/>
      <c r="AO427" s="141"/>
      <c r="AP427" s="141"/>
      <c r="AQ427" s="141"/>
      <c r="AR427" s="141"/>
      <c r="AS427" s="141"/>
      <c r="AT427" s="141"/>
      <c r="AU427" s="141"/>
      <c r="AV427" s="141"/>
      <c r="AW427" s="141"/>
      <c r="AX427" s="141"/>
      <c r="AY427" s="141"/>
      <c r="AZ427" s="141"/>
      <c r="BA427" s="141"/>
      <c r="BB427" s="141"/>
      <c r="BC427" s="141"/>
    </row>
    <row r="428" spans="7:55" s="2" customFormat="1" x14ac:dyDescent="0.4">
      <c r="G428" s="141"/>
      <c r="H428" s="141"/>
      <c r="I428" s="141"/>
      <c r="J428" s="141"/>
      <c r="K428" s="141"/>
      <c r="L428" s="141"/>
      <c r="M428" s="141"/>
      <c r="N428" s="141"/>
      <c r="O428" s="141"/>
      <c r="P428" s="141"/>
      <c r="Q428" s="141"/>
      <c r="R428" s="141"/>
      <c r="S428" s="141"/>
      <c r="T428" s="141"/>
      <c r="U428" s="141"/>
      <c r="V428" s="141"/>
      <c r="W428" s="141"/>
      <c r="X428" s="141"/>
      <c r="Y428" s="141"/>
      <c r="Z428" s="141"/>
      <c r="AA428" s="141"/>
      <c r="AB428" s="141"/>
      <c r="AC428" s="141"/>
      <c r="AD428" s="141"/>
      <c r="AE428" s="141"/>
      <c r="AF428" s="141"/>
      <c r="AG428" s="141"/>
      <c r="AH428" s="141"/>
      <c r="AI428" s="141"/>
      <c r="AJ428" s="141"/>
      <c r="AK428" s="141"/>
      <c r="AL428" s="141"/>
      <c r="AM428" s="141"/>
      <c r="AN428" s="141"/>
      <c r="AO428" s="141"/>
      <c r="AP428" s="141"/>
      <c r="AQ428" s="141"/>
      <c r="AR428" s="141"/>
      <c r="AS428" s="141"/>
      <c r="AT428" s="141"/>
      <c r="AU428" s="141"/>
      <c r="AV428" s="141"/>
      <c r="AW428" s="141"/>
      <c r="AX428" s="141"/>
      <c r="AY428" s="141"/>
      <c r="AZ428" s="141"/>
      <c r="BA428" s="141"/>
      <c r="BB428" s="141"/>
      <c r="BC428" s="141"/>
    </row>
    <row r="429" spans="7:55" s="2" customFormat="1" x14ac:dyDescent="0.4">
      <c r="G429" s="141"/>
      <c r="H429" s="141"/>
      <c r="I429" s="141"/>
      <c r="J429" s="141"/>
      <c r="K429" s="141"/>
      <c r="L429" s="141"/>
      <c r="M429" s="141"/>
      <c r="N429" s="141"/>
      <c r="O429" s="141"/>
      <c r="P429" s="141"/>
      <c r="Q429" s="141"/>
      <c r="R429" s="141"/>
      <c r="S429" s="141"/>
      <c r="T429" s="141"/>
      <c r="U429" s="141"/>
      <c r="V429" s="141"/>
      <c r="W429" s="141"/>
      <c r="X429" s="141"/>
      <c r="Y429" s="141"/>
      <c r="Z429" s="141"/>
      <c r="AA429" s="141"/>
      <c r="AB429" s="141"/>
      <c r="AC429" s="141"/>
      <c r="AD429" s="141"/>
      <c r="AE429" s="141"/>
      <c r="AF429" s="141"/>
      <c r="AG429" s="141"/>
      <c r="AH429" s="141"/>
      <c r="AI429" s="141"/>
      <c r="AJ429" s="141"/>
      <c r="AK429" s="141"/>
      <c r="AL429" s="141"/>
      <c r="AM429" s="141"/>
      <c r="AN429" s="141"/>
      <c r="AO429" s="141"/>
      <c r="AP429" s="141"/>
      <c r="AQ429" s="141"/>
      <c r="AR429" s="141"/>
      <c r="AS429" s="141"/>
      <c r="AT429" s="141"/>
      <c r="AU429" s="141"/>
      <c r="AV429" s="141"/>
      <c r="AW429" s="141"/>
      <c r="AX429" s="141"/>
      <c r="AY429" s="141"/>
      <c r="AZ429" s="141"/>
      <c r="BA429" s="141"/>
      <c r="BB429" s="141"/>
      <c r="BC429" s="141"/>
    </row>
    <row r="430" spans="7:55" s="2" customFormat="1" x14ac:dyDescent="0.4">
      <c r="G430" s="141"/>
      <c r="H430" s="141"/>
      <c r="I430" s="141"/>
      <c r="J430" s="141"/>
      <c r="K430" s="141"/>
      <c r="L430" s="141"/>
      <c r="M430" s="141"/>
      <c r="N430" s="141"/>
      <c r="O430" s="141"/>
      <c r="P430" s="141"/>
      <c r="Q430" s="141"/>
      <c r="R430" s="141"/>
      <c r="S430" s="141"/>
      <c r="T430" s="141"/>
      <c r="U430" s="141"/>
      <c r="V430" s="141"/>
      <c r="W430" s="141"/>
      <c r="X430" s="141"/>
      <c r="Y430" s="141"/>
      <c r="Z430" s="141"/>
      <c r="AA430" s="141"/>
      <c r="AB430" s="141"/>
      <c r="AC430" s="141"/>
      <c r="AD430" s="141"/>
      <c r="AE430" s="141"/>
      <c r="AF430" s="141"/>
      <c r="AG430" s="141"/>
      <c r="AH430" s="141"/>
      <c r="AI430" s="141"/>
      <c r="AJ430" s="141"/>
      <c r="AK430" s="141"/>
      <c r="AL430" s="141"/>
      <c r="AM430" s="141"/>
      <c r="AN430" s="141"/>
      <c r="AO430" s="141"/>
      <c r="AP430" s="141"/>
      <c r="AQ430" s="141"/>
      <c r="AR430" s="141"/>
      <c r="AS430" s="141"/>
      <c r="AT430" s="141"/>
      <c r="AU430" s="141"/>
      <c r="AV430" s="141"/>
      <c r="AW430" s="141"/>
      <c r="AX430" s="141"/>
      <c r="AY430" s="141"/>
      <c r="AZ430" s="141"/>
      <c r="BA430" s="141"/>
      <c r="BB430" s="141"/>
      <c r="BC430" s="141"/>
    </row>
    <row r="431" spans="7:55" s="2" customFormat="1" x14ac:dyDescent="0.4">
      <c r="G431" s="141"/>
      <c r="H431" s="141"/>
      <c r="I431" s="141"/>
      <c r="J431" s="141"/>
      <c r="K431" s="141"/>
      <c r="L431" s="141"/>
      <c r="M431" s="141"/>
      <c r="N431" s="141"/>
      <c r="O431" s="141"/>
      <c r="P431" s="141"/>
      <c r="Q431" s="141"/>
      <c r="R431" s="141"/>
      <c r="S431" s="141"/>
      <c r="T431" s="141"/>
      <c r="U431" s="141"/>
      <c r="V431" s="141"/>
      <c r="W431" s="141"/>
      <c r="X431" s="141"/>
      <c r="Y431" s="141"/>
      <c r="Z431" s="141"/>
      <c r="AA431" s="141"/>
      <c r="AB431" s="141"/>
      <c r="AC431" s="141"/>
      <c r="AD431" s="141"/>
      <c r="AE431" s="141"/>
      <c r="AF431" s="141"/>
      <c r="AG431" s="141"/>
      <c r="AH431" s="141"/>
      <c r="AI431" s="141"/>
      <c r="AJ431" s="141"/>
      <c r="AK431" s="141"/>
      <c r="AL431" s="141"/>
      <c r="AM431" s="141"/>
      <c r="AN431" s="141"/>
      <c r="AO431" s="141"/>
      <c r="AP431" s="141"/>
      <c r="AQ431" s="141"/>
      <c r="AR431" s="141"/>
      <c r="AS431" s="141"/>
      <c r="AT431" s="141"/>
      <c r="AU431" s="141"/>
      <c r="AV431" s="141"/>
      <c r="AW431" s="141"/>
      <c r="AX431" s="141"/>
      <c r="AY431" s="141"/>
      <c r="AZ431" s="141"/>
      <c r="BA431" s="141"/>
      <c r="BB431" s="141"/>
      <c r="BC431" s="141"/>
    </row>
    <row r="432" spans="7:55" s="2" customFormat="1" x14ac:dyDescent="0.4">
      <c r="G432" s="141"/>
      <c r="H432" s="141"/>
      <c r="I432" s="141"/>
      <c r="J432" s="141"/>
      <c r="K432" s="141"/>
      <c r="L432" s="141"/>
      <c r="M432" s="141"/>
      <c r="N432" s="141"/>
      <c r="O432" s="141"/>
      <c r="P432" s="141"/>
      <c r="Q432" s="141"/>
      <c r="R432" s="141"/>
      <c r="S432" s="141"/>
      <c r="T432" s="141"/>
      <c r="U432" s="141"/>
      <c r="V432" s="141"/>
      <c r="W432" s="141"/>
      <c r="X432" s="141"/>
      <c r="Y432" s="141"/>
      <c r="Z432" s="141"/>
      <c r="AA432" s="141"/>
      <c r="AB432" s="141"/>
      <c r="AC432" s="141"/>
      <c r="AD432" s="141"/>
      <c r="AE432" s="141"/>
      <c r="AF432" s="141"/>
      <c r="AG432" s="141"/>
      <c r="AH432" s="141"/>
      <c r="AI432" s="141"/>
      <c r="AJ432" s="141"/>
      <c r="AK432" s="141"/>
      <c r="AL432" s="141"/>
      <c r="AM432" s="141"/>
      <c r="AN432" s="141"/>
      <c r="AO432" s="141"/>
      <c r="AP432" s="141"/>
      <c r="AQ432" s="141"/>
      <c r="AR432" s="141"/>
      <c r="AS432" s="141"/>
      <c r="AT432" s="141"/>
      <c r="AU432" s="141"/>
      <c r="AV432" s="141"/>
      <c r="AW432" s="141"/>
      <c r="AX432" s="141"/>
      <c r="AY432" s="141"/>
      <c r="AZ432" s="141"/>
      <c r="BA432" s="141"/>
      <c r="BB432" s="141"/>
      <c r="BC432" s="141"/>
    </row>
    <row r="433" spans="7:55" s="2" customFormat="1" x14ac:dyDescent="0.4">
      <c r="G433" s="141"/>
      <c r="H433" s="141"/>
      <c r="I433" s="141"/>
      <c r="J433" s="141"/>
      <c r="K433" s="141"/>
      <c r="L433" s="141"/>
      <c r="M433" s="141"/>
      <c r="N433" s="141"/>
      <c r="O433" s="141"/>
      <c r="P433" s="141"/>
      <c r="Q433" s="141"/>
      <c r="R433" s="141"/>
      <c r="S433" s="141"/>
      <c r="T433" s="141"/>
      <c r="U433" s="141"/>
      <c r="V433" s="141"/>
      <c r="W433" s="141"/>
      <c r="X433" s="141"/>
      <c r="Y433" s="141"/>
      <c r="Z433" s="141"/>
      <c r="AA433" s="141"/>
      <c r="AB433" s="141"/>
      <c r="AC433" s="141"/>
      <c r="AD433" s="141"/>
      <c r="AE433" s="141"/>
      <c r="AF433" s="141"/>
      <c r="AG433" s="141"/>
      <c r="AH433" s="141"/>
      <c r="AI433" s="141"/>
      <c r="AJ433" s="141"/>
      <c r="AK433" s="141"/>
      <c r="AL433" s="141"/>
      <c r="AM433" s="141"/>
      <c r="AN433" s="141"/>
      <c r="AO433" s="141"/>
      <c r="AP433" s="141"/>
      <c r="AQ433" s="141"/>
      <c r="AR433" s="141"/>
      <c r="AS433" s="141"/>
      <c r="AT433" s="141"/>
      <c r="AU433" s="141"/>
      <c r="AV433" s="141"/>
      <c r="AW433" s="141"/>
      <c r="AX433" s="141"/>
      <c r="AY433" s="141"/>
      <c r="AZ433" s="141"/>
      <c r="BA433" s="141"/>
      <c r="BB433" s="141"/>
      <c r="BC433" s="141"/>
    </row>
    <row r="434" spans="7:55" s="2" customFormat="1" x14ac:dyDescent="0.4">
      <c r="G434" s="141"/>
      <c r="H434" s="141"/>
      <c r="I434" s="141"/>
      <c r="J434" s="141"/>
      <c r="K434" s="141"/>
      <c r="L434" s="141"/>
      <c r="M434" s="141"/>
      <c r="N434" s="141"/>
      <c r="O434" s="141"/>
      <c r="P434" s="141"/>
      <c r="Q434" s="141"/>
      <c r="R434" s="141"/>
      <c r="S434" s="141"/>
      <c r="T434" s="141"/>
      <c r="U434" s="141"/>
      <c r="V434" s="141"/>
      <c r="W434" s="141"/>
      <c r="X434" s="141"/>
      <c r="Y434" s="141"/>
      <c r="Z434" s="141"/>
      <c r="AA434" s="141"/>
      <c r="AB434" s="141"/>
      <c r="AC434" s="141"/>
      <c r="AD434" s="141"/>
      <c r="AE434" s="141"/>
      <c r="AF434" s="141"/>
      <c r="AG434" s="141"/>
      <c r="AH434" s="141"/>
      <c r="AI434" s="141"/>
      <c r="AJ434" s="141"/>
      <c r="AK434" s="141"/>
      <c r="AL434" s="141"/>
      <c r="AM434" s="141"/>
      <c r="AN434" s="141"/>
      <c r="AO434" s="141"/>
      <c r="AP434" s="141"/>
      <c r="AQ434" s="141"/>
      <c r="AR434" s="141"/>
      <c r="AS434" s="141"/>
      <c r="AT434" s="141"/>
      <c r="AU434" s="141"/>
      <c r="AV434" s="141"/>
      <c r="AW434" s="141"/>
      <c r="AX434" s="141"/>
      <c r="AY434" s="141"/>
      <c r="AZ434" s="141"/>
      <c r="BA434" s="141"/>
      <c r="BB434" s="141"/>
      <c r="BC434" s="141"/>
    </row>
    <row r="435" spans="7:55" s="2" customFormat="1" x14ac:dyDescent="0.4">
      <c r="G435" s="141"/>
      <c r="H435" s="141"/>
      <c r="I435" s="141"/>
      <c r="J435" s="141"/>
      <c r="K435" s="141"/>
      <c r="L435" s="141"/>
      <c r="M435" s="141"/>
      <c r="N435" s="141"/>
      <c r="O435" s="141"/>
      <c r="P435" s="141"/>
      <c r="Q435" s="141"/>
      <c r="R435" s="141"/>
      <c r="S435" s="141"/>
      <c r="T435" s="141"/>
      <c r="U435" s="141"/>
      <c r="V435" s="141"/>
      <c r="W435" s="141"/>
      <c r="X435" s="141"/>
      <c r="Y435" s="141"/>
      <c r="Z435" s="141"/>
      <c r="AA435" s="141"/>
      <c r="AB435" s="141"/>
      <c r="AC435" s="141"/>
      <c r="AD435" s="141"/>
      <c r="AE435" s="141"/>
      <c r="AF435" s="141"/>
      <c r="AG435" s="141"/>
      <c r="AH435" s="141"/>
      <c r="AI435" s="141"/>
      <c r="AJ435" s="141"/>
      <c r="AK435" s="141"/>
      <c r="AL435" s="141"/>
      <c r="AM435" s="141"/>
      <c r="AN435" s="141"/>
      <c r="AO435" s="141"/>
      <c r="AP435" s="141"/>
      <c r="AQ435" s="141"/>
      <c r="AR435" s="141"/>
      <c r="AS435" s="141"/>
      <c r="AT435" s="141"/>
      <c r="AU435" s="141"/>
      <c r="AV435" s="141"/>
      <c r="AW435" s="141"/>
      <c r="AX435" s="141"/>
      <c r="AY435" s="141"/>
      <c r="AZ435" s="141"/>
      <c r="BA435" s="141"/>
      <c r="BB435" s="141"/>
      <c r="BC435" s="141"/>
    </row>
    <row r="436" spans="7:55" s="2" customFormat="1" x14ac:dyDescent="0.4">
      <c r="G436" s="141"/>
      <c r="H436" s="141"/>
      <c r="I436" s="141"/>
      <c r="J436" s="141"/>
      <c r="K436" s="141"/>
      <c r="L436" s="141"/>
      <c r="M436" s="141"/>
      <c r="N436" s="141"/>
      <c r="O436" s="141"/>
      <c r="P436" s="141"/>
      <c r="Q436" s="141"/>
      <c r="R436" s="141"/>
      <c r="S436" s="141"/>
      <c r="T436" s="141"/>
      <c r="U436" s="141"/>
      <c r="V436" s="141"/>
      <c r="W436" s="141"/>
      <c r="X436" s="141"/>
      <c r="Y436" s="141"/>
      <c r="Z436" s="141"/>
      <c r="AA436" s="141"/>
      <c r="AB436" s="141"/>
      <c r="AC436" s="141"/>
      <c r="AD436" s="141"/>
      <c r="AE436" s="141"/>
      <c r="AF436" s="141"/>
      <c r="AG436" s="141"/>
      <c r="AH436" s="141"/>
      <c r="AI436" s="141"/>
      <c r="AJ436" s="141"/>
      <c r="AK436" s="141"/>
      <c r="AL436" s="141"/>
      <c r="AM436" s="141"/>
      <c r="AN436" s="141"/>
      <c r="AO436" s="141"/>
      <c r="AP436" s="141"/>
      <c r="AQ436" s="141"/>
      <c r="AR436" s="141"/>
      <c r="AS436" s="141"/>
      <c r="AT436" s="141"/>
      <c r="AU436" s="141"/>
      <c r="AV436" s="141"/>
      <c r="AW436" s="141"/>
      <c r="AX436" s="141"/>
      <c r="AY436" s="141"/>
      <c r="AZ436" s="141"/>
      <c r="BA436" s="141"/>
      <c r="BB436" s="141"/>
      <c r="BC436" s="141"/>
    </row>
    <row r="437" spans="7:55" s="2" customFormat="1" x14ac:dyDescent="0.4">
      <c r="G437" s="141"/>
      <c r="H437" s="141"/>
      <c r="I437" s="141"/>
      <c r="J437" s="141"/>
      <c r="K437" s="141"/>
      <c r="L437" s="141"/>
      <c r="M437" s="141"/>
      <c r="N437" s="141"/>
      <c r="O437" s="141"/>
      <c r="P437" s="141"/>
      <c r="Q437" s="141"/>
      <c r="R437" s="141"/>
      <c r="S437" s="141"/>
      <c r="T437" s="141"/>
      <c r="U437" s="141"/>
      <c r="V437" s="141"/>
      <c r="W437" s="141"/>
      <c r="X437" s="141"/>
      <c r="Y437" s="141"/>
      <c r="Z437" s="141"/>
      <c r="AA437" s="141"/>
      <c r="AB437" s="141"/>
      <c r="AC437" s="141"/>
      <c r="AD437" s="141"/>
      <c r="AE437" s="141"/>
      <c r="AF437" s="141"/>
      <c r="AG437" s="141"/>
      <c r="AH437" s="141"/>
      <c r="AI437" s="141"/>
      <c r="AJ437" s="141"/>
      <c r="AK437" s="141"/>
      <c r="AL437" s="141"/>
      <c r="AM437" s="141"/>
      <c r="AN437" s="141"/>
      <c r="AO437" s="141"/>
      <c r="AP437" s="141"/>
      <c r="AQ437" s="141"/>
      <c r="AR437" s="141"/>
      <c r="AS437" s="141"/>
      <c r="AT437" s="141"/>
      <c r="AU437" s="141"/>
      <c r="AV437" s="141"/>
      <c r="AW437" s="141"/>
      <c r="AX437" s="141"/>
      <c r="AY437" s="141"/>
      <c r="AZ437" s="141"/>
      <c r="BA437" s="141"/>
      <c r="BB437" s="141"/>
      <c r="BC437" s="141"/>
    </row>
    <row r="438" spans="7:55" s="2" customFormat="1" x14ac:dyDescent="0.4">
      <c r="G438" s="141"/>
      <c r="H438" s="141"/>
      <c r="I438" s="141"/>
      <c r="J438" s="141"/>
      <c r="K438" s="141"/>
      <c r="L438" s="141"/>
      <c r="M438" s="141"/>
      <c r="N438" s="141"/>
      <c r="O438" s="141"/>
      <c r="P438" s="141"/>
      <c r="Q438" s="141"/>
      <c r="R438" s="141"/>
      <c r="S438" s="141"/>
      <c r="T438" s="141"/>
      <c r="U438" s="141"/>
      <c r="V438" s="141"/>
      <c r="W438" s="141"/>
      <c r="X438" s="141"/>
      <c r="Y438" s="141"/>
      <c r="Z438" s="141"/>
      <c r="AA438" s="141"/>
      <c r="AB438" s="141"/>
      <c r="AC438" s="141"/>
      <c r="AD438" s="141"/>
      <c r="AE438" s="141"/>
      <c r="AF438" s="141"/>
      <c r="AG438" s="141"/>
      <c r="AH438" s="141"/>
      <c r="AI438" s="141"/>
      <c r="AJ438" s="141"/>
      <c r="AK438" s="141"/>
      <c r="AL438" s="141"/>
      <c r="AM438" s="141"/>
      <c r="AN438" s="141"/>
      <c r="AO438" s="141"/>
      <c r="AP438" s="141"/>
      <c r="AQ438" s="141"/>
      <c r="AR438" s="141"/>
      <c r="AS438" s="141"/>
      <c r="AT438" s="141"/>
      <c r="AU438" s="141"/>
      <c r="AV438" s="141"/>
      <c r="AW438" s="141"/>
      <c r="AX438" s="141"/>
      <c r="AY438" s="141"/>
      <c r="AZ438" s="141"/>
      <c r="BA438" s="141"/>
      <c r="BB438" s="141"/>
      <c r="BC438" s="141"/>
    </row>
    <row r="439" spans="7:55" s="2" customFormat="1" x14ac:dyDescent="0.4">
      <c r="G439" s="141"/>
      <c r="H439" s="141"/>
      <c r="I439" s="141"/>
      <c r="J439" s="141"/>
      <c r="K439" s="141"/>
      <c r="L439" s="141"/>
      <c r="M439" s="141"/>
      <c r="N439" s="141"/>
      <c r="O439" s="141"/>
      <c r="P439" s="141"/>
      <c r="Q439" s="141"/>
      <c r="R439" s="141"/>
      <c r="S439" s="141"/>
      <c r="T439" s="141"/>
      <c r="U439" s="141"/>
      <c r="V439" s="141"/>
      <c r="W439" s="141"/>
      <c r="X439" s="141"/>
      <c r="Y439" s="141"/>
      <c r="Z439" s="141"/>
      <c r="AA439" s="141"/>
      <c r="AB439" s="141"/>
      <c r="AC439" s="141"/>
      <c r="AD439" s="141"/>
      <c r="AE439" s="141"/>
      <c r="AF439" s="141"/>
      <c r="AG439" s="141"/>
      <c r="AH439" s="141"/>
      <c r="AI439" s="141"/>
      <c r="AJ439" s="141"/>
      <c r="AK439" s="141"/>
      <c r="AL439" s="141"/>
      <c r="AM439" s="141"/>
      <c r="AN439" s="141"/>
      <c r="AO439" s="141"/>
      <c r="AP439" s="141"/>
      <c r="AQ439" s="141"/>
      <c r="AR439" s="141"/>
      <c r="AS439" s="141"/>
      <c r="AT439" s="141"/>
      <c r="AU439" s="141"/>
      <c r="AV439" s="141"/>
      <c r="AW439" s="141"/>
      <c r="AX439" s="141"/>
      <c r="AY439" s="141"/>
      <c r="AZ439" s="141"/>
      <c r="BA439" s="141"/>
      <c r="BB439" s="141"/>
      <c r="BC439" s="141"/>
    </row>
    <row r="440" spans="7:55" s="2" customFormat="1" x14ac:dyDescent="0.4">
      <c r="G440" s="141"/>
      <c r="H440" s="141"/>
      <c r="I440" s="141"/>
      <c r="J440" s="141"/>
      <c r="K440" s="141"/>
      <c r="L440" s="141"/>
      <c r="M440" s="141"/>
      <c r="N440" s="141"/>
      <c r="O440" s="141"/>
      <c r="P440" s="141"/>
      <c r="Q440" s="141"/>
      <c r="R440" s="141"/>
      <c r="S440" s="141"/>
      <c r="T440" s="141"/>
      <c r="U440" s="141"/>
      <c r="V440" s="141"/>
      <c r="W440" s="141"/>
      <c r="X440" s="141"/>
      <c r="Y440" s="141"/>
      <c r="Z440" s="141"/>
      <c r="AA440" s="141"/>
      <c r="AB440" s="141"/>
      <c r="AC440" s="141"/>
      <c r="AD440" s="141"/>
      <c r="AE440" s="141"/>
      <c r="AF440" s="141"/>
      <c r="AG440" s="141"/>
      <c r="AH440" s="141"/>
      <c r="AI440" s="141"/>
      <c r="AJ440" s="141"/>
      <c r="AK440" s="141"/>
      <c r="AL440" s="141"/>
      <c r="AM440" s="141"/>
      <c r="AN440" s="141"/>
      <c r="AO440" s="141"/>
      <c r="AP440" s="141"/>
      <c r="AQ440" s="141"/>
      <c r="AR440" s="141"/>
      <c r="AS440" s="141"/>
      <c r="AT440" s="141"/>
      <c r="AU440" s="141"/>
      <c r="AV440" s="141"/>
      <c r="AW440" s="141"/>
      <c r="AX440" s="141"/>
      <c r="AY440" s="141"/>
      <c r="AZ440" s="141"/>
      <c r="BA440" s="141"/>
      <c r="BB440" s="141"/>
      <c r="BC440" s="141"/>
    </row>
    <row r="441" spans="7:55" s="2" customFormat="1" x14ac:dyDescent="0.4">
      <c r="G441" s="141"/>
      <c r="H441" s="141"/>
      <c r="I441" s="141"/>
      <c r="J441" s="141"/>
      <c r="K441" s="141"/>
      <c r="L441" s="141"/>
      <c r="M441" s="141"/>
      <c r="N441" s="141"/>
      <c r="O441" s="141"/>
      <c r="P441" s="141"/>
      <c r="Q441" s="141"/>
      <c r="R441" s="141"/>
      <c r="S441" s="141"/>
      <c r="T441" s="141"/>
      <c r="U441" s="141"/>
      <c r="V441" s="141"/>
      <c r="W441" s="141"/>
      <c r="X441" s="141"/>
      <c r="Y441" s="141"/>
      <c r="Z441" s="141"/>
      <c r="AA441" s="141"/>
      <c r="AB441" s="141"/>
      <c r="AC441" s="141"/>
      <c r="AD441" s="141"/>
      <c r="AE441" s="141"/>
      <c r="AF441" s="141"/>
      <c r="AG441" s="141"/>
      <c r="AH441" s="141"/>
      <c r="AI441" s="141"/>
      <c r="AJ441" s="141"/>
      <c r="AK441" s="141"/>
      <c r="AL441" s="141"/>
      <c r="AM441" s="141"/>
      <c r="AN441" s="141"/>
      <c r="AO441" s="141"/>
      <c r="AP441" s="141"/>
      <c r="AQ441" s="141"/>
      <c r="AR441" s="141"/>
      <c r="AS441" s="141"/>
      <c r="AT441" s="141"/>
      <c r="AU441" s="141"/>
      <c r="AV441" s="141"/>
      <c r="AW441" s="141"/>
      <c r="AX441" s="141"/>
      <c r="AY441" s="141"/>
      <c r="AZ441" s="141"/>
      <c r="BA441" s="141"/>
      <c r="BB441" s="141"/>
      <c r="BC441" s="141"/>
    </row>
    <row r="442" spans="7:55" s="2" customFormat="1" x14ac:dyDescent="0.4">
      <c r="G442" s="141"/>
      <c r="H442" s="141"/>
      <c r="I442" s="141"/>
      <c r="J442" s="141"/>
      <c r="K442" s="141"/>
      <c r="L442" s="141"/>
      <c r="M442" s="141"/>
      <c r="N442" s="141"/>
      <c r="O442" s="141"/>
      <c r="P442" s="141"/>
      <c r="Q442" s="141"/>
      <c r="R442" s="141"/>
      <c r="S442" s="141"/>
      <c r="T442" s="141"/>
      <c r="U442" s="141"/>
      <c r="V442" s="141"/>
      <c r="W442" s="141"/>
      <c r="X442" s="141"/>
      <c r="Y442" s="141"/>
      <c r="Z442" s="141"/>
      <c r="AA442" s="141"/>
      <c r="AB442" s="141"/>
      <c r="AC442" s="141"/>
      <c r="AD442" s="141"/>
      <c r="AE442" s="141"/>
      <c r="AF442" s="141"/>
      <c r="AG442" s="141"/>
      <c r="AH442" s="141"/>
      <c r="AI442" s="141"/>
      <c r="AJ442" s="141"/>
      <c r="AK442" s="141"/>
      <c r="AL442" s="141"/>
      <c r="AM442" s="141"/>
      <c r="AN442" s="141"/>
      <c r="AO442" s="141"/>
      <c r="AP442" s="141"/>
      <c r="AQ442" s="141"/>
      <c r="AR442" s="141"/>
      <c r="AS442" s="141"/>
      <c r="AT442" s="141"/>
      <c r="AU442" s="141"/>
      <c r="AV442" s="141"/>
      <c r="AW442" s="141"/>
      <c r="AX442" s="141"/>
      <c r="AY442" s="141"/>
      <c r="AZ442" s="141"/>
      <c r="BA442" s="141"/>
      <c r="BB442" s="141"/>
      <c r="BC442" s="141"/>
    </row>
    <row r="443" spans="7:55" s="2" customFormat="1" x14ac:dyDescent="0.4">
      <c r="G443" s="141"/>
      <c r="H443" s="141"/>
      <c r="I443" s="141"/>
      <c r="J443" s="141"/>
      <c r="K443" s="141"/>
      <c r="L443" s="141"/>
      <c r="M443" s="141"/>
      <c r="N443" s="141"/>
      <c r="O443" s="141"/>
      <c r="P443" s="141"/>
      <c r="Q443" s="141"/>
      <c r="R443" s="141"/>
      <c r="S443" s="141"/>
      <c r="T443" s="141"/>
      <c r="U443" s="141"/>
      <c r="V443" s="141"/>
      <c r="W443" s="141"/>
      <c r="X443" s="141"/>
      <c r="Y443" s="141"/>
      <c r="Z443" s="141"/>
      <c r="AA443" s="141"/>
      <c r="AB443" s="141"/>
      <c r="AC443" s="141"/>
      <c r="AD443" s="141"/>
      <c r="AE443" s="141"/>
      <c r="AF443" s="141"/>
      <c r="AG443" s="141"/>
      <c r="AH443" s="141"/>
      <c r="AI443" s="141"/>
      <c r="AJ443" s="141"/>
      <c r="AK443" s="141"/>
      <c r="AL443" s="141"/>
      <c r="AM443" s="141"/>
      <c r="AN443" s="141"/>
      <c r="AO443" s="141"/>
      <c r="AP443" s="141"/>
      <c r="AQ443" s="141"/>
      <c r="AR443" s="141"/>
      <c r="AS443" s="141"/>
      <c r="AT443" s="141"/>
      <c r="AU443" s="141"/>
      <c r="AV443" s="141"/>
      <c r="AW443" s="141"/>
      <c r="AX443" s="141"/>
      <c r="AY443" s="141"/>
      <c r="AZ443" s="141"/>
      <c r="BA443" s="141"/>
      <c r="BB443" s="141"/>
      <c r="BC443" s="141"/>
    </row>
    <row r="444" spans="7:55" s="2" customFormat="1" x14ac:dyDescent="0.4">
      <c r="G444" s="141"/>
      <c r="H444" s="141"/>
      <c r="I444" s="141"/>
      <c r="J444" s="141"/>
      <c r="K444" s="141"/>
      <c r="L444" s="141"/>
      <c r="M444" s="141"/>
      <c r="N444" s="141"/>
      <c r="O444" s="141"/>
      <c r="P444" s="141"/>
      <c r="Q444" s="141"/>
      <c r="R444" s="141"/>
      <c r="S444" s="141"/>
      <c r="T444" s="141"/>
      <c r="U444" s="141"/>
      <c r="V444" s="141"/>
      <c r="W444" s="141"/>
      <c r="X444" s="141"/>
      <c r="Y444" s="141"/>
      <c r="Z444" s="141"/>
      <c r="AA444" s="141"/>
      <c r="AB444" s="141"/>
      <c r="AC444" s="141"/>
      <c r="AD444" s="141"/>
      <c r="AE444" s="141"/>
      <c r="AF444" s="141"/>
      <c r="AG444" s="141"/>
      <c r="AH444" s="141"/>
      <c r="AI444" s="141"/>
      <c r="AJ444" s="141"/>
      <c r="AK444" s="141"/>
      <c r="AL444" s="141"/>
      <c r="AM444" s="141"/>
      <c r="AN444" s="141"/>
      <c r="AO444" s="141"/>
      <c r="AP444" s="141"/>
      <c r="AQ444" s="141"/>
      <c r="AR444" s="141"/>
      <c r="AS444" s="141"/>
      <c r="AT444" s="141"/>
      <c r="AU444" s="141"/>
      <c r="AV444" s="141"/>
      <c r="AW444" s="141"/>
      <c r="AX444" s="141"/>
      <c r="AY444" s="141"/>
      <c r="AZ444" s="141"/>
      <c r="BA444" s="141"/>
      <c r="BB444" s="141"/>
      <c r="BC444" s="141"/>
    </row>
    <row r="445" spans="7:55" s="2" customFormat="1" x14ac:dyDescent="0.4">
      <c r="G445" s="141"/>
      <c r="H445" s="141"/>
      <c r="I445" s="141"/>
      <c r="J445" s="141"/>
      <c r="K445" s="141"/>
      <c r="L445" s="141"/>
      <c r="M445" s="141"/>
      <c r="N445" s="141"/>
      <c r="O445" s="141"/>
      <c r="P445" s="141"/>
      <c r="Q445" s="141"/>
      <c r="R445" s="141"/>
      <c r="S445" s="141"/>
      <c r="T445" s="141"/>
      <c r="U445" s="141"/>
      <c r="V445" s="141"/>
      <c r="W445" s="141"/>
      <c r="X445" s="141"/>
      <c r="Y445" s="141"/>
      <c r="Z445" s="141"/>
      <c r="AA445" s="141"/>
      <c r="AB445" s="141"/>
      <c r="AC445" s="141"/>
      <c r="AD445" s="141"/>
      <c r="AE445" s="141"/>
      <c r="AF445" s="141"/>
      <c r="AG445" s="141"/>
      <c r="AH445" s="141"/>
      <c r="AI445" s="141"/>
      <c r="AJ445" s="141"/>
      <c r="AK445" s="141"/>
      <c r="AL445" s="141"/>
      <c r="AM445" s="141"/>
      <c r="AN445" s="141"/>
      <c r="AO445" s="141"/>
      <c r="AP445" s="141"/>
      <c r="AQ445" s="141"/>
      <c r="AR445" s="141"/>
      <c r="AS445" s="141"/>
      <c r="AT445" s="141"/>
      <c r="AU445" s="141"/>
      <c r="AV445" s="141"/>
      <c r="AW445" s="141"/>
      <c r="AX445" s="141"/>
      <c r="AY445" s="141"/>
      <c r="AZ445" s="141"/>
      <c r="BA445" s="141"/>
      <c r="BB445" s="141"/>
      <c r="BC445" s="141"/>
    </row>
    <row r="446" spans="7:55" s="2" customFormat="1" x14ac:dyDescent="0.4">
      <c r="G446" s="141"/>
      <c r="H446" s="141"/>
      <c r="I446" s="141"/>
      <c r="J446" s="141"/>
      <c r="K446" s="141"/>
      <c r="L446" s="141"/>
      <c r="M446" s="141"/>
      <c r="N446" s="141"/>
      <c r="O446" s="141"/>
      <c r="P446" s="141"/>
      <c r="Q446" s="141"/>
      <c r="R446" s="141"/>
      <c r="S446" s="141"/>
      <c r="T446" s="141"/>
      <c r="U446" s="141"/>
      <c r="V446" s="141"/>
      <c r="W446" s="141"/>
      <c r="X446" s="141"/>
      <c r="Y446" s="141"/>
      <c r="Z446" s="141"/>
      <c r="AA446" s="141"/>
      <c r="AB446" s="141"/>
      <c r="AC446" s="141"/>
      <c r="AD446" s="141"/>
      <c r="AE446" s="141"/>
      <c r="AF446" s="141"/>
      <c r="AG446" s="141"/>
      <c r="AH446" s="141"/>
      <c r="AI446" s="141"/>
      <c r="AJ446" s="141"/>
      <c r="AK446" s="141"/>
      <c r="AL446" s="141"/>
      <c r="AM446" s="141"/>
      <c r="AN446" s="141"/>
      <c r="AO446" s="141"/>
      <c r="AP446" s="141"/>
      <c r="AQ446" s="141"/>
      <c r="AR446" s="141"/>
      <c r="AS446" s="141"/>
      <c r="AT446" s="141"/>
      <c r="AU446" s="141"/>
      <c r="AV446" s="141"/>
      <c r="AW446" s="141"/>
      <c r="AX446" s="141"/>
      <c r="AY446" s="141"/>
      <c r="AZ446" s="141"/>
      <c r="BA446" s="141"/>
      <c r="BB446" s="141"/>
      <c r="BC446" s="141"/>
    </row>
    <row r="447" spans="7:55" s="2" customFormat="1" x14ac:dyDescent="0.4">
      <c r="G447" s="141"/>
      <c r="H447" s="141"/>
      <c r="I447" s="141"/>
      <c r="J447" s="141"/>
      <c r="K447" s="141"/>
      <c r="L447" s="141"/>
      <c r="M447" s="141"/>
      <c r="N447" s="141"/>
      <c r="O447" s="141"/>
      <c r="P447" s="141"/>
      <c r="Q447" s="141"/>
      <c r="R447" s="141"/>
      <c r="S447" s="141"/>
      <c r="T447" s="141"/>
      <c r="U447" s="141"/>
      <c r="V447" s="141"/>
      <c r="W447" s="141"/>
      <c r="X447" s="141"/>
      <c r="Y447" s="141"/>
      <c r="Z447" s="141"/>
      <c r="AA447" s="141"/>
      <c r="AB447" s="141"/>
      <c r="AC447" s="141"/>
      <c r="AD447" s="141"/>
      <c r="AE447" s="141"/>
      <c r="AF447" s="141"/>
      <c r="AG447" s="141"/>
      <c r="AH447" s="141"/>
      <c r="AI447" s="141"/>
      <c r="AJ447" s="141"/>
      <c r="AK447" s="141"/>
      <c r="AL447" s="141"/>
      <c r="AM447" s="141"/>
      <c r="AN447" s="141"/>
      <c r="AO447" s="141"/>
      <c r="AP447" s="141"/>
      <c r="AQ447" s="141"/>
      <c r="AR447" s="141"/>
      <c r="AS447" s="141"/>
      <c r="AT447" s="141"/>
      <c r="AU447" s="141"/>
      <c r="AV447" s="141"/>
      <c r="AW447" s="141"/>
      <c r="AX447" s="141"/>
      <c r="AY447" s="141"/>
      <c r="AZ447" s="141"/>
      <c r="BA447" s="141"/>
      <c r="BB447" s="141"/>
      <c r="BC447" s="141"/>
    </row>
    <row r="448" spans="7:55" s="2" customFormat="1" x14ac:dyDescent="0.4">
      <c r="G448" s="141"/>
      <c r="H448" s="141"/>
      <c r="I448" s="141"/>
      <c r="J448" s="141"/>
      <c r="K448" s="141"/>
      <c r="L448" s="141"/>
      <c r="M448" s="141"/>
      <c r="N448" s="141"/>
      <c r="O448" s="141"/>
      <c r="P448" s="141"/>
      <c r="Q448" s="141"/>
      <c r="R448" s="141"/>
      <c r="S448" s="141"/>
      <c r="T448" s="141"/>
      <c r="U448" s="141"/>
      <c r="V448" s="141"/>
      <c r="W448" s="141"/>
      <c r="X448" s="141"/>
      <c r="Y448" s="141"/>
      <c r="Z448" s="141"/>
      <c r="AA448" s="141"/>
      <c r="AB448" s="141"/>
      <c r="AC448" s="141"/>
      <c r="AD448" s="141"/>
      <c r="AE448" s="141"/>
      <c r="AF448" s="141"/>
      <c r="AG448" s="141"/>
      <c r="AH448" s="141"/>
      <c r="AI448" s="141"/>
      <c r="AJ448" s="141"/>
      <c r="AK448" s="141"/>
      <c r="AL448" s="141"/>
      <c r="AM448" s="141"/>
      <c r="AN448" s="141"/>
      <c r="AO448" s="141"/>
      <c r="AP448" s="141"/>
      <c r="AQ448" s="141"/>
      <c r="AR448" s="141"/>
      <c r="AS448" s="141"/>
      <c r="AT448" s="141"/>
      <c r="AU448" s="141"/>
      <c r="AV448" s="141"/>
      <c r="AW448" s="141"/>
      <c r="AX448" s="141"/>
      <c r="AY448" s="141"/>
      <c r="AZ448" s="141"/>
      <c r="BA448" s="141"/>
      <c r="BB448" s="141"/>
      <c r="BC448" s="141"/>
    </row>
    <row r="449" spans="7:55" s="2" customFormat="1" x14ac:dyDescent="0.4">
      <c r="G449" s="141"/>
      <c r="H449" s="141"/>
      <c r="I449" s="141"/>
      <c r="J449" s="141"/>
      <c r="K449" s="141"/>
      <c r="L449" s="141"/>
      <c r="M449" s="141"/>
      <c r="N449" s="141"/>
      <c r="O449" s="141"/>
      <c r="P449" s="141"/>
      <c r="Q449" s="141"/>
      <c r="R449" s="141"/>
      <c r="S449" s="141"/>
      <c r="T449" s="141"/>
      <c r="U449" s="141"/>
      <c r="V449" s="141"/>
      <c r="W449" s="141"/>
      <c r="X449" s="141"/>
      <c r="Y449" s="141"/>
      <c r="Z449" s="141"/>
      <c r="AA449" s="141"/>
      <c r="AB449" s="141"/>
      <c r="AC449" s="141"/>
      <c r="AD449" s="141"/>
      <c r="AE449" s="141"/>
      <c r="AF449" s="141"/>
      <c r="AG449" s="141"/>
      <c r="AH449" s="141"/>
      <c r="AI449" s="141"/>
      <c r="AJ449" s="141"/>
      <c r="AK449" s="141"/>
      <c r="AL449" s="141"/>
      <c r="AM449" s="141"/>
      <c r="AN449" s="141"/>
      <c r="AO449" s="141"/>
      <c r="AP449" s="141"/>
      <c r="AQ449" s="141"/>
      <c r="AR449" s="141"/>
      <c r="AS449" s="141"/>
      <c r="AT449" s="141"/>
      <c r="AU449" s="141"/>
      <c r="AV449" s="141"/>
      <c r="AW449" s="141"/>
      <c r="AX449" s="141"/>
      <c r="AY449" s="141"/>
      <c r="AZ449" s="141"/>
      <c r="BA449" s="141"/>
      <c r="BB449" s="141"/>
      <c r="BC449" s="141"/>
    </row>
    <row r="450" spans="7:55" s="2" customFormat="1" x14ac:dyDescent="0.4">
      <c r="G450" s="141"/>
      <c r="H450" s="141"/>
      <c r="I450" s="141"/>
      <c r="J450" s="141"/>
      <c r="K450" s="141"/>
      <c r="L450" s="141"/>
      <c r="M450" s="141"/>
      <c r="N450" s="141"/>
      <c r="O450" s="141"/>
      <c r="P450" s="141"/>
      <c r="Q450" s="141"/>
      <c r="R450" s="141"/>
      <c r="S450" s="141"/>
      <c r="T450" s="141"/>
      <c r="U450" s="141"/>
      <c r="V450" s="141"/>
      <c r="W450" s="141"/>
      <c r="X450" s="141"/>
      <c r="Y450" s="141"/>
      <c r="Z450" s="141"/>
      <c r="AA450" s="141"/>
      <c r="AB450" s="141"/>
      <c r="AC450" s="141"/>
      <c r="AD450" s="141"/>
      <c r="AE450" s="141"/>
      <c r="AF450" s="141"/>
      <c r="AG450" s="141"/>
      <c r="AH450" s="141"/>
      <c r="AI450" s="141"/>
      <c r="AJ450" s="141"/>
      <c r="AK450" s="141"/>
      <c r="AL450" s="141"/>
      <c r="AM450" s="141"/>
      <c r="AN450" s="141"/>
      <c r="AO450" s="141"/>
      <c r="AP450" s="141"/>
      <c r="AQ450" s="141"/>
      <c r="AR450" s="141"/>
      <c r="AS450" s="141"/>
      <c r="AT450" s="141"/>
      <c r="AU450" s="141"/>
      <c r="AV450" s="141"/>
      <c r="AW450" s="141"/>
      <c r="AX450" s="141"/>
      <c r="AY450" s="141"/>
      <c r="AZ450" s="141"/>
      <c r="BA450" s="141"/>
      <c r="BB450" s="141"/>
      <c r="BC450" s="141"/>
    </row>
    <row r="451" spans="7:55" s="2" customFormat="1" x14ac:dyDescent="0.4">
      <c r="G451" s="141"/>
      <c r="H451" s="141"/>
      <c r="I451" s="141"/>
      <c r="J451" s="141"/>
      <c r="K451" s="141"/>
      <c r="L451" s="141"/>
      <c r="M451" s="141"/>
      <c r="N451" s="141"/>
      <c r="O451" s="141"/>
      <c r="P451" s="141"/>
      <c r="Q451" s="141"/>
      <c r="R451" s="141"/>
      <c r="S451" s="141"/>
      <c r="T451" s="141"/>
      <c r="U451" s="141"/>
      <c r="V451" s="141"/>
      <c r="W451" s="141"/>
      <c r="X451" s="141"/>
      <c r="Y451" s="141"/>
      <c r="Z451" s="141"/>
      <c r="AA451" s="141"/>
      <c r="AB451" s="141"/>
      <c r="AC451" s="141"/>
      <c r="AD451" s="141"/>
      <c r="AE451" s="141"/>
      <c r="AF451" s="141"/>
      <c r="AG451" s="141"/>
      <c r="AH451" s="141"/>
      <c r="AI451" s="141"/>
      <c r="AJ451" s="141"/>
      <c r="AK451" s="141"/>
      <c r="AL451" s="141"/>
      <c r="AM451" s="141"/>
      <c r="AN451" s="141"/>
      <c r="AO451" s="141"/>
      <c r="AP451" s="141"/>
      <c r="AQ451" s="141"/>
      <c r="AR451" s="141"/>
      <c r="AS451" s="141"/>
      <c r="AT451" s="141"/>
      <c r="AU451" s="141"/>
      <c r="AV451" s="141"/>
      <c r="AW451" s="141"/>
      <c r="AX451" s="141"/>
      <c r="AY451" s="141"/>
      <c r="AZ451" s="141"/>
      <c r="BA451" s="141"/>
      <c r="BB451" s="141"/>
      <c r="BC451" s="141"/>
    </row>
    <row r="452" spans="7:55" s="2" customFormat="1" x14ac:dyDescent="0.4">
      <c r="G452" s="141"/>
      <c r="H452" s="141"/>
      <c r="I452" s="141"/>
      <c r="J452" s="141"/>
      <c r="K452" s="141"/>
      <c r="L452" s="141"/>
      <c r="M452" s="141"/>
      <c r="N452" s="141"/>
      <c r="O452" s="141"/>
      <c r="P452" s="141"/>
      <c r="Q452" s="141"/>
      <c r="R452" s="141"/>
      <c r="S452" s="141"/>
      <c r="T452" s="141"/>
      <c r="U452" s="141"/>
      <c r="V452" s="141"/>
      <c r="W452" s="141"/>
      <c r="X452" s="141"/>
      <c r="Y452" s="141"/>
      <c r="Z452" s="141"/>
      <c r="AA452" s="141"/>
      <c r="AB452" s="141"/>
      <c r="AC452" s="141"/>
      <c r="AD452" s="141"/>
      <c r="AE452" s="141"/>
      <c r="AF452" s="141"/>
      <c r="AG452" s="141"/>
      <c r="AH452" s="141"/>
      <c r="AI452" s="141"/>
      <c r="AJ452" s="141"/>
      <c r="AK452" s="141"/>
      <c r="AL452" s="141"/>
      <c r="AM452" s="141"/>
      <c r="AN452" s="141"/>
      <c r="AO452" s="141"/>
      <c r="AP452" s="141"/>
      <c r="AQ452" s="141"/>
      <c r="AR452" s="141"/>
      <c r="AS452" s="141"/>
      <c r="AT452" s="141"/>
      <c r="AU452" s="141"/>
      <c r="AV452" s="141"/>
      <c r="AW452" s="141"/>
      <c r="AX452" s="141"/>
      <c r="AY452" s="141"/>
      <c r="AZ452" s="141"/>
      <c r="BA452" s="141"/>
      <c r="BB452" s="141"/>
      <c r="BC452" s="141"/>
    </row>
    <row r="453" spans="7:55" s="2" customFormat="1" x14ac:dyDescent="0.4">
      <c r="G453" s="141"/>
      <c r="H453" s="141"/>
      <c r="I453" s="141"/>
      <c r="J453" s="141"/>
      <c r="K453" s="141"/>
      <c r="L453" s="141"/>
      <c r="M453" s="141"/>
      <c r="N453" s="141"/>
      <c r="O453" s="141"/>
      <c r="P453" s="141"/>
      <c r="Q453" s="141"/>
      <c r="R453" s="141"/>
      <c r="S453" s="141"/>
      <c r="T453" s="141"/>
      <c r="U453" s="141"/>
      <c r="V453" s="141"/>
      <c r="W453" s="141"/>
      <c r="X453" s="141"/>
      <c r="Y453" s="141"/>
      <c r="Z453" s="141"/>
      <c r="AA453" s="141"/>
      <c r="AB453" s="141"/>
      <c r="AC453" s="141"/>
      <c r="AD453" s="141"/>
      <c r="AE453" s="141"/>
      <c r="AF453" s="141"/>
      <c r="AG453" s="141"/>
      <c r="AH453" s="141"/>
      <c r="AI453" s="141"/>
      <c r="AJ453" s="141"/>
      <c r="AK453" s="141"/>
      <c r="AL453" s="141"/>
      <c r="AM453" s="141"/>
      <c r="AN453" s="141"/>
      <c r="AO453" s="141"/>
      <c r="AP453" s="141"/>
      <c r="AQ453" s="141"/>
      <c r="AR453" s="141"/>
      <c r="AS453" s="141"/>
      <c r="AT453" s="141"/>
      <c r="AU453" s="141"/>
      <c r="AV453" s="141"/>
      <c r="AW453" s="141"/>
      <c r="AX453" s="141"/>
      <c r="AY453" s="141"/>
      <c r="AZ453" s="141"/>
      <c r="BA453" s="141"/>
      <c r="BB453" s="141"/>
      <c r="BC453" s="141"/>
    </row>
    <row r="454" spans="7:55" s="2" customFormat="1" x14ac:dyDescent="0.4">
      <c r="G454" s="141"/>
      <c r="H454" s="141"/>
      <c r="I454" s="141"/>
      <c r="J454" s="141"/>
      <c r="K454" s="141"/>
      <c r="L454" s="141"/>
      <c r="M454" s="141"/>
      <c r="N454" s="141"/>
      <c r="O454" s="141"/>
      <c r="P454" s="141"/>
      <c r="Q454" s="141"/>
      <c r="R454" s="141"/>
      <c r="S454" s="141"/>
      <c r="T454" s="141"/>
      <c r="U454" s="141"/>
      <c r="V454" s="141"/>
      <c r="W454" s="141"/>
      <c r="X454" s="141"/>
      <c r="Y454" s="141"/>
      <c r="Z454" s="141"/>
      <c r="AA454" s="141"/>
      <c r="AB454" s="141"/>
      <c r="AC454" s="141"/>
      <c r="AD454" s="141"/>
      <c r="AE454" s="141"/>
      <c r="AF454" s="141"/>
      <c r="AG454" s="141"/>
      <c r="AH454" s="141"/>
      <c r="AI454" s="141"/>
      <c r="AJ454" s="141"/>
      <c r="AK454" s="141"/>
      <c r="AL454" s="141"/>
      <c r="AM454" s="141"/>
      <c r="AN454" s="141"/>
      <c r="AO454" s="141"/>
      <c r="AP454" s="141"/>
      <c r="AQ454" s="141"/>
      <c r="AR454" s="141"/>
      <c r="AS454" s="141"/>
      <c r="AT454" s="141"/>
      <c r="AU454" s="141"/>
      <c r="AV454" s="141"/>
      <c r="AW454" s="141"/>
      <c r="AX454" s="141"/>
      <c r="AY454" s="141"/>
      <c r="AZ454" s="141"/>
      <c r="BA454" s="141"/>
      <c r="BB454" s="141"/>
      <c r="BC454" s="141"/>
    </row>
    <row r="455" spans="7:55" s="2" customFormat="1" x14ac:dyDescent="0.4">
      <c r="G455" s="141"/>
      <c r="H455" s="141"/>
      <c r="I455" s="141"/>
      <c r="J455" s="141"/>
      <c r="K455" s="141"/>
      <c r="L455" s="141"/>
      <c r="M455" s="141"/>
      <c r="N455" s="141"/>
      <c r="O455" s="141"/>
      <c r="P455" s="141"/>
      <c r="Q455" s="141"/>
      <c r="R455" s="141"/>
      <c r="S455" s="141"/>
      <c r="T455" s="141"/>
      <c r="U455" s="141"/>
      <c r="V455" s="141"/>
      <c r="W455" s="141"/>
      <c r="X455" s="141"/>
      <c r="Y455" s="141"/>
      <c r="Z455" s="141"/>
      <c r="AA455" s="141"/>
      <c r="AB455" s="141"/>
      <c r="AC455" s="141"/>
      <c r="AD455" s="141"/>
      <c r="AE455" s="141"/>
      <c r="AF455" s="141"/>
      <c r="AG455" s="141"/>
      <c r="AH455" s="141"/>
      <c r="AI455" s="141"/>
      <c r="AJ455" s="141"/>
      <c r="AK455" s="141"/>
      <c r="AL455" s="141"/>
      <c r="AM455" s="141"/>
      <c r="AN455" s="141"/>
      <c r="AO455" s="141"/>
      <c r="AP455" s="141"/>
      <c r="AQ455" s="141"/>
      <c r="AR455" s="141"/>
      <c r="AS455" s="141"/>
      <c r="AT455" s="141"/>
      <c r="AU455" s="141"/>
      <c r="AV455" s="141"/>
      <c r="AW455" s="141"/>
      <c r="AX455" s="141"/>
      <c r="AY455" s="141"/>
      <c r="AZ455" s="141"/>
      <c r="BA455" s="141"/>
      <c r="BB455" s="141"/>
      <c r="BC455" s="141"/>
    </row>
    <row r="456" spans="7:55" s="2" customFormat="1" x14ac:dyDescent="0.4">
      <c r="G456" s="141"/>
      <c r="H456" s="141"/>
      <c r="I456" s="141"/>
      <c r="J456" s="141"/>
      <c r="K456" s="141"/>
      <c r="L456" s="141"/>
      <c r="M456" s="141"/>
      <c r="N456" s="141"/>
      <c r="O456" s="141"/>
      <c r="P456" s="141"/>
      <c r="Q456" s="141"/>
      <c r="R456" s="141"/>
      <c r="S456" s="141"/>
      <c r="T456" s="141"/>
      <c r="U456" s="141"/>
      <c r="V456" s="141"/>
      <c r="W456" s="141"/>
      <c r="X456" s="141"/>
      <c r="Y456" s="141"/>
      <c r="Z456" s="141"/>
      <c r="AA456" s="141"/>
      <c r="AB456" s="141"/>
      <c r="AC456" s="141"/>
      <c r="AD456" s="141"/>
      <c r="AE456" s="141"/>
      <c r="AF456" s="141"/>
      <c r="AG456" s="141"/>
      <c r="AH456" s="141"/>
      <c r="AI456" s="141"/>
      <c r="AJ456" s="141"/>
      <c r="AK456" s="141"/>
      <c r="AL456" s="141"/>
      <c r="AM456" s="141"/>
      <c r="AN456" s="141"/>
      <c r="AO456" s="141"/>
      <c r="AP456" s="141"/>
      <c r="AQ456" s="141"/>
      <c r="AR456" s="141"/>
      <c r="AS456" s="141"/>
      <c r="AT456" s="141"/>
      <c r="AU456" s="141"/>
      <c r="AV456" s="141"/>
      <c r="AW456" s="141"/>
      <c r="AX456" s="141"/>
      <c r="AY456" s="141"/>
      <c r="AZ456" s="141"/>
      <c r="BA456" s="141"/>
      <c r="BB456" s="141"/>
      <c r="BC456" s="141"/>
    </row>
    <row r="457" spans="7:55" s="2" customFormat="1" x14ac:dyDescent="0.4">
      <c r="G457" s="141"/>
      <c r="H457" s="141"/>
      <c r="I457" s="141"/>
      <c r="J457" s="141"/>
      <c r="K457" s="141"/>
      <c r="L457" s="141"/>
      <c r="M457" s="141"/>
      <c r="N457" s="141"/>
      <c r="O457" s="141"/>
      <c r="P457" s="141"/>
      <c r="Q457" s="141"/>
      <c r="R457" s="141"/>
      <c r="S457" s="141"/>
      <c r="T457" s="141"/>
      <c r="U457" s="141"/>
      <c r="V457" s="141"/>
      <c r="W457" s="141"/>
      <c r="X457" s="141"/>
      <c r="Y457" s="141"/>
      <c r="Z457" s="141"/>
      <c r="AA457" s="141"/>
      <c r="AB457" s="141"/>
      <c r="AC457" s="141"/>
      <c r="AD457" s="141"/>
      <c r="AE457" s="141"/>
      <c r="AF457" s="141"/>
      <c r="AG457" s="141"/>
      <c r="AH457" s="141"/>
      <c r="AI457" s="141"/>
      <c r="AJ457" s="141"/>
      <c r="AK457" s="141"/>
      <c r="AL457" s="141"/>
      <c r="AM457" s="141"/>
      <c r="AN457" s="141"/>
      <c r="AO457" s="141"/>
      <c r="AP457" s="141"/>
      <c r="AQ457" s="141"/>
      <c r="AR457" s="141"/>
      <c r="AS457" s="141"/>
      <c r="AT457" s="141"/>
      <c r="AU457" s="141"/>
      <c r="AV457" s="141"/>
      <c r="AW457" s="141"/>
      <c r="AX457" s="141"/>
      <c r="AY457" s="141"/>
      <c r="AZ457" s="141"/>
      <c r="BA457" s="141"/>
      <c r="BB457" s="141"/>
      <c r="BC457" s="141"/>
    </row>
    <row r="458" spans="7:55" s="2" customFormat="1" x14ac:dyDescent="0.4">
      <c r="G458" s="141"/>
      <c r="H458" s="141"/>
      <c r="I458" s="141"/>
      <c r="J458" s="141"/>
      <c r="K458" s="141"/>
      <c r="L458" s="141"/>
      <c r="M458" s="141"/>
      <c r="N458" s="141"/>
      <c r="O458" s="141"/>
      <c r="P458" s="141"/>
      <c r="Q458" s="141"/>
      <c r="R458" s="141"/>
      <c r="S458" s="141"/>
      <c r="T458" s="141"/>
      <c r="U458" s="141"/>
      <c r="V458" s="141"/>
      <c r="W458" s="141"/>
      <c r="X458" s="141"/>
      <c r="Y458" s="141"/>
      <c r="Z458" s="141"/>
      <c r="AA458" s="141"/>
      <c r="AB458" s="141"/>
      <c r="AC458" s="141"/>
      <c r="AD458" s="141"/>
      <c r="AE458" s="141"/>
      <c r="AF458" s="141"/>
      <c r="AG458" s="141"/>
      <c r="AH458" s="141"/>
      <c r="AI458" s="141"/>
      <c r="AJ458" s="141"/>
      <c r="AK458" s="141"/>
      <c r="AL458" s="141"/>
      <c r="AM458" s="141"/>
      <c r="AN458" s="141"/>
      <c r="AO458" s="141"/>
      <c r="AP458" s="141"/>
      <c r="AQ458" s="141"/>
      <c r="AR458" s="141"/>
      <c r="AS458" s="141"/>
      <c r="AT458" s="141"/>
      <c r="AU458" s="141"/>
      <c r="AV458" s="141"/>
      <c r="AW458" s="141"/>
      <c r="AX458" s="141"/>
      <c r="AY458" s="141"/>
      <c r="AZ458" s="141"/>
      <c r="BA458" s="141"/>
      <c r="BB458" s="141"/>
      <c r="BC458" s="141"/>
    </row>
    <row r="459" spans="7:55" s="2" customFormat="1" x14ac:dyDescent="0.4">
      <c r="G459" s="141"/>
      <c r="H459" s="141"/>
      <c r="I459" s="141"/>
      <c r="J459" s="141"/>
      <c r="K459" s="141"/>
      <c r="L459" s="141"/>
      <c r="M459" s="141"/>
      <c r="N459" s="141"/>
      <c r="O459" s="141"/>
      <c r="P459" s="141"/>
      <c r="Q459" s="141"/>
      <c r="R459" s="141"/>
      <c r="S459" s="141"/>
      <c r="T459" s="141"/>
      <c r="U459" s="141"/>
      <c r="V459" s="141"/>
      <c r="W459" s="141"/>
      <c r="X459" s="141"/>
      <c r="Y459" s="141"/>
      <c r="Z459" s="141"/>
      <c r="AA459" s="141"/>
      <c r="AB459" s="141"/>
      <c r="AC459" s="141"/>
      <c r="AD459" s="141"/>
      <c r="AE459" s="141"/>
      <c r="AF459" s="141"/>
      <c r="AG459" s="141"/>
      <c r="AH459" s="141"/>
      <c r="AI459" s="141"/>
      <c r="AJ459" s="141"/>
      <c r="AK459" s="141"/>
      <c r="AL459" s="141"/>
      <c r="AM459" s="141"/>
      <c r="AN459" s="141"/>
      <c r="AO459" s="141"/>
      <c r="AP459" s="141"/>
      <c r="AQ459" s="141"/>
      <c r="AR459" s="141"/>
      <c r="AS459" s="141"/>
      <c r="AT459" s="141"/>
      <c r="AU459" s="141"/>
      <c r="AV459" s="141"/>
      <c r="AW459" s="141"/>
      <c r="AX459" s="141"/>
      <c r="AY459" s="141"/>
      <c r="AZ459" s="141"/>
      <c r="BA459" s="141"/>
      <c r="BB459" s="141"/>
      <c r="BC459" s="141"/>
    </row>
    <row r="460" spans="7:55" s="2" customFormat="1" x14ac:dyDescent="0.4">
      <c r="G460" s="141"/>
      <c r="H460" s="141"/>
      <c r="I460" s="141"/>
      <c r="J460" s="141"/>
      <c r="K460" s="141"/>
      <c r="L460" s="141"/>
      <c r="M460" s="141"/>
      <c r="N460" s="141"/>
      <c r="O460" s="141"/>
      <c r="P460" s="141"/>
      <c r="Q460" s="141"/>
      <c r="R460" s="141"/>
      <c r="S460" s="141"/>
      <c r="T460" s="141"/>
      <c r="U460" s="141"/>
      <c r="V460" s="141"/>
      <c r="W460" s="141"/>
      <c r="X460" s="141"/>
      <c r="Y460" s="141"/>
      <c r="Z460" s="141"/>
      <c r="AA460" s="141"/>
      <c r="AB460" s="141"/>
      <c r="AC460" s="141"/>
      <c r="AD460" s="141"/>
      <c r="AE460" s="141"/>
      <c r="AF460" s="141"/>
      <c r="AG460" s="141"/>
      <c r="AH460" s="141"/>
      <c r="AI460" s="141"/>
      <c r="AJ460" s="141"/>
      <c r="AK460" s="141"/>
      <c r="AL460" s="141"/>
      <c r="AM460" s="141"/>
      <c r="AN460" s="141"/>
      <c r="AO460" s="141"/>
      <c r="AP460" s="141"/>
      <c r="AQ460" s="141"/>
      <c r="AR460" s="141"/>
      <c r="AS460" s="141"/>
      <c r="AT460" s="141"/>
      <c r="AU460" s="141"/>
      <c r="AV460" s="141"/>
      <c r="AW460" s="141"/>
      <c r="AX460" s="141"/>
      <c r="AY460" s="141"/>
      <c r="AZ460" s="141"/>
      <c r="BA460" s="141"/>
      <c r="BB460" s="141"/>
      <c r="BC460" s="141"/>
    </row>
    <row r="461" spans="7:55" s="2" customFormat="1" x14ac:dyDescent="0.4">
      <c r="G461" s="141"/>
      <c r="H461" s="141"/>
      <c r="I461" s="141"/>
      <c r="J461" s="141"/>
      <c r="K461" s="141"/>
      <c r="L461" s="141"/>
      <c r="M461" s="141"/>
      <c r="N461" s="141"/>
      <c r="O461" s="141"/>
      <c r="P461" s="141"/>
      <c r="Q461" s="141"/>
      <c r="R461" s="141"/>
      <c r="S461" s="141"/>
      <c r="T461" s="141"/>
      <c r="U461" s="141"/>
      <c r="V461" s="141"/>
      <c r="W461" s="141"/>
      <c r="X461" s="141"/>
      <c r="Y461" s="141"/>
      <c r="Z461" s="141"/>
      <c r="AA461" s="141"/>
      <c r="AB461" s="141"/>
      <c r="AC461" s="141"/>
      <c r="AD461" s="141"/>
      <c r="AE461" s="141"/>
      <c r="AF461" s="141"/>
      <c r="AG461" s="141"/>
      <c r="AH461" s="141"/>
      <c r="AI461" s="141"/>
      <c r="AJ461" s="141"/>
      <c r="AK461" s="141"/>
      <c r="AL461" s="141"/>
      <c r="AM461" s="141"/>
      <c r="AN461" s="141"/>
      <c r="AO461" s="141"/>
      <c r="AP461" s="141"/>
      <c r="AQ461" s="141"/>
      <c r="AR461" s="141"/>
      <c r="AS461" s="141"/>
      <c r="AT461" s="141"/>
      <c r="AU461" s="141"/>
      <c r="AV461" s="141"/>
      <c r="AW461" s="141"/>
      <c r="AX461" s="141"/>
      <c r="AY461" s="141"/>
      <c r="AZ461" s="141"/>
      <c r="BA461" s="141"/>
      <c r="BB461" s="141"/>
      <c r="BC461" s="141"/>
    </row>
    <row r="462" spans="7:55" s="2" customFormat="1" x14ac:dyDescent="0.4">
      <c r="G462" s="141"/>
      <c r="H462" s="141"/>
      <c r="I462" s="141"/>
      <c r="J462" s="141"/>
      <c r="K462" s="141"/>
      <c r="L462" s="141"/>
      <c r="M462" s="141"/>
      <c r="N462" s="141"/>
      <c r="O462" s="141"/>
      <c r="P462" s="141"/>
      <c r="Q462" s="141"/>
      <c r="R462" s="141"/>
      <c r="S462" s="141"/>
      <c r="T462" s="141"/>
      <c r="U462" s="141"/>
      <c r="V462" s="141"/>
      <c r="W462" s="141"/>
      <c r="X462" s="141"/>
      <c r="Y462" s="141"/>
      <c r="Z462" s="141"/>
      <c r="AA462" s="141"/>
      <c r="AB462" s="141"/>
      <c r="AC462" s="141"/>
      <c r="AD462" s="141"/>
      <c r="AE462" s="141"/>
      <c r="AF462" s="141"/>
      <c r="AG462" s="141"/>
      <c r="AH462" s="141"/>
      <c r="AI462" s="141"/>
      <c r="AJ462" s="141"/>
      <c r="AK462" s="141"/>
      <c r="AL462" s="141"/>
      <c r="AM462" s="141"/>
      <c r="AN462" s="141"/>
      <c r="AO462" s="141"/>
      <c r="AP462" s="141"/>
      <c r="AQ462" s="141"/>
      <c r="AR462" s="141"/>
      <c r="AS462" s="141"/>
      <c r="AT462" s="141"/>
      <c r="AU462" s="141"/>
      <c r="AV462" s="141"/>
      <c r="AW462" s="141"/>
      <c r="AX462" s="141"/>
      <c r="AY462" s="141"/>
      <c r="AZ462" s="141"/>
      <c r="BA462" s="141"/>
      <c r="BB462" s="141"/>
      <c r="BC462" s="141"/>
    </row>
    <row r="463" spans="7:55" s="2" customFormat="1" x14ac:dyDescent="0.4">
      <c r="G463" s="141"/>
      <c r="H463" s="141"/>
      <c r="I463" s="141"/>
      <c r="J463" s="141"/>
      <c r="K463" s="141"/>
      <c r="L463" s="141"/>
      <c r="M463" s="141"/>
      <c r="N463" s="141"/>
      <c r="O463" s="141"/>
      <c r="P463" s="141"/>
      <c r="Q463" s="141"/>
      <c r="R463" s="141"/>
      <c r="S463" s="141"/>
      <c r="T463" s="141"/>
      <c r="U463" s="141"/>
      <c r="V463" s="141"/>
      <c r="W463" s="141"/>
      <c r="X463" s="141"/>
      <c r="Y463" s="141"/>
      <c r="Z463" s="141"/>
      <c r="AA463" s="141"/>
      <c r="AB463" s="141"/>
      <c r="AC463" s="141"/>
      <c r="AD463" s="141"/>
      <c r="AE463" s="141"/>
      <c r="AF463" s="141"/>
      <c r="AG463" s="141"/>
      <c r="AH463" s="141"/>
      <c r="AI463" s="141"/>
      <c r="AJ463" s="141"/>
      <c r="AK463" s="141"/>
      <c r="AL463" s="141"/>
      <c r="AM463" s="141"/>
      <c r="AN463" s="141"/>
      <c r="AO463" s="141"/>
      <c r="AP463" s="141"/>
      <c r="AQ463" s="141"/>
      <c r="AR463" s="141"/>
      <c r="AS463" s="141"/>
      <c r="AT463" s="141"/>
      <c r="AU463" s="141"/>
      <c r="AV463" s="141"/>
      <c r="AW463" s="141"/>
      <c r="AX463" s="141"/>
      <c r="AY463" s="141"/>
      <c r="AZ463" s="141"/>
      <c r="BA463" s="141"/>
      <c r="BB463" s="141"/>
      <c r="BC463" s="141"/>
    </row>
    <row r="464" spans="7:55" s="2" customFormat="1" x14ac:dyDescent="0.4">
      <c r="G464" s="141"/>
      <c r="H464" s="141"/>
      <c r="I464" s="141"/>
      <c r="J464" s="141"/>
      <c r="K464" s="141"/>
      <c r="L464" s="141"/>
      <c r="M464" s="141"/>
      <c r="N464" s="141"/>
      <c r="O464" s="141"/>
      <c r="P464" s="141"/>
      <c r="Q464" s="141"/>
      <c r="R464" s="141"/>
      <c r="S464" s="141"/>
      <c r="T464" s="141"/>
      <c r="U464" s="141"/>
      <c r="V464" s="141"/>
      <c r="W464" s="141"/>
      <c r="X464" s="141"/>
      <c r="Y464" s="141"/>
      <c r="Z464" s="141"/>
      <c r="AA464" s="141"/>
      <c r="AB464" s="141"/>
      <c r="AC464" s="141"/>
      <c r="AD464" s="141"/>
      <c r="AE464" s="141"/>
      <c r="AF464" s="141"/>
      <c r="AG464" s="141"/>
      <c r="AH464" s="141"/>
      <c r="AI464" s="141"/>
      <c r="AJ464" s="141"/>
      <c r="AK464" s="141"/>
      <c r="AL464" s="141"/>
      <c r="AM464" s="141"/>
      <c r="AN464" s="141"/>
      <c r="AO464" s="141"/>
      <c r="AP464" s="141"/>
      <c r="AQ464" s="141"/>
      <c r="AR464" s="141"/>
      <c r="AS464" s="141"/>
      <c r="AT464" s="141"/>
      <c r="AU464" s="141"/>
      <c r="AV464" s="141"/>
      <c r="AW464" s="141"/>
      <c r="AX464" s="141"/>
      <c r="AY464" s="141"/>
      <c r="AZ464" s="141"/>
      <c r="BA464" s="141"/>
      <c r="BB464" s="141"/>
      <c r="BC464" s="141"/>
    </row>
    <row r="465" spans="7:55" s="2" customFormat="1" x14ac:dyDescent="0.4">
      <c r="G465" s="141"/>
      <c r="H465" s="141"/>
      <c r="I465" s="141"/>
      <c r="J465" s="141"/>
      <c r="K465" s="141"/>
      <c r="L465" s="141"/>
      <c r="M465" s="141"/>
      <c r="N465" s="141"/>
      <c r="O465" s="141"/>
      <c r="P465" s="141"/>
      <c r="Q465" s="141"/>
      <c r="R465" s="141"/>
      <c r="S465" s="141"/>
      <c r="T465" s="141"/>
      <c r="U465" s="141"/>
      <c r="V465" s="141"/>
      <c r="W465" s="141"/>
      <c r="X465" s="141"/>
      <c r="Y465" s="141"/>
      <c r="Z465" s="141"/>
      <c r="AA465" s="141"/>
      <c r="AB465" s="141"/>
      <c r="AC465" s="141"/>
      <c r="AD465" s="141"/>
      <c r="AE465" s="141"/>
      <c r="AF465" s="141"/>
      <c r="AG465" s="141"/>
      <c r="AH465" s="141"/>
      <c r="AI465" s="141"/>
      <c r="AJ465" s="141"/>
      <c r="AK465" s="141"/>
      <c r="AL465" s="141"/>
      <c r="AM465" s="141"/>
      <c r="AN465" s="141"/>
      <c r="AO465" s="141"/>
      <c r="AP465" s="141"/>
      <c r="AQ465" s="141"/>
      <c r="AR465" s="141"/>
      <c r="AS465" s="141"/>
      <c r="AT465" s="141"/>
      <c r="AU465" s="141"/>
      <c r="AV465" s="141"/>
      <c r="AW465" s="141"/>
      <c r="AX465" s="141"/>
      <c r="AY465" s="141"/>
      <c r="AZ465" s="141"/>
      <c r="BA465" s="141"/>
      <c r="BB465" s="141"/>
      <c r="BC465" s="141"/>
    </row>
    <row r="466" spans="7:55" s="2" customFormat="1" x14ac:dyDescent="0.4">
      <c r="G466" s="141"/>
      <c r="H466" s="141"/>
      <c r="I466" s="141"/>
      <c r="J466" s="141"/>
      <c r="K466" s="141"/>
      <c r="L466" s="141"/>
      <c r="M466" s="141"/>
      <c r="N466" s="141"/>
      <c r="O466" s="141"/>
      <c r="P466" s="141"/>
      <c r="Q466" s="141"/>
      <c r="R466" s="141"/>
      <c r="S466" s="141"/>
      <c r="T466" s="141"/>
      <c r="U466" s="141"/>
      <c r="V466" s="141"/>
      <c r="W466" s="141"/>
      <c r="X466" s="141"/>
      <c r="Y466" s="141"/>
      <c r="Z466" s="141"/>
      <c r="AA466" s="141"/>
      <c r="AB466" s="141"/>
      <c r="AC466" s="141"/>
      <c r="AD466" s="141"/>
      <c r="AE466" s="141"/>
      <c r="AF466" s="141"/>
      <c r="AG466" s="141"/>
      <c r="AH466" s="141"/>
      <c r="AI466" s="141"/>
      <c r="AJ466" s="141"/>
      <c r="AK466" s="141"/>
      <c r="AL466" s="141"/>
      <c r="AM466" s="141"/>
      <c r="AN466" s="141"/>
      <c r="AO466" s="141"/>
      <c r="AP466" s="141"/>
      <c r="AQ466" s="141"/>
      <c r="AR466" s="141"/>
      <c r="AS466" s="141"/>
      <c r="AT466" s="141"/>
      <c r="AU466" s="141"/>
      <c r="AV466" s="141"/>
      <c r="AW466" s="141"/>
      <c r="AX466" s="141"/>
      <c r="AY466" s="141"/>
      <c r="AZ466" s="141"/>
      <c r="BA466" s="141"/>
      <c r="BB466" s="141"/>
      <c r="BC466" s="141"/>
    </row>
    <row r="467" spans="7:55" s="2" customFormat="1" x14ac:dyDescent="0.4">
      <c r="G467" s="141"/>
      <c r="H467" s="141"/>
      <c r="I467" s="141"/>
      <c r="J467" s="141"/>
      <c r="K467" s="141"/>
      <c r="L467" s="141"/>
      <c r="M467" s="141"/>
      <c r="N467" s="141"/>
      <c r="O467" s="141"/>
      <c r="P467" s="141"/>
      <c r="Q467" s="141"/>
      <c r="R467" s="141"/>
      <c r="S467" s="141"/>
      <c r="T467" s="141"/>
      <c r="U467" s="141"/>
      <c r="V467" s="141"/>
      <c r="W467" s="141"/>
      <c r="X467" s="141"/>
      <c r="Y467" s="141"/>
      <c r="Z467" s="141"/>
      <c r="AA467" s="141"/>
      <c r="AB467" s="141"/>
      <c r="AC467" s="141"/>
      <c r="AD467" s="141"/>
      <c r="AE467" s="141"/>
      <c r="AF467" s="141"/>
      <c r="AG467" s="141"/>
      <c r="AH467" s="141"/>
      <c r="AI467" s="141"/>
      <c r="AJ467" s="141"/>
      <c r="AK467" s="141"/>
      <c r="AL467" s="141"/>
      <c r="AM467" s="141"/>
      <c r="AN467" s="141"/>
      <c r="AO467" s="141"/>
      <c r="AP467" s="141"/>
      <c r="AQ467" s="141"/>
      <c r="AR467" s="141"/>
      <c r="AS467" s="141"/>
      <c r="AT467" s="141"/>
      <c r="AU467" s="141"/>
      <c r="AV467" s="141"/>
      <c r="AW467" s="141"/>
      <c r="AX467" s="141"/>
      <c r="AY467" s="141"/>
      <c r="AZ467" s="141"/>
      <c r="BA467" s="141"/>
      <c r="BB467" s="141"/>
      <c r="BC467" s="141"/>
    </row>
    <row r="468" spans="7:55" s="2" customFormat="1" x14ac:dyDescent="0.4">
      <c r="G468" s="141"/>
      <c r="H468" s="141"/>
      <c r="I468" s="141"/>
      <c r="J468" s="141"/>
      <c r="K468" s="141"/>
      <c r="L468" s="141"/>
      <c r="M468" s="141"/>
      <c r="N468" s="141"/>
      <c r="O468" s="141"/>
      <c r="P468" s="141"/>
      <c r="Q468" s="141"/>
      <c r="R468" s="141"/>
      <c r="S468" s="141"/>
      <c r="T468" s="141"/>
      <c r="U468" s="141"/>
      <c r="V468" s="141"/>
      <c r="W468" s="141"/>
      <c r="X468" s="141"/>
      <c r="Y468" s="141"/>
      <c r="Z468" s="141"/>
      <c r="AA468" s="141"/>
      <c r="AB468" s="141"/>
      <c r="AC468" s="141"/>
      <c r="AD468" s="141"/>
      <c r="AE468" s="141"/>
      <c r="AF468" s="141"/>
      <c r="AG468" s="141"/>
      <c r="AH468" s="141"/>
      <c r="AI468" s="141"/>
      <c r="AJ468" s="141"/>
      <c r="AK468" s="141"/>
      <c r="AL468" s="141"/>
      <c r="AM468" s="141"/>
      <c r="AN468" s="141"/>
      <c r="AO468" s="141"/>
      <c r="AP468" s="141"/>
      <c r="AQ468" s="141"/>
      <c r="AR468" s="141"/>
      <c r="AS468" s="141"/>
      <c r="AT468" s="141"/>
      <c r="AU468" s="141"/>
      <c r="AV468" s="141"/>
      <c r="AW468" s="141"/>
      <c r="AX468" s="141"/>
      <c r="AY468" s="141"/>
      <c r="AZ468" s="141"/>
      <c r="BA468" s="141"/>
      <c r="BB468" s="141"/>
      <c r="BC468" s="141"/>
    </row>
    <row r="469" spans="7:55" s="2" customFormat="1" x14ac:dyDescent="0.4">
      <c r="G469" s="141"/>
      <c r="H469" s="141"/>
      <c r="I469" s="141"/>
      <c r="J469" s="141"/>
      <c r="K469" s="141"/>
      <c r="L469" s="141"/>
      <c r="M469" s="141"/>
      <c r="N469" s="141"/>
      <c r="O469" s="141"/>
      <c r="P469" s="141"/>
      <c r="Q469" s="141"/>
      <c r="R469" s="141"/>
      <c r="S469" s="141"/>
      <c r="T469" s="141"/>
      <c r="U469" s="141"/>
      <c r="V469" s="141"/>
      <c r="W469" s="141"/>
      <c r="X469" s="141"/>
      <c r="Y469" s="141"/>
      <c r="Z469" s="141"/>
      <c r="AA469" s="141"/>
      <c r="AB469" s="141"/>
      <c r="AC469" s="141"/>
      <c r="AD469" s="141"/>
      <c r="AE469" s="141"/>
      <c r="AF469" s="141"/>
      <c r="AG469" s="141"/>
      <c r="AH469" s="141"/>
      <c r="AI469" s="141"/>
      <c r="AJ469" s="141"/>
      <c r="AK469" s="141"/>
      <c r="AL469" s="141"/>
      <c r="AM469" s="141"/>
      <c r="AN469" s="141"/>
      <c r="AO469" s="141"/>
      <c r="AP469" s="141"/>
      <c r="AQ469" s="141"/>
      <c r="AR469" s="141"/>
      <c r="AS469" s="141"/>
      <c r="AT469" s="141"/>
      <c r="AU469" s="141"/>
      <c r="AV469" s="141"/>
      <c r="AW469" s="141"/>
      <c r="AX469" s="141"/>
      <c r="AY469" s="141"/>
      <c r="AZ469" s="141"/>
      <c r="BA469" s="141"/>
      <c r="BB469" s="141"/>
      <c r="BC469" s="141"/>
    </row>
    <row r="470" spans="7:55" s="2" customFormat="1" x14ac:dyDescent="0.4">
      <c r="G470" s="141"/>
      <c r="H470" s="141"/>
      <c r="I470" s="141"/>
      <c r="J470" s="141"/>
      <c r="K470" s="141"/>
      <c r="L470" s="141"/>
      <c r="M470" s="141"/>
      <c r="N470" s="141"/>
      <c r="O470" s="141"/>
      <c r="P470" s="141"/>
      <c r="Q470" s="141"/>
      <c r="R470" s="141"/>
      <c r="S470" s="141"/>
      <c r="T470" s="141"/>
      <c r="U470" s="141"/>
      <c r="V470" s="141"/>
      <c r="W470" s="141"/>
      <c r="X470" s="141"/>
      <c r="Y470" s="141"/>
      <c r="Z470" s="141"/>
      <c r="AA470" s="141"/>
      <c r="AB470" s="141"/>
      <c r="AC470" s="141"/>
      <c r="AD470" s="141"/>
      <c r="AE470" s="141"/>
      <c r="AF470" s="141"/>
      <c r="AG470" s="141"/>
      <c r="AH470" s="141"/>
      <c r="AI470" s="141"/>
      <c r="AJ470" s="141"/>
      <c r="AK470" s="141"/>
      <c r="AL470" s="141"/>
      <c r="AM470" s="141"/>
      <c r="AN470" s="141"/>
      <c r="AO470" s="141"/>
      <c r="AP470" s="141"/>
      <c r="AQ470" s="141"/>
      <c r="AR470" s="141"/>
      <c r="AS470" s="141"/>
      <c r="AT470" s="141"/>
      <c r="AU470" s="141"/>
      <c r="AV470" s="141"/>
      <c r="AW470" s="141"/>
      <c r="AX470" s="141"/>
      <c r="AY470" s="141"/>
      <c r="AZ470" s="141"/>
      <c r="BA470" s="141"/>
      <c r="BB470" s="141"/>
      <c r="BC470" s="141"/>
    </row>
    <row r="471" spans="7:55" s="2" customFormat="1" x14ac:dyDescent="0.4">
      <c r="G471" s="141"/>
      <c r="H471" s="141"/>
      <c r="I471" s="141"/>
      <c r="J471" s="141"/>
      <c r="K471" s="141"/>
      <c r="L471" s="141"/>
      <c r="M471" s="141"/>
      <c r="N471" s="141"/>
      <c r="O471" s="141"/>
      <c r="P471" s="141"/>
      <c r="Q471" s="141"/>
      <c r="R471" s="141"/>
      <c r="S471" s="141"/>
      <c r="T471" s="141"/>
      <c r="U471" s="141"/>
      <c r="V471" s="141"/>
      <c r="W471" s="141"/>
      <c r="X471" s="141"/>
      <c r="Y471" s="141"/>
      <c r="Z471" s="141"/>
      <c r="AA471" s="141"/>
      <c r="AB471" s="141"/>
      <c r="AC471" s="141"/>
      <c r="AD471" s="141"/>
      <c r="AE471" s="141"/>
      <c r="AF471" s="141"/>
      <c r="AG471" s="141"/>
      <c r="AH471" s="141"/>
      <c r="AI471" s="141"/>
      <c r="AJ471" s="141"/>
      <c r="AK471" s="141"/>
      <c r="AL471" s="141"/>
      <c r="AM471" s="141"/>
      <c r="AN471" s="141"/>
      <c r="AO471" s="141"/>
      <c r="AP471" s="141"/>
      <c r="AQ471" s="141"/>
      <c r="AR471" s="141"/>
      <c r="AS471" s="141"/>
      <c r="AT471" s="141"/>
      <c r="AU471" s="141"/>
      <c r="AV471" s="141"/>
      <c r="AW471" s="141"/>
      <c r="AX471" s="141"/>
      <c r="AY471" s="141"/>
      <c r="AZ471" s="141"/>
      <c r="BA471" s="141"/>
      <c r="BB471" s="141"/>
      <c r="BC471" s="141"/>
    </row>
    <row r="472" spans="7:55" s="2" customFormat="1" x14ac:dyDescent="0.4">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1"/>
      <c r="AN472" s="141"/>
      <c r="AO472" s="141"/>
      <c r="AP472" s="141"/>
      <c r="AQ472" s="141"/>
      <c r="AR472" s="141"/>
      <c r="AS472" s="141"/>
      <c r="AT472" s="141"/>
      <c r="AU472" s="141"/>
      <c r="AV472" s="141"/>
      <c r="AW472" s="141"/>
      <c r="AX472" s="141"/>
      <c r="AY472" s="141"/>
      <c r="AZ472" s="141"/>
      <c r="BA472" s="141"/>
      <c r="BB472" s="141"/>
      <c r="BC472" s="141"/>
    </row>
    <row r="473" spans="7:55" s="2" customFormat="1" x14ac:dyDescent="0.4">
      <c r="G473" s="141"/>
      <c r="H473" s="141"/>
      <c r="I473" s="141"/>
      <c r="J473" s="141"/>
      <c r="K473" s="141"/>
      <c r="L473" s="141"/>
      <c r="M473" s="141"/>
      <c r="N473" s="141"/>
      <c r="O473" s="141"/>
      <c r="P473" s="141"/>
      <c r="Q473" s="141"/>
      <c r="R473" s="141"/>
      <c r="S473" s="141"/>
      <c r="T473" s="141"/>
      <c r="U473" s="141"/>
      <c r="V473" s="141"/>
      <c r="W473" s="141"/>
      <c r="X473" s="141"/>
      <c r="Y473" s="141"/>
      <c r="Z473" s="141"/>
      <c r="AA473" s="141"/>
      <c r="AB473" s="141"/>
      <c r="AC473" s="141"/>
      <c r="AD473" s="141"/>
      <c r="AE473" s="141"/>
      <c r="AF473" s="141"/>
      <c r="AG473" s="141"/>
      <c r="AH473" s="141"/>
      <c r="AI473" s="141"/>
      <c r="AJ473" s="141"/>
      <c r="AK473" s="141"/>
      <c r="AL473" s="141"/>
      <c r="AM473" s="141"/>
      <c r="AN473" s="141"/>
      <c r="AO473" s="141"/>
      <c r="AP473" s="141"/>
      <c r="AQ473" s="141"/>
      <c r="AR473" s="141"/>
      <c r="AS473" s="141"/>
      <c r="AT473" s="141"/>
      <c r="AU473" s="141"/>
      <c r="AV473" s="141"/>
      <c r="AW473" s="141"/>
      <c r="AX473" s="141"/>
      <c r="AY473" s="141"/>
      <c r="AZ473" s="141"/>
      <c r="BA473" s="141"/>
      <c r="BB473" s="141"/>
      <c r="BC473" s="141"/>
    </row>
    <row r="474" spans="7:55" s="2" customFormat="1" x14ac:dyDescent="0.4">
      <c r="G474" s="141"/>
      <c r="H474" s="141"/>
      <c r="I474" s="141"/>
      <c r="J474" s="141"/>
      <c r="K474" s="141"/>
      <c r="L474" s="141"/>
      <c r="M474" s="141"/>
      <c r="N474" s="141"/>
      <c r="O474" s="141"/>
      <c r="P474" s="141"/>
      <c r="Q474" s="141"/>
      <c r="R474" s="141"/>
      <c r="S474" s="141"/>
      <c r="T474" s="141"/>
      <c r="U474" s="141"/>
      <c r="V474" s="141"/>
      <c r="W474" s="141"/>
      <c r="X474" s="141"/>
      <c r="Y474" s="141"/>
      <c r="Z474" s="141"/>
      <c r="AA474" s="141"/>
      <c r="AB474" s="141"/>
      <c r="AC474" s="141"/>
      <c r="AD474" s="141"/>
      <c r="AE474" s="141"/>
      <c r="AF474" s="141"/>
      <c r="AG474" s="141"/>
      <c r="AH474" s="141"/>
      <c r="AI474" s="141"/>
      <c r="AJ474" s="141"/>
      <c r="AK474" s="141"/>
      <c r="AL474" s="141"/>
      <c r="AM474" s="141"/>
      <c r="AN474" s="141"/>
      <c r="AO474" s="141"/>
      <c r="AP474" s="141"/>
      <c r="AQ474" s="141"/>
      <c r="AR474" s="141"/>
      <c r="AS474" s="141"/>
      <c r="AT474" s="141"/>
      <c r="AU474" s="141"/>
      <c r="AV474" s="141"/>
      <c r="AW474" s="141"/>
      <c r="AX474" s="141"/>
      <c r="AY474" s="141"/>
      <c r="AZ474" s="141"/>
      <c r="BA474" s="141"/>
      <c r="BB474" s="141"/>
      <c r="BC474" s="141"/>
    </row>
    <row r="475" spans="7:55" s="2" customFormat="1" x14ac:dyDescent="0.4">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1"/>
      <c r="AN475" s="141"/>
      <c r="AO475" s="141"/>
      <c r="AP475" s="141"/>
      <c r="AQ475" s="141"/>
      <c r="AR475" s="141"/>
      <c r="AS475" s="141"/>
      <c r="AT475" s="141"/>
      <c r="AU475" s="141"/>
      <c r="AV475" s="141"/>
      <c r="AW475" s="141"/>
      <c r="AX475" s="141"/>
      <c r="AY475" s="141"/>
      <c r="AZ475" s="141"/>
      <c r="BA475" s="141"/>
      <c r="BB475" s="141"/>
      <c r="BC475" s="141"/>
    </row>
    <row r="476" spans="7:55" s="2" customFormat="1" x14ac:dyDescent="0.4">
      <c r="G476" s="141"/>
      <c r="H476" s="141"/>
      <c r="I476" s="141"/>
      <c r="J476" s="141"/>
      <c r="K476" s="141"/>
      <c r="L476" s="141"/>
      <c r="M476" s="141"/>
      <c r="N476" s="141"/>
      <c r="O476" s="141"/>
      <c r="P476" s="141"/>
      <c r="Q476" s="141"/>
      <c r="R476" s="141"/>
      <c r="S476" s="141"/>
      <c r="T476" s="141"/>
      <c r="U476" s="141"/>
      <c r="V476" s="141"/>
      <c r="W476" s="141"/>
      <c r="X476" s="141"/>
      <c r="Y476" s="141"/>
      <c r="Z476" s="141"/>
      <c r="AA476" s="141"/>
      <c r="AB476" s="141"/>
      <c r="AC476" s="141"/>
      <c r="AD476" s="141"/>
      <c r="AE476" s="141"/>
      <c r="AF476" s="141"/>
      <c r="AG476" s="141"/>
      <c r="AH476" s="141"/>
      <c r="AI476" s="141"/>
      <c r="AJ476" s="141"/>
      <c r="AK476" s="141"/>
      <c r="AL476" s="141"/>
      <c r="AM476" s="141"/>
      <c r="AN476" s="141"/>
      <c r="AO476" s="141"/>
      <c r="AP476" s="141"/>
      <c r="AQ476" s="141"/>
      <c r="AR476" s="141"/>
      <c r="AS476" s="141"/>
      <c r="AT476" s="141"/>
      <c r="AU476" s="141"/>
      <c r="AV476" s="141"/>
      <c r="AW476" s="141"/>
      <c r="AX476" s="141"/>
      <c r="AY476" s="141"/>
      <c r="AZ476" s="141"/>
      <c r="BA476" s="141"/>
      <c r="BB476" s="141"/>
      <c r="BC476" s="141"/>
    </row>
    <row r="477" spans="7:55" s="2" customFormat="1" x14ac:dyDescent="0.4">
      <c r="G477" s="141"/>
      <c r="H477" s="141"/>
      <c r="I477" s="141"/>
      <c r="J477" s="141"/>
      <c r="K477" s="141"/>
      <c r="L477" s="141"/>
      <c r="M477" s="141"/>
      <c r="N477" s="141"/>
      <c r="O477" s="141"/>
      <c r="P477" s="141"/>
      <c r="Q477" s="141"/>
      <c r="R477" s="141"/>
      <c r="S477" s="141"/>
      <c r="T477" s="141"/>
      <c r="U477" s="141"/>
      <c r="V477" s="141"/>
      <c r="W477" s="141"/>
      <c r="X477" s="141"/>
      <c r="Y477" s="141"/>
      <c r="Z477" s="141"/>
      <c r="AA477" s="141"/>
      <c r="AB477" s="141"/>
      <c r="AC477" s="141"/>
      <c r="AD477" s="141"/>
      <c r="AE477" s="141"/>
      <c r="AF477" s="141"/>
      <c r="AG477" s="141"/>
      <c r="AH477" s="141"/>
      <c r="AI477" s="141"/>
      <c r="AJ477" s="141"/>
      <c r="AK477" s="141"/>
      <c r="AL477" s="141"/>
      <c r="AM477" s="141"/>
      <c r="AN477" s="141"/>
      <c r="AO477" s="141"/>
      <c r="AP477" s="141"/>
      <c r="AQ477" s="141"/>
      <c r="AR477" s="141"/>
      <c r="AS477" s="141"/>
      <c r="AT477" s="141"/>
      <c r="AU477" s="141"/>
      <c r="AV477" s="141"/>
      <c r="AW477" s="141"/>
      <c r="AX477" s="141"/>
      <c r="AY477" s="141"/>
      <c r="AZ477" s="141"/>
      <c r="BA477" s="141"/>
      <c r="BB477" s="141"/>
      <c r="BC477" s="141"/>
    </row>
    <row r="478" spans="7:55" s="2" customFormat="1" x14ac:dyDescent="0.4">
      <c r="G478" s="141"/>
      <c r="H478" s="141"/>
      <c r="I478" s="141"/>
      <c r="J478" s="141"/>
      <c r="K478" s="141"/>
      <c r="L478" s="141"/>
      <c r="M478" s="141"/>
      <c r="N478" s="141"/>
      <c r="O478" s="141"/>
      <c r="P478" s="141"/>
      <c r="Q478" s="141"/>
      <c r="R478" s="141"/>
      <c r="S478" s="141"/>
      <c r="T478" s="141"/>
      <c r="U478" s="141"/>
      <c r="V478" s="141"/>
      <c r="W478" s="141"/>
      <c r="X478" s="141"/>
      <c r="Y478" s="141"/>
      <c r="Z478" s="141"/>
      <c r="AA478" s="141"/>
      <c r="AB478" s="141"/>
      <c r="AC478" s="141"/>
      <c r="AD478" s="141"/>
      <c r="AE478" s="141"/>
      <c r="AF478" s="141"/>
      <c r="AG478" s="141"/>
      <c r="AH478" s="141"/>
      <c r="AI478" s="141"/>
      <c r="AJ478" s="141"/>
      <c r="AK478" s="141"/>
      <c r="AL478" s="141"/>
      <c r="AM478" s="141"/>
      <c r="AN478" s="141"/>
      <c r="AO478" s="141"/>
      <c r="AP478" s="141"/>
      <c r="AQ478" s="141"/>
      <c r="AR478" s="141"/>
      <c r="AS478" s="141"/>
      <c r="AT478" s="141"/>
      <c r="AU478" s="141"/>
      <c r="AV478" s="141"/>
      <c r="AW478" s="141"/>
      <c r="AX478" s="141"/>
      <c r="AY478" s="141"/>
      <c r="AZ478" s="141"/>
      <c r="BA478" s="141"/>
      <c r="BB478" s="141"/>
      <c r="BC478" s="141"/>
    </row>
    <row r="479" spans="7:55" s="2" customFormat="1" x14ac:dyDescent="0.4">
      <c r="G479" s="141"/>
      <c r="H479" s="141"/>
      <c r="I479" s="141"/>
      <c r="J479" s="141"/>
      <c r="K479" s="141"/>
      <c r="L479" s="141"/>
      <c r="M479" s="141"/>
      <c r="N479" s="141"/>
      <c r="O479" s="141"/>
      <c r="P479" s="141"/>
      <c r="Q479" s="141"/>
      <c r="R479" s="141"/>
      <c r="S479" s="141"/>
      <c r="T479" s="141"/>
      <c r="U479" s="141"/>
      <c r="V479" s="141"/>
      <c r="W479" s="141"/>
      <c r="X479" s="141"/>
      <c r="Y479" s="141"/>
      <c r="Z479" s="141"/>
      <c r="AA479" s="141"/>
      <c r="AB479" s="141"/>
      <c r="AC479" s="141"/>
      <c r="AD479" s="141"/>
      <c r="AE479" s="141"/>
      <c r="AF479" s="141"/>
      <c r="AG479" s="141"/>
      <c r="AH479" s="141"/>
      <c r="AI479" s="141"/>
      <c r="AJ479" s="141"/>
      <c r="AK479" s="141"/>
      <c r="AL479" s="141"/>
      <c r="AM479" s="141"/>
      <c r="AN479" s="141"/>
      <c r="AO479" s="141"/>
      <c r="AP479" s="141"/>
      <c r="AQ479" s="141"/>
      <c r="AR479" s="141"/>
      <c r="AS479" s="141"/>
      <c r="AT479" s="141"/>
      <c r="AU479" s="141"/>
      <c r="AV479" s="141"/>
      <c r="AW479" s="141"/>
      <c r="AX479" s="141"/>
      <c r="AY479" s="141"/>
      <c r="AZ479" s="141"/>
      <c r="BA479" s="141"/>
      <c r="BB479" s="141"/>
      <c r="BC479" s="141"/>
    </row>
    <row r="480" spans="7:55" s="2" customFormat="1" x14ac:dyDescent="0.4">
      <c r="G480" s="141"/>
      <c r="H480" s="141"/>
      <c r="I480" s="141"/>
      <c r="J480" s="141"/>
      <c r="K480" s="141"/>
      <c r="L480" s="141"/>
      <c r="M480" s="141"/>
      <c r="N480" s="141"/>
      <c r="O480" s="141"/>
      <c r="P480" s="141"/>
      <c r="Q480" s="141"/>
      <c r="R480" s="141"/>
      <c r="S480" s="141"/>
      <c r="T480" s="141"/>
      <c r="U480" s="141"/>
      <c r="V480" s="141"/>
      <c r="W480" s="141"/>
      <c r="X480" s="141"/>
      <c r="Y480" s="141"/>
      <c r="Z480" s="141"/>
      <c r="AA480" s="141"/>
      <c r="AB480" s="141"/>
      <c r="AC480" s="141"/>
      <c r="AD480" s="141"/>
      <c r="AE480" s="141"/>
      <c r="AF480" s="141"/>
      <c r="AG480" s="141"/>
      <c r="AH480" s="141"/>
      <c r="AI480" s="141"/>
      <c r="AJ480" s="141"/>
      <c r="AK480" s="141"/>
      <c r="AL480" s="141"/>
      <c r="AM480" s="141"/>
      <c r="AN480" s="141"/>
      <c r="AO480" s="141"/>
      <c r="AP480" s="141"/>
      <c r="AQ480" s="141"/>
      <c r="AR480" s="141"/>
      <c r="AS480" s="141"/>
      <c r="AT480" s="141"/>
      <c r="AU480" s="141"/>
      <c r="AV480" s="141"/>
      <c r="AW480" s="141"/>
      <c r="AX480" s="141"/>
      <c r="AY480" s="141"/>
      <c r="AZ480" s="141"/>
      <c r="BA480" s="141"/>
      <c r="BB480" s="141"/>
      <c r="BC480" s="141"/>
    </row>
    <row r="481" spans="7:55" s="2" customFormat="1" x14ac:dyDescent="0.4">
      <c r="G481" s="141"/>
      <c r="H481" s="141"/>
      <c r="I481" s="141"/>
      <c r="J481" s="141"/>
      <c r="K481" s="141"/>
      <c r="L481" s="141"/>
      <c r="M481" s="141"/>
      <c r="N481" s="141"/>
      <c r="O481" s="141"/>
      <c r="P481" s="141"/>
      <c r="Q481" s="141"/>
      <c r="R481" s="141"/>
      <c r="S481" s="141"/>
      <c r="T481" s="141"/>
      <c r="U481" s="141"/>
      <c r="V481" s="141"/>
      <c r="W481" s="141"/>
      <c r="X481" s="141"/>
      <c r="Y481" s="141"/>
      <c r="Z481" s="141"/>
      <c r="AA481" s="141"/>
      <c r="AB481" s="141"/>
      <c r="AC481" s="141"/>
      <c r="AD481" s="141"/>
      <c r="AE481" s="141"/>
      <c r="AF481" s="141"/>
      <c r="AG481" s="141"/>
      <c r="AH481" s="141"/>
      <c r="AI481" s="141"/>
      <c r="AJ481" s="141"/>
      <c r="AK481" s="141"/>
      <c r="AL481" s="141"/>
      <c r="AM481" s="141"/>
      <c r="AN481" s="141"/>
      <c r="AO481" s="141"/>
      <c r="AP481" s="141"/>
      <c r="AQ481" s="141"/>
      <c r="AR481" s="141"/>
      <c r="AS481" s="141"/>
      <c r="AT481" s="141"/>
      <c r="AU481" s="141"/>
      <c r="AV481" s="141"/>
      <c r="AW481" s="141"/>
      <c r="AX481" s="141"/>
      <c r="AY481" s="141"/>
      <c r="AZ481" s="141"/>
      <c r="BA481" s="141"/>
      <c r="BB481" s="141"/>
      <c r="BC481" s="141"/>
    </row>
    <row r="482" spans="7:55" s="2" customFormat="1" x14ac:dyDescent="0.4">
      <c r="G482" s="141"/>
      <c r="H482" s="141"/>
      <c r="I482" s="141"/>
      <c r="J482" s="141"/>
      <c r="K482" s="141"/>
      <c r="L482" s="141"/>
      <c r="M482" s="141"/>
      <c r="N482" s="141"/>
      <c r="O482" s="141"/>
      <c r="P482" s="141"/>
      <c r="Q482" s="141"/>
      <c r="R482" s="141"/>
      <c r="S482" s="141"/>
      <c r="T482" s="141"/>
      <c r="U482" s="141"/>
      <c r="V482" s="141"/>
      <c r="W482" s="141"/>
      <c r="X482" s="141"/>
      <c r="Y482" s="141"/>
      <c r="Z482" s="141"/>
      <c r="AA482" s="141"/>
      <c r="AB482" s="141"/>
      <c r="AC482" s="141"/>
      <c r="AD482" s="141"/>
      <c r="AE482" s="141"/>
      <c r="AF482" s="141"/>
      <c r="AG482" s="141"/>
      <c r="AH482" s="141"/>
      <c r="AI482" s="141"/>
      <c r="AJ482" s="141"/>
      <c r="AK482" s="141"/>
      <c r="AL482" s="141"/>
      <c r="AM482" s="141"/>
      <c r="AN482" s="141"/>
      <c r="AO482" s="141"/>
      <c r="AP482" s="141"/>
      <c r="AQ482" s="141"/>
      <c r="AR482" s="141"/>
      <c r="AS482" s="141"/>
      <c r="AT482" s="141"/>
      <c r="AU482" s="141"/>
      <c r="AV482" s="141"/>
      <c r="AW482" s="141"/>
      <c r="AX482" s="141"/>
      <c r="AY482" s="141"/>
      <c r="AZ482" s="141"/>
      <c r="BA482" s="141"/>
      <c r="BB482" s="141"/>
      <c r="BC482" s="141"/>
    </row>
    <row r="483" spans="7:55" s="2" customFormat="1" x14ac:dyDescent="0.4">
      <c r="G483" s="141"/>
      <c r="H483" s="141"/>
      <c r="I483" s="141"/>
      <c r="J483" s="141"/>
      <c r="K483" s="141"/>
      <c r="L483" s="141"/>
      <c r="M483" s="141"/>
      <c r="N483" s="141"/>
      <c r="O483" s="141"/>
      <c r="P483" s="141"/>
      <c r="Q483" s="141"/>
      <c r="R483" s="141"/>
      <c r="S483" s="141"/>
      <c r="T483" s="141"/>
      <c r="U483" s="141"/>
      <c r="V483" s="141"/>
      <c r="W483" s="141"/>
      <c r="X483" s="141"/>
      <c r="Y483" s="141"/>
      <c r="Z483" s="141"/>
      <c r="AA483" s="141"/>
      <c r="AB483" s="141"/>
      <c r="AC483" s="141"/>
      <c r="AD483" s="141"/>
      <c r="AE483" s="141"/>
      <c r="AF483" s="141"/>
      <c r="AG483" s="141"/>
      <c r="AH483" s="141"/>
      <c r="AI483" s="141"/>
      <c r="AJ483" s="141"/>
      <c r="AK483" s="141"/>
      <c r="AL483" s="141"/>
      <c r="AM483" s="141"/>
      <c r="AN483" s="141"/>
      <c r="AO483" s="141"/>
      <c r="AP483" s="141"/>
      <c r="AQ483" s="141"/>
      <c r="AR483" s="141"/>
      <c r="AS483" s="141"/>
      <c r="AT483" s="141"/>
      <c r="AU483" s="141"/>
      <c r="AV483" s="141"/>
      <c r="AW483" s="141"/>
      <c r="AX483" s="141"/>
      <c r="AY483" s="141"/>
      <c r="AZ483" s="141"/>
      <c r="BA483" s="141"/>
      <c r="BB483" s="141"/>
      <c r="BC483" s="141"/>
    </row>
    <row r="484" spans="7:55" s="2" customFormat="1" x14ac:dyDescent="0.4">
      <c r="G484" s="141"/>
      <c r="H484" s="141"/>
      <c r="I484" s="141"/>
      <c r="J484" s="141"/>
      <c r="K484" s="141"/>
      <c r="L484" s="141"/>
      <c r="M484" s="141"/>
      <c r="N484" s="141"/>
      <c r="O484" s="141"/>
      <c r="P484" s="141"/>
      <c r="Q484" s="141"/>
      <c r="R484" s="141"/>
      <c r="S484" s="141"/>
      <c r="T484" s="141"/>
      <c r="U484" s="141"/>
      <c r="V484" s="141"/>
      <c r="W484" s="141"/>
      <c r="X484" s="141"/>
      <c r="Y484" s="141"/>
      <c r="Z484" s="141"/>
      <c r="AA484" s="141"/>
      <c r="AB484" s="141"/>
      <c r="AC484" s="141"/>
      <c r="AD484" s="141"/>
      <c r="AE484" s="141"/>
      <c r="AF484" s="141"/>
      <c r="AG484" s="141"/>
      <c r="AH484" s="141"/>
      <c r="AI484" s="141"/>
      <c r="AJ484" s="141"/>
      <c r="AK484" s="141"/>
      <c r="AL484" s="141"/>
      <c r="AM484" s="141"/>
      <c r="AN484" s="141"/>
      <c r="AO484" s="141"/>
      <c r="AP484" s="141"/>
      <c r="AQ484" s="141"/>
      <c r="AR484" s="141"/>
      <c r="AS484" s="141"/>
      <c r="AT484" s="141"/>
      <c r="AU484" s="141"/>
      <c r="AV484" s="141"/>
      <c r="AW484" s="141"/>
      <c r="AX484" s="141"/>
      <c r="AY484" s="141"/>
      <c r="AZ484" s="141"/>
      <c r="BA484" s="141"/>
      <c r="BB484" s="141"/>
      <c r="BC484" s="141"/>
    </row>
    <row r="485" spans="7:55" s="2" customFormat="1" x14ac:dyDescent="0.4">
      <c r="G485" s="141"/>
      <c r="H485" s="141"/>
      <c r="I485" s="141"/>
      <c r="J485" s="141"/>
      <c r="K485" s="141"/>
      <c r="L485" s="141"/>
      <c r="M485" s="141"/>
      <c r="N485" s="141"/>
      <c r="O485" s="141"/>
      <c r="P485" s="141"/>
      <c r="Q485" s="141"/>
      <c r="R485" s="141"/>
      <c r="S485" s="141"/>
      <c r="T485" s="141"/>
      <c r="U485" s="141"/>
      <c r="V485" s="141"/>
      <c r="W485" s="141"/>
      <c r="X485" s="141"/>
      <c r="Y485" s="141"/>
      <c r="Z485" s="141"/>
      <c r="AA485" s="141"/>
      <c r="AB485" s="141"/>
      <c r="AC485" s="141"/>
      <c r="AD485" s="141"/>
      <c r="AE485" s="141"/>
      <c r="AF485" s="141"/>
      <c r="AG485" s="141"/>
      <c r="AH485" s="141"/>
      <c r="AI485" s="141"/>
      <c r="AJ485" s="141"/>
      <c r="AK485" s="141"/>
      <c r="AL485" s="141"/>
      <c r="AM485" s="141"/>
      <c r="AN485" s="141"/>
      <c r="AO485" s="141"/>
      <c r="AP485" s="141"/>
      <c r="AQ485" s="141"/>
      <c r="AR485" s="141"/>
      <c r="AS485" s="141"/>
      <c r="AT485" s="141"/>
      <c r="AU485" s="141"/>
      <c r="AV485" s="141"/>
      <c r="AW485" s="141"/>
      <c r="AX485" s="141"/>
      <c r="AY485" s="141"/>
      <c r="AZ485" s="141"/>
      <c r="BA485" s="141"/>
      <c r="BB485" s="141"/>
      <c r="BC485" s="141"/>
    </row>
    <row r="486" spans="7:55" s="2" customFormat="1" x14ac:dyDescent="0.4">
      <c r="G486" s="141"/>
      <c r="H486" s="141"/>
      <c r="I486" s="141"/>
      <c r="J486" s="141"/>
      <c r="K486" s="141"/>
      <c r="L486" s="141"/>
      <c r="M486" s="141"/>
      <c r="N486" s="141"/>
      <c r="O486" s="141"/>
      <c r="P486" s="141"/>
      <c r="Q486" s="141"/>
      <c r="R486" s="141"/>
      <c r="S486" s="141"/>
      <c r="T486" s="141"/>
      <c r="U486" s="141"/>
      <c r="V486" s="141"/>
      <c r="W486" s="141"/>
      <c r="X486" s="141"/>
      <c r="Y486" s="141"/>
      <c r="Z486" s="141"/>
      <c r="AA486" s="141"/>
      <c r="AB486" s="141"/>
      <c r="AC486" s="141"/>
      <c r="AD486" s="141"/>
      <c r="AE486" s="141"/>
      <c r="AF486" s="141"/>
      <c r="AG486" s="141"/>
      <c r="AH486" s="141"/>
      <c r="AI486" s="141"/>
      <c r="AJ486" s="141"/>
      <c r="AK486" s="141"/>
      <c r="AL486" s="141"/>
      <c r="AM486" s="141"/>
      <c r="AN486" s="141"/>
      <c r="AO486" s="141"/>
      <c r="AP486" s="141"/>
      <c r="AQ486" s="141"/>
      <c r="AR486" s="141"/>
      <c r="AS486" s="141"/>
      <c r="AT486" s="141"/>
      <c r="AU486" s="141"/>
      <c r="AV486" s="141"/>
      <c r="AW486" s="141"/>
      <c r="AX486" s="141"/>
      <c r="AY486" s="141"/>
      <c r="AZ486" s="141"/>
      <c r="BA486" s="141"/>
      <c r="BB486" s="141"/>
      <c r="BC486" s="141"/>
    </row>
    <row r="487" spans="7:55" s="2" customFormat="1" x14ac:dyDescent="0.4">
      <c r="G487" s="141"/>
      <c r="H487" s="141"/>
      <c r="I487" s="141"/>
      <c r="J487" s="141"/>
      <c r="K487" s="141"/>
      <c r="L487" s="141"/>
      <c r="M487" s="141"/>
      <c r="N487" s="141"/>
      <c r="O487" s="141"/>
      <c r="P487" s="141"/>
      <c r="Q487" s="141"/>
      <c r="R487" s="141"/>
      <c r="S487" s="141"/>
      <c r="T487" s="141"/>
      <c r="U487" s="141"/>
      <c r="V487" s="141"/>
      <c r="W487" s="141"/>
      <c r="X487" s="141"/>
      <c r="Y487" s="141"/>
      <c r="Z487" s="141"/>
      <c r="AA487" s="141"/>
      <c r="AB487" s="141"/>
      <c r="AC487" s="141"/>
      <c r="AD487" s="141"/>
      <c r="AE487" s="141"/>
      <c r="AF487" s="141"/>
      <c r="AG487" s="141"/>
      <c r="AH487" s="141"/>
      <c r="AI487" s="141"/>
      <c r="AJ487" s="141"/>
      <c r="AK487" s="141"/>
      <c r="AL487" s="141"/>
      <c r="AM487" s="141"/>
      <c r="AN487" s="141"/>
      <c r="AO487" s="141"/>
      <c r="AP487" s="141"/>
      <c r="AQ487" s="141"/>
      <c r="AR487" s="141"/>
      <c r="AS487" s="141"/>
      <c r="AT487" s="141"/>
      <c r="AU487" s="141"/>
      <c r="AV487" s="141"/>
      <c r="AW487" s="141"/>
      <c r="AX487" s="141"/>
      <c r="AY487" s="141"/>
      <c r="AZ487" s="141"/>
      <c r="BA487" s="141"/>
      <c r="BB487" s="141"/>
      <c r="BC487" s="141"/>
    </row>
    <row r="488" spans="7:55" s="2" customFormat="1" x14ac:dyDescent="0.4">
      <c r="G488" s="141"/>
      <c r="H488" s="141"/>
      <c r="I488" s="141"/>
      <c r="J488" s="141"/>
      <c r="K488" s="141"/>
      <c r="L488" s="141"/>
      <c r="M488" s="141"/>
      <c r="N488" s="141"/>
      <c r="O488" s="141"/>
      <c r="P488" s="141"/>
      <c r="Q488" s="141"/>
      <c r="R488" s="141"/>
      <c r="S488" s="141"/>
      <c r="T488" s="141"/>
      <c r="U488" s="141"/>
      <c r="V488" s="141"/>
      <c r="W488" s="141"/>
      <c r="X488" s="141"/>
      <c r="Y488" s="141"/>
      <c r="Z488" s="141"/>
      <c r="AA488" s="141"/>
      <c r="AB488" s="141"/>
      <c r="AC488" s="141"/>
      <c r="AD488" s="141"/>
      <c r="AE488" s="141"/>
      <c r="AF488" s="141"/>
      <c r="AG488" s="141"/>
      <c r="AH488" s="141"/>
      <c r="AI488" s="141"/>
      <c r="AJ488" s="141"/>
      <c r="AK488" s="141"/>
      <c r="AL488" s="141"/>
      <c r="AM488" s="141"/>
      <c r="AN488" s="141"/>
      <c r="AO488" s="141"/>
      <c r="AP488" s="141"/>
      <c r="AQ488" s="141"/>
      <c r="AR488" s="141"/>
      <c r="AS488" s="141"/>
      <c r="AT488" s="141"/>
      <c r="AU488" s="141"/>
      <c r="AV488" s="141"/>
      <c r="AW488" s="141"/>
      <c r="AX488" s="141"/>
      <c r="AY488" s="141"/>
      <c r="AZ488" s="141"/>
      <c r="BA488" s="141"/>
      <c r="BB488" s="141"/>
      <c r="BC488" s="141"/>
    </row>
    <row r="489" spans="7:55" s="2" customFormat="1" x14ac:dyDescent="0.4">
      <c r="G489" s="141"/>
      <c r="H489" s="141"/>
      <c r="I489" s="141"/>
      <c r="J489" s="141"/>
      <c r="K489" s="141"/>
      <c r="L489" s="141"/>
      <c r="M489" s="141"/>
      <c r="N489" s="141"/>
      <c r="O489" s="141"/>
      <c r="P489" s="141"/>
      <c r="Q489" s="141"/>
      <c r="R489" s="141"/>
      <c r="S489" s="141"/>
      <c r="T489" s="141"/>
      <c r="U489" s="141"/>
      <c r="V489" s="141"/>
      <c r="W489" s="141"/>
      <c r="X489" s="141"/>
      <c r="Y489" s="141"/>
      <c r="Z489" s="141"/>
      <c r="AA489" s="141"/>
      <c r="AB489" s="141"/>
      <c r="AC489" s="141"/>
      <c r="AD489" s="141"/>
      <c r="AE489" s="141"/>
      <c r="AF489" s="141"/>
      <c r="AG489" s="141"/>
      <c r="AH489" s="141"/>
      <c r="AI489" s="141"/>
      <c r="AJ489" s="141"/>
      <c r="AK489" s="141"/>
      <c r="AL489" s="141"/>
      <c r="AM489" s="141"/>
      <c r="AN489" s="141"/>
      <c r="AO489" s="141"/>
      <c r="AP489" s="141"/>
      <c r="AQ489" s="141"/>
      <c r="AR489" s="141"/>
      <c r="AS489" s="141"/>
      <c r="AT489" s="141"/>
      <c r="AU489" s="141"/>
      <c r="AV489" s="141"/>
      <c r="AW489" s="141"/>
      <c r="AX489" s="141"/>
      <c r="AY489" s="141"/>
      <c r="AZ489" s="141"/>
      <c r="BA489" s="141"/>
      <c r="BB489" s="141"/>
      <c r="BC489" s="141"/>
    </row>
    <row r="490" spans="7:55" s="2" customFormat="1" x14ac:dyDescent="0.4">
      <c r="G490" s="141"/>
      <c r="H490" s="141"/>
      <c r="I490" s="141"/>
      <c r="J490" s="141"/>
      <c r="K490" s="141"/>
      <c r="L490" s="141"/>
      <c r="M490" s="141"/>
      <c r="N490" s="141"/>
      <c r="O490" s="141"/>
      <c r="P490" s="141"/>
      <c r="Q490" s="141"/>
      <c r="R490" s="141"/>
      <c r="S490" s="141"/>
      <c r="T490" s="141"/>
      <c r="U490" s="141"/>
      <c r="V490" s="141"/>
      <c r="W490" s="141"/>
      <c r="X490" s="141"/>
      <c r="Y490" s="141"/>
      <c r="Z490" s="141"/>
      <c r="AA490" s="141"/>
      <c r="AB490" s="141"/>
      <c r="AC490" s="141"/>
      <c r="AD490" s="141"/>
      <c r="AE490" s="141"/>
      <c r="AF490" s="141"/>
      <c r="AG490" s="141"/>
      <c r="AH490" s="141"/>
      <c r="AI490" s="141"/>
      <c r="AJ490" s="141"/>
      <c r="AK490" s="141"/>
      <c r="AL490" s="141"/>
      <c r="AM490" s="141"/>
      <c r="AN490" s="141"/>
      <c r="AO490" s="141"/>
      <c r="AP490" s="141"/>
      <c r="AQ490" s="141"/>
      <c r="AR490" s="141"/>
      <c r="AS490" s="141"/>
      <c r="AT490" s="141"/>
      <c r="AU490" s="141"/>
      <c r="AV490" s="141"/>
      <c r="AW490" s="141"/>
      <c r="AX490" s="141"/>
      <c r="AY490" s="141"/>
      <c r="AZ490" s="141"/>
      <c r="BA490" s="141"/>
      <c r="BB490" s="141"/>
      <c r="BC490" s="141"/>
    </row>
    <row r="491" spans="7:55" s="2" customFormat="1" x14ac:dyDescent="0.4">
      <c r="G491" s="141"/>
      <c r="H491" s="141"/>
      <c r="I491" s="141"/>
      <c r="J491" s="141"/>
      <c r="K491" s="141"/>
      <c r="L491" s="141"/>
      <c r="M491" s="141"/>
      <c r="N491" s="141"/>
      <c r="O491" s="141"/>
      <c r="P491" s="141"/>
      <c r="Q491" s="141"/>
      <c r="R491" s="141"/>
      <c r="S491" s="141"/>
      <c r="T491" s="141"/>
      <c r="U491" s="141"/>
      <c r="V491" s="141"/>
      <c r="W491" s="141"/>
      <c r="X491" s="141"/>
      <c r="Y491" s="141"/>
      <c r="Z491" s="141"/>
      <c r="AA491" s="141"/>
      <c r="AB491" s="141"/>
      <c r="AC491" s="141"/>
      <c r="AD491" s="141"/>
      <c r="AE491" s="141"/>
      <c r="AF491" s="141"/>
      <c r="AG491" s="141"/>
      <c r="AH491" s="141"/>
      <c r="AI491" s="141"/>
      <c r="AJ491" s="141"/>
      <c r="AK491" s="141"/>
      <c r="AL491" s="141"/>
      <c r="AM491" s="141"/>
      <c r="AN491" s="141"/>
      <c r="AO491" s="141"/>
      <c r="AP491" s="141"/>
      <c r="AQ491" s="141"/>
      <c r="AR491" s="141"/>
      <c r="AS491" s="141"/>
      <c r="AT491" s="141"/>
      <c r="AU491" s="141"/>
      <c r="AV491" s="141"/>
      <c r="AW491" s="141"/>
      <c r="AX491" s="141"/>
      <c r="AY491" s="141"/>
      <c r="AZ491" s="141"/>
      <c r="BA491" s="141"/>
      <c r="BB491" s="141"/>
      <c r="BC491" s="141"/>
    </row>
    <row r="492" spans="7:55" s="2" customFormat="1" x14ac:dyDescent="0.4">
      <c r="G492" s="141"/>
      <c r="H492" s="141"/>
      <c r="I492" s="141"/>
      <c r="J492" s="141"/>
      <c r="K492" s="141"/>
      <c r="L492" s="141"/>
      <c r="M492" s="141"/>
      <c r="N492" s="141"/>
      <c r="O492" s="141"/>
      <c r="P492" s="141"/>
      <c r="Q492" s="141"/>
      <c r="R492" s="141"/>
      <c r="S492" s="141"/>
      <c r="T492" s="141"/>
      <c r="U492" s="141"/>
      <c r="V492" s="141"/>
      <c r="W492" s="141"/>
      <c r="X492" s="141"/>
      <c r="Y492" s="141"/>
      <c r="Z492" s="141"/>
      <c r="AA492" s="141"/>
      <c r="AB492" s="141"/>
      <c r="AC492" s="141"/>
      <c r="AD492" s="141"/>
      <c r="AE492" s="141"/>
      <c r="AF492" s="141"/>
      <c r="AG492" s="141"/>
      <c r="AH492" s="141"/>
      <c r="AI492" s="141"/>
      <c r="AJ492" s="141"/>
      <c r="AK492" s="141"/>
      <c r="AL492" s="141"/>
      <c r="AM492" s="141"/>
      <c r="AN492" s="141"/>
      <c r="AO492" s="141"/>
      <c r="AP492" s="141"/>
      <c r="AQ492" s="141"/>
      <c r="AR492" s="141"/>
      <c r="AS492" s="141"/>
      <c r="AT492" s="141"/>
      <c r="AU492" s="141"/>
      <c r="AV492" s="141"/>
      <c r="AW492" s="141"/>
      <c r="AX492" s="141"/>
      <c r="AY492" s="141"/>
      <c r="AZ492" s="141"/>
      <c r="BA492" s="141"/>
      <c r="BB492" s="141"/>
      <c r="BC492" s="141"/>
    </row>
    <row r="493" spans="7:55" s="2" customFormat="1" x14ac:dyDescent="0.4">
      <c r="G493" s="141"/>
      <c r="H493" s="141"/>
      <c r="I493" s="141"/>
      <c r="J493" s="141"/>
      <c r="K493" s="141"/>
      <c r="L493" s="141"/>
      <c r="M493" s="141"/>
      <c r="N493" s="141"/>
      <c r="O493" s="141"/>
      <c r="P493" s="141"/>
      <c r="Q493" s="141"/>
      <c r="R493" s="141"/>
      <c r="S493" s="141"/>
      <c r="T493" s="141"/>
      <c r="U493" s="141"/>
      <c r="V493" s="141"/>
      <c r="W493" s="141"/>
      <c r="X493" s="141"/>
      <c r="Y493" s="141"/>
      <c r="Z493" s="141"/>
      <c r="AA493" s="141"/>
      <c r="AB493" s="141"/>
      <c r="AC493" s="141"/>
      <c r="AD493" s="141"/>
      <c r="AE493" s="141"/>
      <c r="AF493" s="141"/>
      <c r="AG493" s="141"/>
      <c r="AH493" s="141"/>
      <c r="AI493" s="141"/>
      <c r="AJ493" s="141"/>
      <c r="AK493" s="141"/>
      <c r="AL493" s="141"/>
      <c r="AM493" s="141"/>
      <c r="AN493" s="141"/>
      <c r="AO493" s="141"/>
      <c r="AP493" s="141"/>
      <c r="AQ493" s="141"/>
      <c r="AR493" s="141"/>
      <c r="AS493" s="141"/>
      <c r="AT493" s="141"/>
      <c r="AU493" s="141"/>
      <c r="AV493" s="141"/>
      <c r="AW493" s="141"/>
      <c r="AX493" s="141"/>
      <c r="AY493" s="141"/>
      <c r="AZ493" s="141"/>
      <c r="BA493" s="141"/>
      <c r="BB493" s="141"/>
      <c r="BC493" s="141"/>
    </row>
    <row r="494" spans="7:55" s="2" customFormat="1" x14ac:dyDescent="0.4">
      <c r="G494" s="141"/>
      <c r="H494" s="141"/>
      <c r="I494" s="141"/>
      <c r="J494" s="141"/>
      <c r="K494" s="141"/>
      <c r="L494" s="141"/>
      <c r="M494" s="141"/>
      <c r="N494" s="141"/>
      <c r="O494" s="141"/>
      <c r="P494" s="141"/>
      <c r="Q494" s="141"/>
      <c r="R494" s="141"/>
      <c r="S494" s="141"/>
      <c r="T494" s="141"/>
      <c r="U494" s="141"/>
      <c r="V494" s="141"/>
      <c r="W494" s="141"/>
      <c r="X494" s="141"/>
      <c r="Y494" s="141"/>
      <c r="Z494" s="141"/>
      <c r="AA494" s="141"/>
      <c r="AB494" s="141"/>
      <c r="AC494" s="141"/>
      <c r="AD494" s="141"/>
      <c r="AE494" s="141"/>
      <c r="AF494" s="141"/>
      <c r="AG494" s="141"/>
      <c r="AH494" s="141"/>
      <c r="AI494" s="141"/>
      <c r="AJ494" s="141"/>
      <c r="AK494" s="141"/>
      <c r="AL494" s="141"/>
      <c r="AM494" s="141"/>
      <c r="AN494" s="141"/>
      <c r="AO494" s="141"/>
      <c r="AP494" s="141"/>
      <c r="AQ494" s="141"/>
      <c r="AR494" s="141"/>
      <c r="AS494" s="141"/>
      <c r="AT494" s="141"/>
      <c r="AU494" s="141"/>
      <c r="AV494" s="141"/>
      <c r="AW494" s="141"/>
      <c r="AX494" s="141"/>
      <c r="AY494" s="141"/>
      <c r="AZ494" s="141"/>
      <c r="BA494" s="141"/>
      <c r="BB494" s="141"/>
      <c r="BC494" s="141"/>
    </row>
    <row r="495" spans="7:55" s="2" customFormat="1" x14ac:dyDescent="0.4">
      <c r="G495" s="141"/>
      <c r="H495" s="141"/>
      <c r="I495" s="141"/>
      <c r="J495" s="141"/>
      <c r="K495" s="141"/>
      <c r="L495" s="141"/>
      <c r="M495" s="141"/>
      <c r="N495" s="141"/>
      <c r="O495" s="141"/>
      <c r="P495" s="141"/>
      <c r="Q495" s="141"/>
      <c r="R495" s="141"/>
      <c r="S495" s="141"/>
      <c r="T495" s="141"/>
      <c r="U495" s="141"/>
      <c r="V495" s="141"/>
      <c r="W495" s="141"/>
      <c r="X495" s="141"/>
      <c r="Y495" s="141"/>
      <c r="Z495" s="141"/>
      <c r="AA495" s="141"/>
      <c r="AB495" s="141"/>
      <c r="AC495" s="141"/>
      <c r="AD495" s="141"/>
      <c r="AE495" s="141"/>
      <c r="AF495" s="141"/>
      <c r="AG495" s="141"/>
      <c r="AH495" s="141"/>
      <c r="AI495" s="141"/>
      <c r="AJ495" s="141"/>
      <c r="AK495" s="141"/>
      <c r="AL495" s="141"/>
      <c r="AM495" s="141"/>
      <c r="AN495" s="141"/>
      <c r="AO495" s="141"/>
      <c r="AP495" s="141"/>
      <c r="AQ495" s="141"/>
      <c r="AR495" s="141"/>
      <c r="AS495" s="141"/>
      <c r="AT495" s="141"/>
      <c r="AU495" s="141"/>
      <c r="AV495" s="141"/>
      <c r="AW495" s="141"/>
      <c r="AX495" s="141"/>
      <c r="AY495" s="141"/>
      <c r="AZ495" s="141"/>
      <c r="BA495" s="141"/>
      <c r="BB495" s="141"/>
      <c r="BC495" s="141"/>
    </row>
    <row r="496" spans="7:55" s="2" customFormat="1" x14ac:dyDescent="0.4">
      <c r="G496" s="141"/>
      <c r="H496" s="141"/>
      <c r="I496" s="141"/>
      <c r="J496" s="141"/>
      <c r="K496" s="141"/>
      <c r="L496" s="141"/>
      <c r="M496" s="141"/>
      <c r="N496" s="141"/>
      <c r="O496" s="141"/>
      <c r="P496" s="141"/>
      <c r="Q496" s="141"/>
      <c r="R496" s="141"/>
      <c r="S496" s="141"/>
      <c r="T496" s="141"/>
      <c r="U496" s="141"/>
      <c r="V496" s="141"/>
      <c r="W496" s="141"/>
      <c r="X496" s="141"/>
      <c r="Y496" s="141"/>
      <c r="Z496" s="141"/>
      <c r="AA496" s="141"/>
      <c r="AB496" s="141"/>
      <c r="AC496" s="141"/>
      <c r="AD496" s="141"/>
      <c r="AE496" s="141"/>
      <c r="AF496" s="141"/>
      <c r="AG496" s="141"/>
      <c r="AH496" s="141"/>
      <c r="AI496" s="141"/>
      <c r="AJ496" s="141"/>
      <c r="AK496" s="141"/>
      <c r="AL496" s="141"/>
      <c r="AM496" s="141"/>
      <c r="AN496" s="141"/>
      <c r="AO496" s="141"/>
      <c r="AP496" s="141"/>
      <c r="AQ496" s="141"/>
      <c r="AR496" s="141"/>
      <c r="AS496" s="141"/>
      <c r="AT496" s="141"/>
      <c r="AU496" s="141"/>
      <c r="AV496" s="141"/>
      <c r="AW496" s="141"/>
      <c r="AX496" s="141"/>
      <c r="AY496" s="141"/>
      <c r="AZ496" s="141"/>
      <c r="BA496" s="141"/>
      <c r="BB496" s="141"/>
      <c r="BC496" s="141"/>
    </row>
    <row r="497" spans="7:55" s="2" customFormat="1" x14ac:dyDescent="0.4">
      <c r="G497" s="141"/>
      <c r="H497" s="141"/>
      <c r="I497" s="141"/>
      <c r="J497" s="141"/>
      <c r="K497" s="141"/>
      <c r="L497" s="141"/>
      <c r="M497" s="141"/>
      <c r="N497" s="141"/>
      <c r="O497" s="141"/>
      <c r="P497" s="141"/>
      <c r="Q497" s="141"/>
      <c r="R497" s="141"/>
      <c r="S497" s="141"/>
      <c r="T497" s="141"/>
      <c r="U497" s="141"/>
      <c r="V497" s="141"/>
      <c r="W497" s="141"/>
      <c r="X497" s="141"/>
      <c r="Y497" s="141"/>
      <c r="Z497" s="141"/>
      <c r="AA497" s="141"/>
      <c r="AB497" s="141"/>
      <c r="AC497" s="141"/>
      <c r="AD497" s="141"/>
      <c r="AE497" s="141"/>
      <c r="AF497" s="141"/>
      <c r="AG497" s="141"/>
      <c r="AH497" s="141"/>
      <c r="AI497" s="141"/>
      <c r="AJ497" s="141"/>
      <c r="AK497" s="141"/>
      <c r="AL497" s="141"/>
      <c r="AM497" s="141"/>
      <c r="AN497" s="141"/>
      <c r="AO497" s="141"/>
      <c r="AP497" s="141"/>
      <c r="AQ497" s="141"/>
      <c r="AR497" s="141"/>
      <c r="AS497" s="141"/>
      <c r="AT497" s="141"/>
      <c r="AU497" s="141"/>
      <c r="AV497" s="141"/>
      <c r="AW497" s="141"/>
      <c r="AX497" s="141"/>
      <c r="AY497" s="141"/>
      <c r="AZ497" s="141"/>
      <c r="BA497" s="141"/>
      <c r="BB497" s="141"/>
      <c r="BC497" s="141"/>
    </row>
    <row r="498" spans="7:55" s="2" customFormat="1" x14ac:dyDescent="0.4">
      <c r="G498" s="141"/>
      <c r="H498" s="141"/>
      <c r="I498" s="141"/>
      <c r="J498" s="141"/>
      <c r="K498" s="141"/>
      <c r="L498" s="141"/>
      <c r="M498" s="141"/>
      <c r="N498" s="141"/>
      <c r="O498" s="141"/>
      <c r="P498" s="141"/>
      <c r="Q498" s="141"/>
      <c r="R498" s="141"/>
      <c r="S498" s="141"/>
      <c r="T498" s="141"/>
      <c r="U498" s="141"/>
      <c r="V498" s="141"/>
      <c r="W498" s="141"/>
      <c r="X498" s="141"/>
      <c r="Y498" s="141"/>
      <c r="Z498" s="141"/>
      <c r="AA498" s="141"/>
      <c r="AB498" s="141"/>
      <c r="AC498" s="141"/>
      <c r="AD498" s="141"/>
      <c r="AE498" s="141"/>
      <c r="AF498" s="141"/>
      <c r="AG498" s="141"/>
      <c r="AH498" s="141"/>
      <c r="AI498" s="141"/>
      <c r="AJ498" s="141"/>
      <c r="AK498" s="141"/>
      <c r="AL498" s="141"/>
      <c r="AM498" s="141"/>
      <c r="AN498" s="141"/>
      <c r="AO498" s="141"/>
      <c r="AP498" s="141"/>
      <c r="AQ498" s="141"/>
      <c r="AR498" s="141"/>
      <c r="AS498" s="141"/>
      <c r="AT498" s="141"/>
      <c r="AU498" s="141"/>
      <c r="AV498" s="141"/>
      <c r="AW498" s="141"/>
      <c r="AX498" s="141"/>
      <c r="AY498" s="141"/>
      <c r="AZ498" s="141"/>
      <c r="BA498" s="141"/>
      <c r="BB498" s="141"/>
      <c r="BC498" s="141"/>
    </row>
    <row r="499" spans="7:55" s="2" customFormat="1" x14ac:dyDescent="0.4">
      <c r="G499" s="141"/>
      <c r="H499" s="141"/>
      <c r="I499" s="141"/>
      <c r="J499" s="141"/>
      <c r="K499" s="141"/>
      <c r="L499" s="141"/>
      <c r="M499" s="141"/>
      <c r="N499" s="141"/>
      <c r="O499" s="141"/>
      <c r="P499" s="141"/>
      <c r="Q499" s="141"/>
      <c r="R499" s="141"/>
      <c r="S499" s="141"/>
      <c r="T499" s="141"/>
      <c r="U499" s="141"/>
      <c r="V499" s="141"/>
      <c r="W499" s="141"/>
      <c r="X499" s="141"/>
      <c r="Y499" s="141"/>
      <c r="Z499" s="141"/>
      <c r="AA499" s="141"/>
      <c r="AB499" s="141"/>
      <c r="AC499" s="141"/>
      <c r="AD499" s="141"/>
      <c r="AE499" s="141"/>
      <c r="AF499" s="141"/>
      <c r="AG499" s="141"/>
      <c r="AH499" s="141"/>
      <c r="AI499" s="141"/>
      <c r="AJ499" s="141"/>
      <c r="AK499" s="141"/>
      <c r="AL499" s="141"/>
      <c r="AM499" s="141"/>
      <c r="AN499" s="141"/>
      <c r="AO499" s="141"/>
      <c r="AP499" s="141"/>
      <c r="AQ499" s="141"/>
      <c r="AR499" s="141"/>
      <c r="AS499" s="141"/>
      <c r="AT499" s="141"/>
      <c r="AU499" s="141"/>
      <c r="AV499" s="141"/>
      <c r="AW499" s="141"/>
      <c r="AX499" s="141"/>
      <c r="AY499" s="141"/>
      <c r="AZ499" s="141"/>
      <c r="BA499" s="141"/>
      <c r="BB499" s="141"/>
      <c r="BC499" s="141"/>
    </row>
    <row r="500" spans="7:55" s="2" customFormat="1" x14ac:dyDescent="0.4">
      <c r="G500" s="141"/>
      <c r="H500" s="141"/>
      <c r="I500" s="141"/>
      <c r="J500" s="141"/>
      <c r="K500" s="141"/>
      <c r="L500" s="141"/>
      <c r="M500" s="141"/>
      <c r="N500" s="141"/>
      <c r="O500" s="141"/>
      <c r="P500" s="141"/>
      <c r="Q500" s="141"/>
      <c r="R500" s="141"/>
      <c r="S500" s="141"/>
      <c r="T500" s="141"/>
      <c r="U500" s="141"/>
      <c r="V500" s="141"/>
      <c r="W500" s="141"/>
      <c r="X500" s="141"/>
      <c r="Y500" s="141"/>
      <c r="Z500" s="141"/>
      <c r="AA500" s="141"/>
      <c r="AB500" s="141"/>
      <c r="AC500" s="141"/>
      <c r="AD500" s="141"/>
      <c r="AE500" s="141"/>
      <c r="AF500" s="141"/>
      <c r="AG500" s="141"/>
      <c r="AH500" s="141"/>
      <c r="AI500" s="141"/>
      <c r="AJ500" s="141"/>
      <c r="AK500" s="141"/>
      <c r="AL500" s="141"/>
      <c r="AM500" s="141"/>
      <c r="AN500" s="141"/>
      <c r="AO500" s="141"/>
      <c r="AP500" s="141"/>
      <c r="AQ500" s="141"/>
      <c r="AR500" s="141"/>
      <c r="AS500" s="141"/>
      <c r="AT500" s="141"/>
      <c r="AU500" s="141"/>
      <c r="AV500" s="141"/>
      <c r="AW500" s="141"/>
      <c r="AX500" s="141"/>
      <c r="AY500" s="141"/>
      <c r="AZ500" s="141"/>
      <c r="BA500" s="141"/>
      <c r="BB500" s="141"/>
      <c r="BC500" s="141"/>
    </row>
    <row r="501" spans="7:55" s="2" customFormat="1" x14ac:dyDescent="0.4">
      <c r="G501" s="141"/>
      <c r="H501" s="141"/>
      <c r="I501" s="141"/>
      <c r="J501" s="141"/>
      <c r="K501" s="141"/>
      <c r="L501" s="141"/>
      <c r="M501" s="141"/>
      <c r="N501" s="141"/>
      <c r="O501" s="141"/>
      <c r="P501" s="141"/>
      <c r="Q501" s="141"/>
      <c r="R501" s="141"/>
      <c r="S501" s="141"/>
      <c r="T501" s="141"/>
      <c r="U501" s="141"/>
      <c r="V501" s="141"/>
      <c r="W501" s="141"/>
      <c r="X501" s="141"/>
      <c r="Y501" s="141"/>
      <c r="Z501" s="141"/>
      <c r="AA501" s="141"/>
      <c r="AB501" s="141"/>
      <c r="AC501" s="141"/>
      <c r="AD501" s="141"/>
      <c r="AE501" s="141"/>
      <c r="AF501" s="141"/>
      <c r="AG501" s="141"/>
      <c r="AH501" s="141"/>
      <c r="AI501" s="141"/>
      <c r="AJ501" s="141"/>
      <c r="AK501" s="141"/>
      <c r="AL501" s="141"/>
      <c r="AM501" s="141"/>
      <c r="AN501" s="141"/>
      <c r="AO501" s="141"/>
      <c r="AP501" s="141"/>
      <c r="AQ501" s="141"/>
      <c r="AR501" s="141"/>
      <c r="AS501" s="141"/>
      <c r="AT501" s="141"/>
      <c r="AU501" s="141"/>
      <c r="AV501" s="141"/>
      <c r="AW501" s="141"/>
      <c r="AX501" s="141"/>
      <c r="AY501" s="141"/>
      <c r="AZ501" s="141"/>
      <c r="BA501" s="141"/>
      <c r="BB501" s="141"/>
      <c r="BC501" s="141"/>
    </row>
    <row r="502" spans="7:55" s="2" customFormat="1" x14ac:dyDescent="0.4">
      <c r="G502" s="141"/>
      <c r="H502" s="141"/>
      <c r="I502" s="141"/>
      <c r="J502" s="141"/>
      <c r="K502" s="141"/>
      <c r="L502" s="141"/>
      <c r="M502" s="141"/>
      <c r="N502" s="141"/>
      <c r="O502" s="141"/>
      <c r="P502" s="141"/>
      <c r="Q502" s="141"/>
      <c r="R502" s="141"/>
      <c r="S502" s="141"/>
      <c r="T502" s="141"/>
      <c r="U502" s="141"/>
      <c r="V502" s="141"/>
      <c r="W502" s="141"/>
      <c r="X502" s="141"/>
      <c r="Y502" s="141"/>
      <c r="Z502" s="141"/>
      <c r="AA502" s="141"/>
      <c r="AB502" s="141"/>
      <c r="AC502" s="141"/>
      <c r="AD502" s="141"/>
      <c r="AE502" s="141"/>
      <c r="AF502" s="141"/>
      <c r="AG502" s="141"/>
      <c r="AH502" s="141"/>
      <c r="AI502" s="141"/>
      <c r="AJ502" s="141"/>
      <c r="AK502" s="141"/>
      <c r="AL502" s="141"/>
      <c r="AM502" s="141"/>
      <c r="AN502" s="141"/>
      <c r="AO502" s="141"/>
      <c r="AP502" s="141"/>
      <c r="AQ502" s="141"/>
      <c r="AR502" s="141"/>
      <c r="AS502" s="141"/>
      <c r="AT502" s="141"/>
      <c r="AU502" s="141"/>
      <c r="AV502" s="141"/>
      <c r="AW502" s="141"/>
      <c r="AX502" s="141"/>
      <c r="AY502" s="141"/>
      <c r="AZ502" s="141"/>
      <c r="BA502" s="141"/>
      <c r="BB502" s="141"/>
      <c r="BC502" s="141"/>
    </row>
    <row r="503" spans="7:55" s="2" customFormat="1" x14ac:dyDescent="0.4">
      <c r="G503" s="141"/>
      <c r="H503" s="141"/>
      <c r="I503" s="141"/>
      <c r="J503" s="141"/>
      <c r="K503" s="141"/>
      <c r="L503" s="141"/>
      <c r="M503" s="141"/>
      <c r="N503" s="141"/>
      <c r="O503" s="141"/>
      <c r="P503" s="141"/>
      <c r="Q503" s="141"/>
      <c r="R503" s="141"/>
      <c r="S503" s="141"/>
      <c r="T503" s="141"/>
      <c r="U503" s="141"/>
      <c r="V503" s="141"/>
      <c r="W503" s="141"/>
      <c r="X503" s="141"/>
      <c r="Y503" s="141"/>
      <c r="Z503" s="141"/>
      <c r="AA503" s="141"/>
      <c r="AB503" s="141"/>
      <c r="AC503" s="141"/>
      <c r="AD503" s="141"/>
      <c r="AE503" s="141"/>
      <c r="AF503" s="141"/>
      <c r="AG503" s="141"/>
      <c r="AH503" s="141"/>
      <c r="AI503" s="141"/>
      <c r="AJ503" s="141"/>
      <c r="AK503" s="141"/>
      <c r="AL503" s="141"/>
      <c r="AM503" s="141"/>
      <c r="AN503" s="141"/>
      <c r="AO503" s="141"/>
      <c r="AP503" s="141"/>
      <c r="AQ503" s="141"/>
      <c r="AR503" s="141"/>
      <c r="AS503" s="141"/>
      <c r="AT503" s="141"/>
      <c r="AU503" s="141"/>
      <c r="AV503" s="141"/>
      <c r="AW503" s="141"/>
      <c r="AX503" s="141"/>
      <c r="AY503" s="141"/>
      <c r="AZ503" s="141"/>
      <c r="BA503" s="141"/>
      <c r="BB503" s="141"/>
      <c r="BC503" s="141"/>
    </row>
    <row r="504" spans="7:55" s="2" customFormat="1" x14ac:dyDescent="0.4">
      <c r="G504" s="141"/>
      <c r="H504" s="141"/>
      <c r="I504" s="141"/>
      <c r="J504" s="141"/>
      <c r="K504" s="141"/>
      <c r="L504" s="141"/>
      <c r="M504" s="141"/>
      <c r="N504" s="141"/>
      <c r="O504" s="141"/>
      <c r="P504" s="141"/>
      <c r="Q504" s="141"/>
      <c r="R504" s="141"/>
      <c r="S504" s="141"/>
      <c r="T504" s="141"/>
      <c r="U504" s="141"/>
      <c r="V504" s="141"/>
      <c r="W504" s="141"/>
      <c r="X504" s="141"/>
      <c r="Y504" s="141"/>
      <c r="Z504" s="141"/>
      <c r="AA504" s="141"/>
      <c r="AB504" s="141"/>
      <c r="AC504" s="141"/>
      <c r="AD504" s="141"/>
      <c r="AE504" s="141"/>
      <c r="AF504" s="141"/>
      <c r="AG504" s="141"/>
      <c r="AH504" s="141"/>
      <c r="AI504" s="141"/>
      <c r="AJ504" s="141"/>
      <c r="AK504" s="141"/>
      <c r="AL504" s="141"/>
      <c r="AM504" s="141"/>
      <c r="AN504" s="141"/>
      <c r="AO504" s="141"/>
      <c r="AP504" s="141"/>
      <c r="AQ504" s="141"/>
      <c r="AR504" s="141"/>
      <c r="AS504" s="141"/>
      <c r="AT504" s="141"/>
      <c r="AU504" s="141"/>
      <c r="AV504" s="141"/>
      <c r="AW504" s="141"/>
      <c r="AX504" s="141"/>
      <c r="AY504" s="141"/>
      <c r="AZ504" s="141"/>
      <c r="BA504" s="141"/>
      <c r="BB504" s="141"/>
      <c r="BC504" s="141"/>
    </row>
    <row r="505" spans="7:55" s="2" customFormat="1" x14ac:dyDescent="0.4">
      <c r="G505" s="141"/>
      <c r="H505" s="141"/>
      <c r="I505" s="141"/>
      <c r="J505" s="141"/>
      <c r="K505" s="141"/>
      <c r="L505" s="141"/>
      <c r="M505" s="141"/>
      <c r="N505" s="141"/>
      <c r="O505" s="141"/>
      <c r="P505" s="141"/>
      <c r="Q505" s="141"/>
      <c r="R505" s="141"/>
      <c r="S505" s="141"/>
      <c r="T505" s="141"/>
      <c r="U505" s="141"/>
      <c r="V505" s="141"/>
      <c r="W505" s="141"/>
      <c r="X505" s="141"/>
      <c r="Y505" s="141"/>
      <c r="Z505" s="141"/>
      <c r="AA505" s="141"/>
      <c r="AB505" s="141"/>
      <c r="AC505" s="141"/>
      <c r="AD505" s="141"/>
      <c r="AE505" s="141"/>
      <c r="AF505" s="141"/>
      <c r="AG505" s="141"/>
      <c r="AH505" s="141"/>
      <c r="AI505" s="141"/>
      <c r="AJ505" s="141"/>
      <c r="AK505" s="141"/>
      <c r="AL505" s="141"/>
      <c r="AM505" s="141"/>
      <c r="AN505" s="141"/>
      <c r="AO505" s="141"/>
      <c r="AP505" s="141"/>
      <c r="AQ505" s="141"/>
      <c r="AR505" s="141"/>
      <c r="AS505" s="141"/>
      <c r="AT505" s="141"/>
      <c r="AU505" s="141"/>
      <c r="AV505" s="141"/>
      <c r="AW505" s="141"/>
      <c r="AX505" s="141"/>
      <c r="AY505" s="141"/>
      <c r="AZ505" s="141"/>
      <c r="BA505" s="141"/>
      <c r="BB505" s="141"/>
      <c r="BC505" s="141"/>
    </row>
    <row r="506" spans="7:55" s="2" customFormat="1" x14ac:dyDescent="0.4">
      <c r="G506" s="141"/>
      <c r="H506" s="141"/>
      <c r="I506" s="141"/>
      <c r="J506" s="141"/>
      <c r="K506" s="141"/>
      <c r="L506" s="141"/>
      <c r="M506" s="141"/>
      <c r="N506" s="141"/>
      <c r="O506" s="141"/>
      <c r="P506" s="141"/>
      <c r="Q506" s="141"/>
      <c r="R506" s="141"/>
      <c r="S506" s="141"/>
      <c r="T506" s="141"/>
      <c r="U506" s="141"/>
      <c r="V506" s="141"/>
      <c r="W506" s="141"/>
      <c r="X506" s="141"/>
      <c r="Y506" s="141"/>
      <c r="Z506" s="141"/>
      <c r="AA506" s="141"/>
      <c r="AB506" s="141"/>
      <c r="AC506" s="141"/>
      <c r="AD506" s="141"/>
      <c r="AE506" s="141"/>
      <c r="AF506" s="141"/>
      <c r="AG506" s="141"/>
      <c r="AH506" s="141"/>
      <c r="AI506" s="141"/>
      <c r="AJ506" s="141"/>
      <c r="AK506" s="141"/>
      <c r="AL506" s="141"/>
      <c r="AM506" s="141"/>
      <c r="AN506" s="141"/>
      <c r="AO506" s="141"/>
      <c r="AP506" s="141"/>
      <c r="AQ506" s="141"/>
      <c r="AR506" s="141"/>
      <c r="AS506" s="141"/>
      <c r="AT506" s="141"/>
      <c r="AU506" s="141"/>
      <c r="AV506" s="141"/>
      <c r="AW506" s="141"/>
      <c r="AX506" s="141"/>
      <c r="AY506" s="141"/>
      <c r="AZ506" s="141"/>
      <c r="BA506" s="141"/>
      <c r="BB506" s="141"/>
      <c r="BC506" s="141"/>
    </row>
    <row r="507" spans="7:55" s="2" customFormat="1" x14ac:dyDescent="0.4">
      <c r="G507" s="141"/>
      <c r="H507" s="141"/>
      <c r="I507" s="141"/>
      <c r="J507" s="141"/>
      <c r="K507" s="141"/>
      <c r="L507" s="141"/>
      <c r="M507" s="141"/>
      <c r="N507" s="141"/>
      <c r="O507" s="141"/>
      <c r="P507" s="141"/>
      <c r="Q507" s="141"/>
      <c r="R507" s="141"/>
      <c r="S507" s="141"/>
      <c r="T507" s="141"/>
      <c r="U507" s="141"/>
      <c r="V507" s="141"/>
      <c r="W507" s="141"/>
      <c r="X507" s="141"/>
      <c r="Y507" s="141"/>
      <c r="Z507" s="141"/>
      <c r="AA507" s="141"/>
      <c r="AB507" s="141"/>
      <c r="AC507" s="141"/>
      <c r="AD507" s="141"/>
      <c r="AE507" s="141"/>
      <c r="AF507" s="141"/>
      <c r="AG507" s="141"/>
      <c r="AH507" s="141"/>
      <c r="AI507" s="141"/>
      <c r="AJ507" s="141"/>
      <c r="AK507" s="141"/>
      <c r="AL507" s="141"/>
      <c r="AM507" s="141"/>
      <c r="AN507" s="141"/>
      <c r="AO507" s="141"/>
      <c r="AP507" s="141"/>
      <c r="AQ507" s="141"/>
      <c r="AR507" s="141"/>
      <c r="AS507" s="141"/>
      <c r="AT507" s="141"/>
      <c r="AU507" s="141"/>
      <c r="AV507" s="141"/>
      <c r="AW507" s="141"/>
      <c r="AX507" s="141"/>
      <c r="AY507" s="141"/>
      <c r="AZ507" s="141"/>
      <c r="BA507" s="141"/>
      <c r="BB507" s="141"/>
      <c r="BC507" s="141"/>
    </row>
    <row r="508" spans="7:55" s="2" customFormat="1" x14ac:dyDescent="0.4">
      <c r="G508" s="141"/>
      <c r="H508" s="141"/>
      <c r="I508" s="141"/>
      <c r="J508" s="141"/>
      <c r="K508" s="141"/>
      <c r="L508" s="141"/>
      <c r="M508" s="141"/>
      <c r="N508" s="141"/>
      <c r="O508" s="141"/>
      <c r="P508" s="141"/>
      <c r="Q508" s="141"/>
      <c r="R508" s="141"/>
      <c r="S508" s="141"/>
      <c r="T508" s="141"/>
      <c r="U508" s="141"/>
      <c r="V508" s="141"/>
      <c r="W508" s="141"/>
      <c r="X508" s="141"/>
      <c r="Y508" s="141"/>
      <c r="Z508" s="141"/>
      <c r="AA508" s="141"/>
      <c r="AB508" s="141"/>
      <c r="AC508" s="141"/>
      <c r="AD508" s="141"/>
      <c r="AE508" s="141"/>
      <c r="AF508" s="141"/>
      <c r="AG508" s="141"/>
      <c r="AH508" s="141"/>
      <c r="AI508" s="141"/>
      <c r="AJ508" s="141"/>
      <c r="AK508" s="141"/>
      <c r="AL508" s="141"/>
      <c r="AM508" s="141"/>
      <c r="AN508" s="141"/>
      <c r="AO508" s="141"/>
      <c r="AP508" s="141"/>
      <c r="AQ508" s="141"/>
      <c r="AR508" s="141"/>
      <c r="AS508" s="141"/>
      <c r="AT508" s="141"/>
      <c r="AU508" s="141"/>
      <c r="AV508" s="141"/>
      <c r="AW508" s="141"/>
      <c r="AX508" s="141"/>
      <c r="AY508" s="141"/>
      <c r="AZ508" s="141"/>
      <c r="BA508" s="141"/>
      <c r="BB508" s="141"/>
      <c r="BC508" s="141"/>
    </row>
    <row r="509" spans="7:55" s="2" customFormat="1" x14ac:dyDescent="0.4">
      <c r="G509" s="141"/>
      <c r="H509" s="141"/>
      <c r="I509" s="141"/>
      <c r="J509" s="141"/>
      <c r="K509" s="141"/>
      <c r="L509" s="141"/>
      <c r="M509" s="141"/>
      <c r="N509" s="141"/>
      <c r="O509" s="141"/>
      <c r="P509" s="141"/>
      <c r="Q509" s="141"/>
      <c r="R509" s="141"/>
      <c r="S509" s="141"/>
      <c r="T509" s="141"/>
      <c r="U509" s="141"/>
      <c r="V509" s="141"/>
      <c r="W509" s="141"/>
      <c r="X509" s="141"/>
      <c r="Y509" s="141"/>
      <c r="Z509" s="141"/>
      <c r="AA509" s="141"/>
      <c r="AB509" s="141"/>
      <c r="AC509" s="141"/>
      <c r="AD509" s="141"/>
      <c r="AE509" s="141"/>
      <c r="AF509" s="141"/>
      <c r="AG509" s="141"/>
      <c r="AH509" s="141"/>
      <c r="AI509" s="141"/>
      <c r="AJ509" s="141"/>
      <c r="AK509" s="141"/>
      <c r="AL509" s="141"/>
      <c r="AM509" s="141"/>
      <c r="AN509" s="141"/>
      <c r="AO509" s="141"/>
      <c r="AP509" s="141"/>
      <c r="AQ509" s="141"/>
      <c r="AR509" s="141"/>
      <c r="AS509" s="141"/>
      <c r="AT509" s="141"/>
      <c r="AU509" s="141"/>
      <c r="AV509" s="141"/>
      <c r="AW509" s="141"/>
      <c r="AX509" s="141"/>
      <c r="AY509" s="141"/>
      <c r="AZ509" s="141"/>
      <c r="BA509" s="141"/>
      <c r="BB509" s="141"/>
      <c r="BC509" s="141"/>
    </row>
    <row r="510" spans="7:55" s="2" customFormat="1" x14ac:dyDescent="0.4">
      <c r="G510" s="141"/>
      <c r="H510" s="141"/>
      <c r="I510" s="141"/>
      <c r="J510" s="141"/>
      <c r="K510" s="141"/>
      <c r="L510" s="141"/>
      <c r="M510" s="141"/>
      <c r="N510" s="141"/>
      <c r="O510" s="141"/>
      <c r="P510" s="141"/>
      <c r="Q510" s="141"/>
      <c r="R510" s="141"/>
      <c r="S510" s="141"/>
      <c r="T510" s="141"/>
      <c r="U510" s="141"/>
      <c r="V510" s="141"/>
      <c r="W510" s="141"/>
      <c r="X510" s="141"/>
      <c r="Y510" s="141"/>
      <c r="Z510" s="141"/>
      <c r="AA510" s="141"/>
      <c r="AB510" s="141"/>
      <c r="AC510" s="141"/>
      <c r="AD510" s="141"/>
      <c r="AE510" s="141"/>
      <c r="AF510" s="141"/>
      <c r="AG510" s="141"/>
      <c r="AH510" s="141"/>
      <c r="AI510" s="141"/>
      <c r="AJ510" s="141"/>
      <c r="AK510" s="141"/>
      <c r="AL510" s="141"/>
      <c r="AM510" s="141"/>
      <c r="AN510" s="141"/>
      <c r="AO510" s="141"/>
      <c r="AP510" s="141"/>
      <c r="AQ510" s="141"/>
      <c r="AR510" s="141"/>
      <c r="AS510" s="141"/>
      <c r="AT510" s="141"/>
      <c r="AU510" s="141"/>
      <c r="AV510" s="141"/>
      <c r="AW510" s="141"/>
      <c r="AX510" s="141"/>
      <c r="AY510" s="141"/>
      <c r="AZ510" s="141"/>
      <c r="BA510" s="141"/>
      <c r="BB510" s="141"/>
      <c r="BC510" s="141"/>
    </row>
    <row r="511" spans="7:55" s="2" customFormat="1" x14ac:dyDescent="0.4">
      <c r="G511" s="141"/>
      <c r="H511" s="141"/>
      <c r="I511" s="141"/>
      <c r="J511" s="141"/>
      <c r="K511" s="141"/>
      <c r="L511" s="141"/>
      <c r="M511" s="141"/>
      <c r="N511" s="141"/>
      <c r="O511" s="141"/>
      <c r="P511" s="141"/>
      <c r="Q511" s="141"/>
      <c r="R511" s="141"/>
      <c r="S511" s="141"/>
      <c r="T511" s="141"/>
      <c r="U511" s="141"/>
      <c r="V511" s="141"/>
      <c r="W511" s="141"/>
      <c r="X511" s="141"/>
      <c r="Y511" s="141"/>
      <c r="Z511" s="141"/>
      <c r="AA511" s="141"/>
      <c r="AB511" s="141"/>
      <c r="AC511" s="141"/>
      <c r="AD511" s="141"/>
      <c r="AE511" s="141"/>
      <c r="AF511" s="141"/>
      <c r="AG511" s="141"/>
      <c r="AH511" s="141"/>
      <c r="AI511" s="141"/>
      <c r="AJ511" s="141"/>
      <c r="AK511" s="141"/>
      <c r="AL511" s="141"/>
      <c r="AM511" s="141"/>
      <c r="AN511" s="141"/>
      <c r="AO511" s="141"/>
      <c r="AP511" s="141"/>
      <c r="AQ511" s="141"/>
      <c r="AR511" s="141"/>
      <c r="AS511" s="141"/>
      <c r="AT511" s="141"/>
      <c r="AU511" s="141"/>
      <c r="AV511" s="141"/>
      <c r="AW511" s="141"/>
      <c r="AX511" s="141"/>
      <c r="AY511" s="141"/>
      <c r="AZ511" s="141"/>
      <c r="BA511" s="141"/>
      <c r="BB511" s="141"/>
      <c r="BC511" s="141"/>
    </row>
    <row r="512" spans="7:55" s="2" customFormat="1" x14ac:dyDescent="0.4">
      <c r="G512" s="141"/>
      <c r="H512" s="141"/>
      <c r="I512" s="141"/>
      <c r="J512" s="141"/>
      <c r="K512" s="141"/>
      <c r="L512" s="141"/>
      <c r="M512" s="141"/>
      <c r="N512" s="141"/>
      <c r="O512" s="141"/>
      <c r="P512" s="141"/>
      <c r="Q512" s="141"/>
      <c r="R512" s="141"/>
      <c r="S512" s="141"/>
      <c r="T512" s="141"/>
      <c r="U512" s="141"/>
      <c r="V512" s="141"/>
      <c r="W512" s="141"/>
      <c r="X512" s="141"/>
      <c r="Y512" s="141"/>
      <c r="Z512" s="141"/>
      <c r="AA512" s="141"/>
      <c r="AB512" s="141"/>
      <c r="AC512" s="141"/>
      <c r="AD512" s="141"/>
      <c r="AE512" s="141"/>
      <c r="AF512" s="141"/>
      <c r="AG512" s="141"/>
      <c r="AH512" s="141"/>
      <c r="AI512" s="141"/>
      <c r="AJ512" s="141"/>
      <c r="AK512" s="141"/>
      <c r="AL512" s="141"/>
      <c r="AM512" s="141"/>
      <c r="AN512" s="141"/>
      <c r="AO512" s="141"/>
      <c r="AP512" s="141"/>
      <c r="AQ512" s="141"/>
      <c r="AR512" s="141"/>
      <c r="AS512" s="141"/>
      <c r="AT512" s="141"/>
      <c r="AU512" s="141"/>
      <c r="AV512" s="141"/>
      <c r="AW512" s="141"/>
      <c r="AX512" s="141"/>
      <c r="AY512" s="141"/>
      <c r="AZ512" s="141"/>
      <c r="BA512" s="141"/>
      <c r="BB512" s="141"/>
      <c r="BC512" s="141"/>
    </row>
    <row r="513" spans="7:55" s="2" customFormat="1" x14ac:dyDescent="0.4">
      <c r="G513" s="141"/>
      <c r="H513" s="141"/>
      <c r="I513" s="141"/>
      <c r="J513" s="141"/>
      <c r="K513" s="141"/>
      <c r="L513" s="141"/>
      <c r="M513" s="141"/>
      <c r="N513" s="141"/>
      <c r="O513" s="141"/>
      <c r="P513" s="141"/>
      <c r="Q513" s="141"/>
      <c r="R513" s="141"/>
      <c r="S513" s="141"/>
      <c r="T513" s="141"/>
      <c r="U513" s="141"/>
      <c r="V513" s="141"/>
      <c r="W513" s="141"/>
      <c r="X513" s="141"/>
      <c r="Y513" s="141"/>
      <c r="Z513" s="141"/>
      <c r="AA513" s="141"/>
      <c r="AB513" s="141"/>
      <c r="AC513" s="141"/>
      <c r="AD513" s="141"/>
      <c r="AE513" s="141"/>
      <c r="AF513" s="141"/>
      <c r="AG513" s="141"/>
      <c r="AH513" s="141"/>
      <c r="AI513" s="141"/>
      <c r="AJ513" s="141"/>
      <c r="AK513" s="141"/>
      <c r="AL513" s="141"/>
      <c r="AM513" s="141"/>
      <c r="AN513" s="141"/>
      <c r="AO513" s="141"/>
      <c r="AP513" s="141"/>
      <c r="AQ513" s="141"/>
      <c r="AR513" s="141"/>
      <c r="AS513" s="141"/>
      <c r="AT513" s="141"/>
      <c r="AU513" s="141"/>
      <c r="AV513" s="141"/>
      <c r="AW513" s="141"/>
      <c r="AX513" s="141"/>
      <c r="AY513" s="141"/>
      <c r="AZ513" s="141"/>
      <c r="BA513" s="141"/>
      <c r="BB513" s="141"/>
      <c r="BC513" s="141"/>
    </row>
    <row r="514" spans="7:55" s="2" customFormat="1" x14ac:dyDescent="0.4">
      <c r="G514" s="141"/>
      <c r="H514" s="141"/>
      <c r="I514" s="141"/>
      <c r="J514" s="141"/>
      <c r="K514" s="141"/>
      <c r="L514" s="141"/>
      <c r="M514" s="141"/>
      <c r="N514" s="141"/>
      <c r="O514" s="141"/>
      <c r="P514" s="141"/>
      <c r="Q514" s="141"/>
      <c r="R514" s="141"/>
      <c r="S514" s="141"/>
      <c r="T514" s="141"/>
      <c r="U514" s="141"/>
      <c r="V514" s="141"/>
      <c r="W514" s="141"/>
      <c r="X514" s="141"/>
      <c r="Y514" s="141"/>
      <c r="Z514" s="141"/>
      <c r="AA514" s="141"/>
      <c r="AB514" s="141"/>
      <c r="AC514" s="141"/>
      <c r="AD514" s="141"/>
      <c r="AE514" s="141"/>
      <c r="AF514" s="141"/>
      <c r="AG514" s="141"/>
      <c r="AH514" s="141"/>
      <c r="AI514" s="141"/>
      <c r="AJ514" s="141"/>
      <c r="AK514" s="141"/>
      <c r="AL514" s="141"/>
      <c r="AM514" s="141"/>
      <c r="AN514" s="141"/>
      <c r="AO514" s="141"/>
      <c r="AP514" s="141"/>
      <c r="AQ514" s="141"/>
      <c r="AR514" s="141"/>
      <c r="AS514" s="141"/>
      <c r="AT514" s="141"/>
      <c r="AU514" s="141"/>
      <c r="AV514" s="141"/>
      <c r="AW514" s="141"/>
      <c r="AX514" s="141"/>
      <c r="AY514" s="141"/>
      <c r="AZ514" s="141"/>
      <c r="BA514" s="141"/>
      <c r="BB514" s="141"/>
      <c r="BC514" s="141"/>
    </row>
    <row r="515" spans="7:55" s="2" customFormat="1" x14ac:dyDescent="0.4">
      <c r="G515" s="141"/>
      <c r="H515" s="141"/>
      <c r="I515" s="141"/>
      <c r="J515" s="141"/>
      <c r="K515" s="141"/>
      <c r="L515" s="141"/>
      <c r="M515" s="141"/>
      <c r="N515" s="141"/>
      <c r="O515" s="141"/>
      <c r="P515" s="141"/>
      <c r="Q515" s="141"/>
      <c r="R515" s="141"/>
      <c r="S515" s="141"/>
      <c r="T515" s="141"/>
      <c r="U515" s="141"/>
      <c r="V515" s="141"/>
      <c r="W515" s="141"/>
      <c r="X515" s="141"/>
      <c r="Y515" s="141"/>
      <c r="Z515" s="141"/>
      <c r="AA515" s="141"/>
      <c r="AB515" s="141"/>
      <c r="AC515" s="141"/>
      <c r="AD515" s="141"/>
      <c r="AE515" s="141"/>
      <c r="AF515" s="141"/>
      <c r="AG515" s="141"/>
      <c r="AH515" s="141"/>
      <c r="AI515" s="141"/>
      <c r="AJ515" s="141"/>
      <c r="AK515" s="141"/>
      <c r="AL515" s="141"/>
      <c r="AM515" s="141"/>
      <c r="AN515" s="141"/>
      <c r="AO515" s="141"/>
      <c r="AP515" s="141"/>
      <c r="AQ515" s="141"/>
      <c r="AR515" s="141"/>
      <c r="AS515" s="141"/>
      <c r="AT515" s="141"/>
      <c r="AU515" s="141"/>
      <c r="AV515" s="141"/>
      <c r="AW515" s="141"/>
      <c r="AX515" s="141"/>
      <c r="AY515" s="141"/>
      <c r="AZ515" s="141"/>
      <c r="BA515" s="141"/>
      <c r="BB515" s="141"/>
      <c r="BC515" s="141"/>
    </row>
    <row r="516" spans="7:55" s="2" customFormat="1" x14ac:dyDescent="0.4">
      <c r="G516" s="141"/>
      <c r="H516" s="141"/>
      <c r="I516" s="141"/>
      <c r="J516" s="141"/>
      <c r="K516" s="141"/>
      <c r="L516" s="141"/>
      <c r="M516" s="141"/>
      <c r="N516" s="141"/>
      <c r="O516" s="141"/>
      <c r="P516" s="141"/>
      <c r="Q516" s="141"/>
      <c r="R516" s="141"/>
      <c r="S516" s="141"/>
      <c r="T516" s="141"/>
      <c r="U516" s="141"/>
      <c r="V516" s="141"/>
      <c r="W516" s="141"/>
      <c r="X516" s="141"/>
      <c r="Y516" s="141"/>
      <c r="Z516" s="141"/>
      <c r="AA516" s="141"/>
      <c r="AB516" s="141"/>
      <c r="AC516" s="141"/>
      <c r="AD516" s="141"/>
      <c r="AE516" s="141"/>
      <c r="AF516" s="141"/>
      <c r="AG516" s="141"/>
      <c r="AH516" s="141"/>
      <c r="AI516" s="141"/>
      <c r="AJ516" s="141"/>
      <c r="AK516" s="141"/>
      <c r="AL516" s="141"/>
      <c r="AM516" s="141"/>
      <c r="AN516" s="141"/>
      <c r="AO516" s="141"/>
      <c r="AP516" s="141"/>
      <c r="AQ516" s="141"/>
      <c r="AR516" s="141"/>
      <c r="AS516" s="141"/>
      <c r="AT516" s="141"/>
      <c r="AU516" s="141"/>
      <c r="AV516" s="141"/>
      <c r="AW516" s="141"/>
      <c r="AX516" s="141"/>
      <c r="AY516" s="141"/>
      <c r="AZ516" s="141"/>
      <c r="BA516" s="141"/>
      <c r="BB516" s="141"/>
      <c r="BC516" s="141"/>
    </row>
    <row r="517" spans="7:55" s="2" customFormat="1" x14ac:dyDescent="0.4">
      <c r="G517" s="141"/>
      <c r="H517" s="141"/>
      <c r="I517" s="141"/>
      <c r="J517" s="141"/>
      <c r="K517" s="141"/>
      <c r="L517" s="141"/>
      <c r="M517" s="141"/>
      <c r="N517" s="141"/>
      <c r="O517" s="141"/>
      <c r="P517" s="141"/>
      <c r="Q517" s="141"/>
      <c r="R517" s="141"/>
      <c r="S517" s="141"/>
      <c r="T517" s="141"/>
      <c r="U517" s="141"/>
      <c r="V517" s="141"/>
      <c r="W517" s="141"/>
      <c r="X517" s="141"/>
      <c r="Y517" s="141"/>
      <c r="Z517" s="141"/>
      <c r="AA517" s="141"/>
      <c r="AB517" s="141"/>
      <c r="AC517" s="141"/>
      <c r="AD517" s="141"/>
      <c r="AE517" s="141"/>
      <c r="AF517" s="141"/>
      <c r="AG517" s="141"/>
      <c r="AH517" s="141"/>
      <c r="AI517" s="141"/>
      <c r="AJ517" s="141"/>
      <c r="AK517" s="141"/>
      <c r="AL517" s="141"/>
      <c r="AM517" s="141"/>
      <c r="AN517" s="141"/>
      <c r="AO517" s="141"/>
      <c r="AP517" s="141"/>
      <c r="AQ517" s="141"/>
      <c r="AR517" s="141"/>
      <c r="AS517" s="141"/>
      <c r="AT517" s="141"/>
      <c r="AU517" s="141"/>
      <c r="AV517" s="141"/>
      <c r="AW517" s="141"/>
      <c r="AX517" s="141"/>
      <c r="AY517" s="141"/>
      <c r="AZ517" s="141"/>
      <c r="BA517" s="141"/>
      <c r="BB517" s="141"/>
      <c r="BC517" s="141"/>
    </row>
    <row r="518" spans="7:55" s="2" customFormat="1" x14ac:dyDescent="0.4">
      <c r="G518" s="141"/>
      <c r="H518" s="141"/>
      <c r="I518" s="141"/>
      <c r="J518" s="141"/>
      <c r="K518" s="141"/>
      <c r="L518" s="141"/>
      <c r="M518" s="141"/>
      <c r="N518" s="141"/>
      <c r="O518" s="141"/>
      <c r="P518" s="141"/>
      <c r="Q518" s="141"/>
      <c r="R518" s="141"/>
      <c r="S518" s="141"/>
      <c r="T518" s="141"/>
      <c r="U518" s="141"/>
      <c r="V518" s="141"/>
      <c r="W518" s="141"/>
      <c r="X518" s="141"/>
      <c r="Y518" s="141"/>
      <c r="Z518" s="141"/>
      <c r="AA518" s="141"/>
      <c r="AB518" s="141"/>
      <c r="AC518" s="141"/>
      <c r="AD518" s="141"/>
      <c r="AE518" s="141"/>
      <c r="AF518" s="141"/>
      <c r="AG518" s="141"/>
      <c r="AH518" s="141"/>
      <c r="AI518" s="141"/>
      <c r="AJ518" s="141"/>
      <c r="AK518" s="141"/>
      <c r="AL518" s="141"/>
      <c r="AM518" s="141"/>
      <c r="AN518" s="141"/>
      <c r="AO518" s="141"/>
      <c r="AP518" s="141"/>
      <c r="AQ518" s="141"/>
      <c r="AR518" s="141"/>
      <c r="AS518" s="141"/>
      <c r="AT518" s="141"/>
      <c r="AU518" s="141"/>
      <c r="AV518" s="141"/>
      <c r="AW518" s="141"/>
      <c r="AX518" s="141"/>
      <c r="AY518" s="141"/>
      <c r="AZ518" s="141"/>
      <c r="BA518" s="141"/>
      <c r="BB518" s="141"/>
      <c r="BC518" s="141"/>
    </row>
    <row r="519" spans="7:55" s="2" customFormat="1" x14ac:dyDescent="0.4">
      <c r="G519" s="141"/>
      <c r="H519" s="141"/>
      <c r="I519" s="141"/>
      <c r="J519" s="141"/>
      <c r="K519" s="141"/>
      <c r="L519" s="141"/>
      <c r="M519" s="141"/>
      <c r="N519" s="141"/>
      <c r="O519" s="141"/>
      <c r="P519" s="141"/>
      <c r="Q519" s="141"/>
      <c r="R519" s="141"/>
      <c r="S519" s="141"/>
      <c r="T519" s="141"/>
      <c r="U519" s="141"/>
      <c r="V519" s="141"/>
      <c r="W519" s="141"/>
      <c r="X519" s="141"/>
      <c r="Y519" s="141"/>
      <c r="Z519" s="141"/>
      <c r="AA519" s="141"/>
      <c r="AB519" s="141"/>
      <c r="AC519" s="141"/>
      <c r="AD519" s="141"/>
      <c r="AE519" s="141"/>
      <c r="AF519" s="141"/>
      <c r="AG519" s="141"/>
      <c r="AH519" s="141"/>
      <c r="AI519" s="141"/>
      <c r="AJ519" s="141"/>
      <c r="AK519" s="141"/>
      <c r="AL519" s="141"/>
      <c r="AM519" s="141"/>
      <c r="AN519" s="141"/>
      <c r="AO519" s="141"/>
      <c r="AP519" s="141"/>
      <c r="AQ519" s="141"/>
      <c r="AR519" s="141"/>
      <c r="AS519" s="141"/>
      <c r="AT519" s="141"/>
      <c r="AU519" s="141"/>
      <c r="AV519" s="141"/>
      <c r="AW519" s="141"/>
      <c r="AX519" s="141"/>
      <c r="AY519" s="141"/>
      <c r="AZ519" s="141"/>
      <c r="BA519" s="141"/>
      <c r="BB519" s="141"/>
      <c r="BC519" s="141"/>
    </row>
    <row r="520" spans="7:55" s="2" customFormat="1" x14ac:dyDescent="0.4">
      <c r="G520" s="141"/>
      <c r="H520" s="141"/>
      <c r="I520" s="141"/>
      <c r="J520" s="141"/>
      <c r="K520" s="141"/>
      <c r="L520" s="141"/>
      <c r="M520" s="141"/>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141"/>
      <c r="AK520" s="141"/>
      <c r="AL520" s="141"/>
      <c r="AM520" s="141"/>
      <c r="AN520" s="141"/>
      <c r="AO520" s="141"/>
      <c r="AP520" s="141"/>
      <c r="AQ520" s="141"/>
      <c r="AR520" s="141"/>
      <c r="AS520" s="141"/>
      <c r="AT520" s="141"/>
      <c r="AU520" s="141"/>
      <c r="AV520" s="141"/>
      <c r="AW520" s="141"/>
      <c r="AX520" s="141"/>
      <c r="AY520" s="141"/>
      <c r="AZ520" s="141"/>
      <c r="BA520" s="141"/>
      <c r="BB520" s="141"/>
      <c r="BC520" s="141"/>
    </row>
    <row r="521" spans="7:55" s="2" customFormat="1" x14ac:dyDescent="0.4">
      <c r="G521" s="141"/>
      <c r="H521" s="141"/>
      <c r="I521" s="141"/>
      <c r="J521" s="141"/>
      <c r="K521" s="141"/>
      <c r="L521" s="141"/>
      <c r="M521" s="141"/>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c r="BA521" s="141"/>
      <c r="BB521" s="141"/>
      <c r="BC521" s="141"/>
    </row>
    <row r="522" spans="7:55" s="2" customFormat="1" x14ac:dyDescent="0.4">
      <c r="G522" s="141"/>
      <c r="H522" s="141"/>
      <c r="I522" s="141"/>
      <c r="J522" s="141"/>
      <c r="K522" s="141"/>
      <c r="L522" s="141"/>
      <c r="M522" s="141"/>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c r="BA522" s="141"/>
      <c r="BB522" s="141"/>
      <c r="BC522" s="141"/>
    </row>
    <row r="523" spans="7:55" s="2" customFormat="1" x14ac:dyDescent="0.4">
      <c r="G523" s="141"/>
      <c r="H523" s="141"/>
      <c r="I523" s="141"/>
      <c r="J523" s="141"/>
      <c r="K523" s="141"/>
      <c r="L523" s="141"/>
      <c r="M523" s="141"/>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1"/>
      <c r="BB523" s="141"/>
      <c r="BC523" s="141"/>
    </row>
    <row r="524" spans="7:55" s="2" customFormat="1" x14ac:dyDescent="0.4">
      <c r="G524" s="141"/>
      <c r="H524" s="141"/>
      <c r="I524" s="141"/>
      <c r="J524" s="141"/>
      <c r="K524" s="141"/>
      <c r="L524" s="141"/>
      <c r="M524" s="141"/>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141"/>
      <c r="AK524" s="141"/>
      <c r="AL524" s="141"/>
      <c r="AM524" s="141"/>
      <c r="AN524" s="141"/>
      <c r="AO524" s="141"/>
      <c r="AP524" s="141"/>
      <c r="AQ524" s="141"/>
      <c r="AR524" s="141"/>
      <c r="AS524" s="141"/>
      <c r="AT524" s="141"/>
      <c r="AU524" s="141"/>
      <c r="AV524" s="141"/>
      <c r="AW524" s="141"/>
      <c r="AX524" s="141"/>
      <c r="AY524" s="141"/>
      <c r="AZ524" s="141"/>
      <c r="BA524" s="141"/>
      <c r="BB524" s="141"/>
      <c r="BC524" s="141"/>
    </row>
    <row r="525" spans="7:55" s="2" customFormat="1" x14ac:dyDescent="0.4">
      <c r="G525" s="141"/>
      <c r="H525" s="141"/>
      <c r="I525" s="141"/>
      <c r="J525" s="141"/>
      <c r="K525" s="141"/>
      <c r="L525" s="141"/>
      <c r="M525" s="141"/>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c r="BA525" s="141"/>
      <c r="BB525" s="141"/>
      <c r="BC525" s="141"/>
    </row>
    <row r="526" spans="7:55" s="2" customFormat="1" x14ac:dyDescent="0.4">
      <c r="G526" s="141"/>
      <c r="H526" s="141"/>
      <c r="I526" s="141"/>
      <c r="J526" s="141"/>
      <c r="K526" s="141"/>
      <c r="L526" s="141"/>
      <c r="M526" s="141"/>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c r="BA526" s="141"/>
      <c r="BB526" s="141"/>
      <c r="BC526" s="141"/>
    </row>
    <row r="527" spans="7:55" s="2" customFormat="1" x14ac:dyDescent="0.4">
      <c r="G527" s="141"/>
      <c r="H527" s="141"/>
      <c r="I527" s="141"/>
      <c r="J527" s="141"/>
      <c r="K527" s="141"/>
      <c r="L527" s="141"/>
      <c r="M527" s="141"/>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c r="BA527" s="141"/>
      <c r="BB527" s="141"/>
      <c r="BC527" s="141"/>
    </row>
    <row r="528" spans="7:55" s="2" customFormat="1" x14ac:dyDescent="0.4">
      <c r="G528" s="141"/>
      <c r="H528" s="141"/>
      <c r="I528" s="141"/>
      <c r="J528" s="141"/>
      <c r="K528" s="141"/>
      <c r="L528" s="141"/>
      <c r="M528" s="141"/>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c r="BA528" s="141"/>
      <c r="BB528" s="141"/>
      <c r="BC528" s="141"/>
    </row>
    <row r="529" spans="7:55" s="2" customFormat="1" x14ac:dyDescent="0.4">
      <c r="G529" s="141"/>
      <c r="H529" s="141"/>
      <c r="I529" s="141"/>
      <c r="J529" s="141"/>
      <c r="K529" s="141"/>
      <c r="L529" s="141"/>
      <c r="M529" s="141"/>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141"/>
      <c r="AK529" s="141"/>
      <c r="AL529" s="141"/>
      <c r="AM529" s="141"/>
      <c r="AN529" s="141"/>
      <c r="AO529" s="141"/>
      <c r="AP529" s="141"/>
      <c r="AQ529" s="141"/>
      <c r="AR529" s="141"/>
      <c r="AS529" s="141"/>
      <c r="AT529" s="141"/>
      <c r="AU529" s="141"/>
      <c r="AV529" s="141"/>
      <c r="AW529" s="141"/>
      <c r="AX529" s="141"/>
      <c r="AY529" s="141"/>
      <c r="AZ529" s="141"/>
      <c r="BA529" s="141"/>
      <c r="BB529" s="141"/>
      <c r="BC529" s="141"/>
    </row>
    <row r="530" spans="7:55" s="2" customFormat="1" x14ac:dyDescent="0.4">
      <c r="G530" s="141"/>
      <c r="H530" s="141"/>
      <c r="I530" s="141"/>
      <c r="J530" s="141"/>
      <c r="K530" s="141"/>
      <c r="L530" s="141"/>
      <c r="M530" s="141"/>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c r="BA530" s="141"/>
      <c r="BB530" s="141"/>
      <c r="BC530" s="141"/>
    </row>
    <row r="531" spans="7:55" s="2" customFormat="1" x14ac:dyDescent="0.4">
      <c r="G531" s="141"/>
      <c r="H531" s="141"/>
      <c r="I531" s="141"/>
      <c r="J531" s="141"/>
      <c r="K531" s="141"/>
      <c r="L531" s="141"/>
      <c r="M531" s="141"/>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c r="BA531" s="141"/>
      <c r="BB531" s="141"/>
      <c r="BC531" s="141"/>
    </row>
    <row r="532" spans="7:55" s="2" customFormat="1" x14ac:dyDescent="0.4">
      <c r="G532" s="141"/>
      <c r="H532" s="141"/>
      <c r="I532" s="141"/>
      <c r="J532" s="141"/>
      <c r="K532" s="141"/>
      <c r="L532" s="141"/>
      <c r="M532" s="141"/>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1"/>
      <c r="BB532" s="141"/>
      <c r="BC532" s="141"/>
    </row>
    <row r="533" spans="7:55" s="2" customFormat="1" x14ac:dyDescent="0.4">
      <c r="G533" s="141"/>
      <c r="H533" s="141"/>
      <c r="I533" s="141"/>
      <c r="J533" s="141"/>
      <c r="K533" s="141"/>
      <c r="L533" s="141"/>
      <c r="M533" s="141"/>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c r="BA533" s="141"/>
      <c r="BB533" s="141"/>
      <c r="BC533" s="141"/>
    </row>
    <row r="534" spans="7:55" s="2" customFormat="1" x14ac:dyDescent="0.4">
      <c r="G534" s="141"/>
      <c r="H534" s="141"/>
      <c r="I534" s="141"/>
      <c r="J534" s="141"/>
      <c r="K534" s="141"/>
      <c r="L534" s="141"/>
      <c r="M534" s="141"/>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c r="BA534" s="141"/>
      <c r="BB534" s="141"/>
      <c r="BC534" s="141"/>
    </row>
    <row r="535" spans="7:55" s="2" customFormat="1" x14ac:dyDescent="0.4">
      <c r="G535" s="141"/>
      <c r="H535" s="141"/>
      <c r="I535" s="141"/>
      <c r="J535" s="141"/>
      <c r="K535" s="141"/>
      <c r="L535" s="141"/>
      <c r="M535" s="141"/>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c r="BA535" s="141"/>
      <c r="BB535" s="141"/>
      <c r="BC535" s="141"/>
    </row>
    <row r="536" spans="7:55" s="2" customFormat="1" x14ac:dyDescent="0.4">
      <c r="G536" s="141"/>
      <c r="H536" s="141"/>
      <c r="I536" s="141"/>
      <c r="J536" s="141"/>
      <c r="K536" s="141"/>
      <c r="L536" s="141"/>
      <c r="M536" s="141"/>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c r="BA536" s="141"/>
      <c r="BB536" s="141"/>
      <c r="BC536" s="141"/>
    </row>
    <row r="537" spans="7:55" s="2" customFormat="1" x14ac:dyDescent="0.4">
      <c r="G537" s="141"/>
      <c r="H537" s="141"/>
      <c r="I537" s="141"/>
      <c r="J537" s="141"/>
      <c r="K537" s="141"/>
      <c r="L537" s="141"/>
      <c r="M537" s="141"/>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c r="BA537" s="141"/>
      <c r="BB537" s="141"/>
      <c r="BC537" s="141"/>
    </row>
    <row r="538" spans="7:55" s="2" customFormat="1" x14ac:dyDescent="0.4">
      <c r="G538" s="141"/>
      <c r="H538" s="141"/>
      <c r="I538" s="141"/>
      <c r="J538" s="141"/>
      <c r="K538" s="141"/>
      <c r="L538" s="141"/>
      <c r="M538" s="141"/>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1"/>
      <c r="BB538" s="141"/>
      <c r="BC538" s="141"/>
    </row>
    <row r="539" spans="7:55" s="2" customFormat="1" x14ac:dyDescent="0.4">
      <c r="G539" s="141"/>
      <c r="H539" s="141"/>
      <c r="I539" s="141"/>
      <c r="J539" s="141"/>
      <c r="K539" s="141"/>
      <c r="L539" s="141"/>
      <c r="M539" s="141"/>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row>
    <row r="540" spans="7:55" s="2" customFormat="1" x14ac:dyDescent="0.4">
      <c r="G540" s="141"/>
      <c r="H540" s="141"/>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row>
    <row r="541" spans="7:55" s="2" customFormat="1" x14ac:dyDescent="0.4">
      <c r="G541" s="141"/>
      <c r="H541" s="141"/>
      <c r="I541" s="141"/>
      <c r="J541" s="141"/>
      <c r="K541" s="141"/>
      <c r="L541" s="141"/>
      <c r="M541" s="141"/>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141"/>
      <c r="AK541" s="141"/>
      <c r="AL541" s="141"/>
      <c r="AM541" s="141"/>
      <c r="AN541" s="141"/>
      <c r="AO541" s="141"/>
      <c r="AP541" s="141"/>
      <c r="AQ541" s="141"/>
      <c r="AR541" s="141"/>
      <c r="AS541" s="141"/>
      <c r="AT541" s="141"/>
      <c r="AU541" s="141"/>
      <c r="AV541" s="141"/>
      <c r="AW541" s="141"/>
      <c r="AX541" s="141"/>
      <c r="AY541" s="141"/>
      <c r="AZ541" s="141"/>
      <c r="BA541" s="141"/>
      <c r="BB541" s="141"/>
      <c r="BC541" s="141"/>
    </row>
    <row r="542" spans="7:55" s="2" customFormat="1" x14ac:dyDescent="0.4">
      <c r="G542" s="141"/>
      <c r="H542" s="141"/>
      <c r="I542" s="141"/>
      <c r="J542" s="141"/>
      <c r="K542" s="141"/>
      <c r="L542" s="141"/>
      <c r="M542" s="141"/>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c r="BA542" s="141"/>
      <c r="BB542" s="141"/>
      <c r="BC542" s="141"/>
    </row>
    <row r="543" spans="7:55" s="2" customFormat="1" x14ac:dyDescent="0.4">
      <c r="G543" s="141"/>
      <c r="H543" s="141"/>
      <c r="I543" s="141"/>
      <c r="J543" s="141"/>
      <c r="K543" s="141"/>
      <c r="L543" s="141"/>
      <c r="M543" s="141"/>
      <c r="N543" s="141"/>
      <c r="O543" s="141"/>
      <c r="P543" s="141"/>
      <c r="Q543" s="141"/>
      <c r="R543" s="141"/>
      <c r="S543" s="141"/>
      <c r="T543" s="141"/>
      <c r="U543" s="141"/>
      <c r="V543" s="141"/>
      <c r="W543" s="141"/>
      <c r="X543" s="141"/>
      <c r="Y543" s="141"/>
      <c r="Z543" s="141"/>
      <c r="AA543" s="141"/>
      <c r="AB543" s="141"/>
      <c r="AC543" s="141"/>
      <c r="AD543" s="141"/>
      <c r="AE543" s="141"/>
      <c r="AF543" s="141"/>
      <c r="AG543" s="141"/>
      <c r="AH543" s="141"/>
      <c r="AI543" s="141"/>
      <c r="AJ543" s="141"/>
      <c r="AK543" s="141"/>
      <c r="AL543" s="141"/>
      <c r="AM543" s="141"/>
      <c r="AN543" s="141"/>
      <c r="AO543" s="141"/>
      <c r="AP543" s="141"/>
      <c r="AQ543" s="141"/>
      <c r="AR543" s="141"/>
      <c r="AS543" s="141"/>
      <c r="AT543" s="141"/>
      <c r="AU543" s="141"/>
      <c r="AV543" s="141"/>
      <c r="AW543" s="141"/>
      <c r="AX543" s="141"/>
      <c r="AY543" s="141"/>
      <c r="AZ543" s="141"/>
      <c r="BA543" s="141"/>
      <c r="BB543" s="141"/>
      <c r="BC543" s="141"/>
    </row>
    <row r="544" spans="7:55" s="2" customFormat="1" x14ac:dyDescent="0.4">
      <c r="G544" s="141"/>
      <c r="H544" s="141"/>
      <c r="I544" s="141"/>
      <c r="J544" s="141"/>
      <c r="K544" s="141"/>
      <c r="L544" s="141"/>
      <c r="M544" s="141"/>
      <c r="N544" s="141"/>
      <c r="O544" s="141"/>
      <c r="P544" s="141"/>
      <c r="Q544" s="141"/>
      <c r="R544" s="141"/>
      <c r="S544" s="141"/>
      <c r="T544" s="141"/>
      <c r="U544" s="141"/>
      <c r="V544" s="141"/>
      <c r="W544" s="141"/>
      <c r="X544" s="141"/>
      <c r="Y544" s="141"/>
      <c r="Z544" s="141"/>
      <c r="AA544" s="141"/>
      <c r="AB544" s="141"/>
      <c r="AC544" s="141"/>
      <c r="AD544" s="141"/>
      <c r="AE544" s="141"/>
      <c r="AF544" s="141"/>
      <c r="AG544" s="141"/>
      <c r="AH544" s="141"/>
      <c r="AI544" s="141"/>
      <c r="AJ544" s="141"/>
      <c r="AK544" s="141"/>
      <c r="AL544" s="141"/>
      <c r="AM544" s="141"/>
      <c r="AN544" s="141"/>
      <c r="AO544" s="141"/>
      <c r="AP544" s="141"/>
      <c r="AQ544" s="141"/>
      <c r="AR544" s="141"/>
      <c r="AS544" s="141"/>
      <c r="AT544" s="141"/>
      <c r="AU544" s="141"/>
      <c r="AV544" s="141"/>
      <c r="AW544" s="141"/>
      <c r="AX544" s="141"/>
      <c r="AY544" s="141"/>
      <c r="AZ544" s="141"/>
      <c r="BA544" s="141"/>
      <c r="BB544" s="141"/>
      <c r="BC544" s="141"/>
    </row>
    <row r="545" spans="7:55" s="2" customFormat="1" x14ac:dyDescent="0.4">
      <c r="G545" s="141"/>
      <c r="H545" s="141"/>
      <c r="I545" s="141"/>
      <c r="J545" s="141"/>
      <c r="K545" s="141"/>
      <c r="L545" s="141"/>
      <c r="M545" s="141"/>
      <c r="N545" s="141"/>
      <c r="O545" s="141"/>
      <c r="P545" s="141"/>
      <c r="Q545" s="141"/>
      <c r="R545" s="141"/>
      <c r="S545" s="141"/>
      <c r="T545" s="141"/>
      <c r="U545" s="141"/>
      <c r="V545" s="141"/>
      <c r="W545" s="141"/>
      <c r="X545" s="141"/>
      <c r="Y545" s="141"/>
      <c r="Z545" s="141"/>
      <c r="AA545" s="141"/>
      <c r="AB545" s="141"/>
      <c r="AC545" s="141"/>
      <c r="AD545" s="141"/>
      <c r="AE545" s="141"/>
      <c r="AF545" s="141"/>
      <c r="AG545" s="141"/>
      <c r="AH545" s="141"/>
      <c r="AI545" s="141"/>
      <c r="AJ545" s="141"/>
      <c r="AK545" s="141"/>
      <c r="AL545" s="141"/>
      <c r="AM545" s="141"/>
      <c r="AN545" s="141"/>
      <c r="AO545" s="141"/>
      <c r="AP545" s="141"/>
      <c r="AQ545" s="141"/>
      <c r="AR545" s="141"/>
      <c r="AS545" s="141"/>
      <c r="AT545" s="141"/>
      <c r="AU545" s="141"/>
      <c r="AV545" s="141"/>
      <c r="AW545" s="141"/>
      <c r="AX545" s="141"/>
      <c r="AY545" s="141"/>
      <c r="AZ545" s="141"/>
      <c r="BA545" s="141"/>
      <c r="BB545" s="141"/>
      <c r="BC545" s="141"/>
    </row>
    <row r="546" spans="7:55" s="2" customFormat="1" x14ac:dyDescent="0.4">
      <c r="G546" s="141"/>
      <c r="H546" s="141"/>
      <c r="I546" s="141"/>
      <c r="J546" s="141"/>
      <c r="K546" s="141"/>
      <c r="L546" s="141"/>
      <c r="M546" s="141"/>
      <c r="N546" s="141"/>
      <c r="O546" s="141"/>
      <c r="P546" s="141"/>
      <c r="Q546" s="141"/>
      <c r="R546" s="141"/>
      <c r="S546" s="141"/>
      <c r="T546" s="141"/>
      <c r="U546" s="141"/>
      <c r="V546" s="141"/>
      <c r="W546" s="141"/>
      <c r="X546" s="141"/>
      <c r="Y546" s="141"/>
      <c r="Z546" s="141"/>
      <c r="AA546" s="141"/>
      <c r="AB546" s="141"/>
      <c r="AC546" s="141"/>
      <c r="AD546" s="141"/>
      <c r="AE546" s="141"/>
      <c r="AF546" s="141"/>
      <c r="AG546" s="141"/>
      <c r="AH546" s="141"/>
      <c r="AI546" s="141"/>
      <c r="AJ546" s="141"/>
      <c r="AK546" s="141"/>
      <c r="AL546" s="141"/>
      <c r="AM546" s="141"/>
      <c r="AN546" s="141"/>
      <c r="AO546" s="141"/>
      <c r="AP546" s="141"/>
      <c r="AQ546" s="141"/>
      <c r="AR546" s="141"/>
      <c r="AS546" s="141"/>
      <c r="AT546" s="141"/>
      <c r="AU546" s="141"/>
      <c r="AV546" s="141"/>
      <c r="AW546" s="141"/>
      <c r="AX546" s="141"/>
      <c r="AY546" s="141"/>
      <c r="AZ546" s="141"/>
      <c r="BA546" s="141"/>
      <c r="BB546" s="141"/>
      <c r="BC546" s="141"/>
    </row>
    <row r="547" spans="7:55" s="2" customFormat="1" x14ac:dyDescent="0.4">
      <c r="G547" s="141"/>
      <c r="H547" s="141"/>
      <c r="I547" s="141"/>
      <c r="J547" s="141"/>
      <c r="K547" s="141"/>
      <c r="L547" s="141"/>
      <c r="M547" s="141"/>
      <c r="N547" s="141"/>
      <c r="O547" s="141"/>
      <c r="P547" s="141"/>
      <c r="Q547" s="141"/>
      <c r="R547" s="141"/>
      <c r="S547" s="141"/>
      <c r="T547" s="141"/>
      <c r="U547" s="141"/>
      <c r="V547" s="141"/>
      <c r="W547" s="141"/>
      <c r="X547" s="141"/>
      <c r="Y547" s="141"/>
      <c r="Z547" s="141"/>
      <c r="AA547" s="141"/>
      <c r="AB547" s="141"/>
      <c r="AC547" s="141"/>
      <c r="AD547" s="141"/>
      <c r="AE547" s="141"/>
      <c r="AF547" s="141"/>
      <c r="AG547" s="141"/>
      <c r="AH547" s="141"/>
      <c r="AI547" s="141"/>
      <c r="AJ547" s="141"/>
      <c r="AK547" s="141"/>
      <c r="AL547" s="141"/>
      <c r="AM547" s="141"/>
      <c r="AN547" s="141"/>
      <c r="AO547" s="141"/>
      <c r="AP547" s="141"/>
      <c r="AQ547" s="141"/>
      <c r="AR547" s="141"/>
      <c r="AS547" s="141"/>
      <c r="AT547" s="141"/>
      <c r="AU547" s="141"/>
      <c r="AV547" s="141"/>
      <c r="AW547" s="141"/>
      <c r="AX547" s="141"/>
      <c r="AY547" s="141"/>
      <c r="AZ547" s="141"/>
      <c r="BA547" s="141"/>
      <c r="BB547" s="141"/>
      <c r="BC547" s="141"/>
    </row>
    <row r="548" spans="7:55" s="2" customFormat="1" x14ac:dyDescent="0.4">
      <c r="G548" s="141"/>
      <c r="H548" s="141"/>
      <c r="I548" s="141"/>
      <c r="J548" s="141"/>
      <c r="K548" s="141"/>
      <c r="L548" s="141"/>
      <c r="M548" s="141"/>
      <c r="N548" s="141"/>
      <c r="O548" s="141"/>
      <c r="P548" s="141"/>
      <c r="Q548" s="141"/>
      <c r="R548" s="141"/>
      <c r="S548" s="141"/>
      <c r="T548" s="141"/>
      <c r="U548" s="141"/>
      <c r="V548" s="141"/>
      <c r="W548" s="141"/>
      <c r="X548" s="141"/>
      <c r="Y548" s="141"/>
      <c r="Z548" s="141"/>
      <c r="AA548" s="141"/>
      <c r="AB548" s="141"/>
      <c r="AC548" s="141"/>
      <c r="AD548" s="141"/>
      <c r="AE548" s="141"/>
      <c r="AF548" s="141"/>
      <c r="AG548" s="141"/>
      <c r="AH548" s="141"/>
      <c r="AI548" s="141"/>
      <c r="AJ548" s="141"/>
      <c r="AK548" s="141"/>
      <c r="AL548" s="141"/>
      <c r="AM548" s="141"/>
      <c r="AN548" s="141"/>
      <c r="AO548" s="141"/>
      <c r="AP548" s="141"/>
      <c r="AQ548" s="141"/>
      <c r="AR548" s="141"/>
      <c r="AS548" s="141"/>
      <c r="AT548" s="141"/>
      <c r="AU548" s="141"/>
      <c r="AV548" s="141"/>
      <c r="AW548" s="141"/>
      <c r="AX548" s="141"/>
      <c r="AY548" s="141"/>
      <c r="AZ548" s="141"/>
      <c r="BA548" s="141"/>
      <c r="BB548" s="141"/>
      <c r="BC548" s="141"/>
    </row>
    <row r="549" spans="7:55" s="2" customFormat="1" x14ac:dyDescent="0.4">
      <c r="G549" s="141"/>
      <c r="H549" s="141"/>
      <c r="I549" s="141"/>
      <c r="J549" s="141"/>
      <c r="K549" s="141"/>
      <c r="L549" s="141"/>
      <c r="M549" s="141"/>
      <c r="N549" s="141"/>
      <c r="O549" s="141"/>
      <c r="P549" s="141"/>
      <c r="Q549" s="141"/>
      <c r="R549" s="141"/>
      <c r="S549" s="141"/>
      <c r="T549" s="141"/>
      <c r="U549" s="141"/>
      <c r="V549" s="141"/>
      <c r="W549" s="141"/>
      <c r="X549" s="141"/>
      <c r="Y549" s="141"/>
      <c r="Z549" s="141"/>
      <c r="AA549" s="141"/>
      <c r="AB549" s="141"/>
      <c r="AC549" s="141"/>
      <c r="AD549" s="141"/>
      <c r="AE549" s="141"/>
      <c r="AF549" s="141"/>
      <c r="AG549" s="141"/>
      <c r="AH549" s="141"/>
      <c r="AI549" s="141"/>
      <c r="AJ549" s="141"/>
      <c r="AK549" s="141"/>
      <c r="AL549" s="141"/>
      <c r="AM549" s="141"/>
      <c r="AN549" s="141"/>
      <c r="AO549" s="141"/>
      <c r="AP549" s="141"/>
      <c r="AQ549" s="141"/>
      <c r="AR549" s="141"/>
      <c r="AS549" s="141"/>
      <c r="AT549" s="141"/>
      <c r="AU549" s="141"/>
      <c r="AV549" s="141"/>
      <c r="AW549" s="141"/>
      <c r="AX549" s="141"/>
      <c r="AY549" s="141"/>
      <c r="AZ549" s="141"/>
      <c r="BA549" s="141"/>
      <c r="BB549" s="141"/>
      <c r="BC549" s="141"/>
    </row>
    <row r="550" spans="7:55" s="2" customFormat="1" x14ac:dyDescent="0.4">
      <c r="G550" s="141"/>
      <c r="H550" s="141"/>
      <c r="I550" s="141"/>
      <c r="J550" s="141"/>
      <c r="K550" s="141"/>
      <c r="L550" s="141"/>
      <c r="M550" s="141"/>
      <c r="N550" s="141"/>
      <c r="O550" s="141"/>
      <c r="P550" s="141"/>
      <c r="Q550" s="141"/>
      <c r="R550" s="141"/>
      <c r="S550" s="141"/>
      <c r="T550" s="141"/>
      <c r="U550" s="141"/>
      <c r="V550" s="141"/>
      <c r="W550" s="141"/>
      <c r="X550" s="141"/>
      <c r="Y550" s="141"/>
      <c r="Z550" s="141"/>
      <c r="AA550" s="141"/>
      <c r="AB550" s="141"/>
      <c r="AC550" s="141"/>
      <c r="AD550" s="141"/>
      <c r="AE550" s="141"/>
      <c r="AF550" s="141"/>
      <c r="AG550" s="141"/>
      <c r="AH550" s="141"/>
      <c r="AI550" s="141"/>
      <c r="AJ550" s="141"/>
      <c r="AK550" s="141"/>
      <c r="AL550" s="141"/>
      <c r="AM550" s="141"/>
      <c r="AN550" s="141"/>
      <c r="AO550" s="141"/>
      <c r="AP550" s="141"/>
      <c r="AQ550" s="141"/>
      <c r="AR550" s="141"/>
      <c r="AS550" s="141"/>
      <c r="AT550" s="141"/>
      <c r="AU550" s="141"/>
      <c r="AV550" s="141"/>
      <c r="AW550" s="141"/>
      <c r="AX550" s="141"/>
      <c r="AY550" s="141"/>
      <c r="AZ550" s="141"/>
      <c r="BA550" s="141"/>
      <c r="BB550" s="141"/>
      <c r="BC550" s="141"/>
    </row>
    <row r="551" spans="7:55" s="2" customFormat="1" x14ac:dyDescent="0.4">
      <c r="G551" s="141"/>
      <c r="H551" s="141"/>
      <c r="I551" s="141"/>
      <c r="J551" s="141"/>
      <c r="K551" s="141"/>
      <c r="L551" s="141"/>
      <c r="M551" s="141"/>
      <c r="N551" s="141"/>
      <c r="O551" s="141"/>
      <c r="P551" s="141"/>
      <c r="Q551" s="141"/>
      <c r="R551" s="141"/>
      <c r="S551" s="141"/>
      <c r="T551" s="141"/>
      <c r="U551" s="141"/>
      <c r="V551" s="141"/>
      <c r="W551" s="141"/>
      <c r="X551" s="141"/>
      <c r="Y551" s="141"/>
      <c r="Z551" s="141"/>
      <c r="AA551" s="141"/>
      <c r="AB551" s="141"/>
      <c r="AC551" s="141"/>
      <c r="AD551" s="141"/>
      <c r="AE551" s="141"/>
      <c r="AF551" s="141"/>
      <c r="AG551" s="141"/>
      <c r="AH551" s="141"/>
      <c r="AI551" s="141"/>
      <c r="AJ551" s="141"/>
      <c r="AK551" s="141"/>
      <c r="AL551" s="141"/>
      <c r="AM551" s="141"/>
      <c r="AN551" s="141"/>
      <c r="AO551" s="141"/>
      <c r="AP551" s="141"/>
      <c r="AQ551" s="141"/>
      <c r="AR551" s="141"/>
      <c r="AS551" s="141"/>
      <c r="AT551" s="141"/>
      <c r="AU551" s="141"/>
      <c r="AV551" s="141"/>
      <c r="AW551" s="141"/>
      <c r="AX551" s="141"/>
      <c r="AY551" s="141"/>
      <c r="AZ551" s="141"/>
      <c r="BA551" s="141"/>
      <c r="BB551" s="141"/>
      <c r="BC551" s="141"/>
    </row>
    <row r="552" spans="7:55" s="2" customFormat="1" x14ac:dyDescent="0.4">
      <c r="G552" s="141"/>
      <c r="H552" s="141"/>
      <c r="I552" s="141"/>
      <c r="J552" s="141"/>
      <c r="K552" s="141"/>
      <c r="L552" s="141"/>
      <c r="M552" s="141"/>
      <c r="N552" s="141"/>
      <c r="O552" s="141"/>
      <c r="P552" s="141"/>
      <c r="Q552" s="141"/>
      <c r="R552" s="141"/>
      <c r="S552" s="141"/>
      <c r="T552" s="141"/>
      <c r="U552" s="141"/>
      <c r="V552" s="141"/>
      <c r="W552" s="141"/>
      <c r="X552" s="141"/>
      <c r="Y552" s="141"/>
      <c r="Z552" s="141"/>
      <c r="AA552" s="141"/>
      <c r="AB552" s="141"/>
      <c r="AC552" s="141"/>
      <c r="AD552" s="141"/>
      <c r="AE552" s="141"/>
      <c r="AF552" s="141"/>
      <c r="AG552" s="141"/>
      <c r="AH552" s="141"/>
      <c r="AI552" s="141"/>
      <c r="AJ552" s="141"/>
      <c r="AK552" s="141"/>
      <c r="AL552" s="141"/>
      <c r="AM552" s="141"/>
      <c r="AN552" s="141"/>
      <c r="AO552" s="141"/>
      <c r="AP552" s="141"/>
      <c r="AQ552" s="141"/>
      <c r="AR552" s="141"/>
      <c r="AS552" s="141"/>
      <c r="AT552" s="141"/>
      <c r="AU552" s="141"/>
      <c r="AV552" s="141"/>
      <c r="AW552" s="141"/>
      <c r="AX552" s="141"/>
      <c r="AY552" s="141"/>
      <c r="AZ552" s="141"/>
      <c r="BA552" s="141"/>
      <c r="BB552" s="141"/>
      <c r="BC552" s="141"/>
    </row>
    <row r="553" spans="7:55" s="2" customFormat="1" x14ac:dyDescent="0.4">
      <c r="G553" s="141"/>
      <c r="H553" s="141"/>
      <c r="I553" s="141"/>
      <c r="J553" s="141"/>
      <c r="K553" s="141"/>
      <c r="L553" s="141"/>
      <c r="M553" s="141"/>
      <c r="N553" s="141"/>
      <c r="O553" s="141"/>
      <c r="P553" s="141"/>
      <c r="Q553" s="141"/>
      <c r="R553" s="141"/>
      <c r="S553" s="141"/>
      <c r="T553" s="141"/>
      <c r="U553" s="141"/>
      <c r="V553" s="141"/>
      <c r="W553" s="141"/>
      <c r="X553" s="141"/>
      <c r="Y553" s="141"/>
      <c r="Z553" s="141"/>
      <c r="AA553" s="141"/>
      <c r="AB553" s="141"/>
      <c r="AC553" s="141"/>
      <c r="AD553" s="141"/>
      <c r="AE553" s="141"/>
      <c r="AF553" s="141"/>
      <c r="AG553" s="141"/>
      <c r="AH553" s="141"/>
      <c r="AI553" s="141"/>
      <c r="AJ553" s="141"/>
      <c r="AK553" s="141"/>
      <c r="AL553" s="141"/>
      <c r="AM553" s="141"/>
      <c r="AN553" s="141"/>
      <c r="AO553" s="141"/>
      <c r="AP553" s="141"/>
      <c r="AQ553" s="141"/>
      <c r="AR553" s="141"/>
      <c r="AS553" s="141"/>
      <c r="AT553" s="141"/>
      <c r="AU553" s="141"/>
      <c r="AV553" s="141"/>
      <c r="AW553" s="141"/>
      <c r="AX553" s="141"/>
      <c r="AY553" s="141"/>
      <c r="AZ553" s="141"/>
      <c r="BA553" s="141"/>
      <c r="BB553" s="141"/>
      <c r="BC553" s="141"/>
    </row>
    <row r="554" spans="7:55" s="2" customFormat="1" x14ac:dyDescent="0.4">
      <c r="G554" s="141"/>
      <c r="H554" s="141"/>
      <c r="I554" s="141"/>
      <c r="J554" s="141"/>
      <c r="K554" s="141"/>
      <c r="L554" s="141"/>
      <c r="M554" s="141"/>
      <c r="N554" s="141"/>
      <c r="O554" s="141"/>
      <c r="P554" s="141"/>
      <c r="Q554" s="141"/>
      <c r="R554" s="141"/>
      <c r="S554" s="141"/>
      <c r="T554" s="141"/>
      <c r="U554" s="141"/>
      <c r="V554" s="141"/>
      <c r="W554" s="141"/>
      <c r="X554" s="141"/>
      <c r="Y554" s="141"/>
      <c r="Z554" s="141"/>
      <c r="AA554" s="141"/>
      <c r="AB554" s="141"/>
      <c r="AC554" s="141"/>
      <c r="AD554" s="141"/>
      <c r="AE554" s="141"/>
      <c r="AF554" s="141"/>
      <c r="AG554" s="141"/>
      <c r="AH554" s="141"/>
      <c r="AI554" s="141"/>
      <c r="AJ554" s="141"/>
      <c r="AK554" s="141"/>
      <c r="AL554" s="141"/>
      <c r="AM554" s="141"/>
      <c r="AN554" s="141"/>
      <c r="AO554" s="141"/>
      <c r="AP554" s="141"/>
      <c r="AQ554" s="141"/>
      <c r="AR554" s="141"/>
      <c r="AS554" s="141"/>
      <c r="AT554" s="141"/>
      <c r="AU554" s="141"/>
      <c r="AV554" s="141"/>
      <c r="AW554" s="141"/>
      <c r="AX554" s="141"/>
      <c r="AY554" s="141"/>
      <c r="AZ554" s="141"/>
      <c r="BA554" s="141"/>
      <c r="BB554" s="141"/>
      <c r="BC554" s="141"/>
    </row>
    <row r="555" spans="7:55" s="2" customFormat="1" x14ac:dyDescent="0.4">
      <c r="G555" s="141"/>
      <c r="H555" s="141"/>
      <c r="I555" s="141"/>
      <c r="J555" s="141"/>
      <c r="K555" s="141"/>
      <c r="L555" s="141"/>
      <c r="M555" s="141"/>
      <c r="N555" s="141"/>
      <c r="O555" s="141"/>
      <c r="P555" s="141"/>
      <c r="Q555" s="141"/>
      <c r="R555" s="141"/>
      <c r="S555" s="141"/>
      <c r="T555" s="141"/>
      <c r="U555" s="141"/>
      <c r="V555" s="141"/>
      <c r="W555" s="141"/>
      <c r="X555" s="141"/>
      <c r="Y555" s="141"/>
      <c r="Z555" s="141"/>
      <c r="AA555" s="141"/>
      <c r="AB555" s="141"/>
      <c r="AC555" s="141"/>
      <c r="AD555" s="141"/>
      <c r="AE555" s="141"/>
      <c r="AF555" s="141"/>
      <c r="AG555" s="141"/>
      <c r="AH555" s="141"/>
      <c r="AI555" s="141"/>
      <c r="AJ555" s="141"/>
      <c r="AK555" s="141"/>
      <c r="AL555" s="141"/>
      <c r="AM555" s="141"/>
      <c r="AN555" s="141"/>
      <c r="AO555" s="141"/>
      <c r="AP555" s="141"/>
      <c r="AQ555" s="141"/>
      <c r="AR555" s="141"/>
      <c r="AS555" s="141"/>
      <c r="AT555" s="141"/>
      <c r="AU555" s="141"/>
      <c r="AV555" s="141"/>
      <c r="AW555" s="141"/>
      <c r="AX555" s="141"/>
      <c r="AY555" s="141"/>
      <c r="AZ555" s="141"/>
      <c r="BA555" s="141"/>
      <c r="BB555" s="141"/>
      <c r="BC555" s="141"/>
    </row>
    <row r="556" spans="7:55" s="2" customFormat="1" x14ac:dyDescent="0.4">
      <c r="G556" s="141"/>
      <c r="H556" s="141"/>
      <c r="I556" s="141"/>
      <c r="J556" s="141"/>
      <c r="K556" s="141"/>
      <c r="L556" s="141"/>
      <c r="M556" s="141"/>
      <c r="N556" s="141"/>
      <c r="O556" s="141"/>
      <c r="P556" s="141"/>
      <c r="Q556" s="141"/>
      <c r="R556" s="141"/>
      <c r="S556" s="141"/>
      <c r="T556" s="141"/>
      <c r="U556" s="141"/>
      <c r="V556" s="141"/>
      <c r="W556" s="141"/>
      <c r="X556" s="141"/>
      <c r="Y556" s="141"/>
      <c r="Z556" s="141"/>
      <c r="AA556" s="141"/>
      <c r="AB556" s="141"/>
      <c r="AC556" s="141"/>
      <c r="AD556" s="141"/>
      <c r="AE556" s="141"/>
      <c r="AF556" s="141"/>
      <c r="AG556" s="141"/>
      <c r="AH556" s="141"/>
      <c r="AI556" s="141"/>
      <c r="AJ556" s="141"/>
      <c r="AK556" s="141"/>
      <c r="AL556" s="141"/>
      <c r="AM556" s="141"/>
      <c r="AN556" s="141"/>
      <c r="AO556" s="141"/>
      <c r="AP556" s="141"/>
      <c r="AQ556" s="141"/>
      <c r="AR556" s="141"/>
      <c r="AS556" s="141"/>
      <c r="AT556" s="141"/>
      <c r="AU556" s="141"/>
      <c r="AV556" s="141"/>
      <c r="AW556" s="141"/>
      <c r="AX556" s="141"/>
      <c r="AY556" s="141"/>
      <c r="AZ556" s="141"/>
      <c r="BA556" s="141"/>
      <c r="BB556" s="141"/>
      <c r="BC556" s="141"/>
    </row>
    <row r="557" spans="7:55" s="2" customFormat="1" x14ac:dyDescent="0.4">
      <c r="G557" s="141"/>
      <c r="H557" s="141"/>
      <c r="I557" s="141"/>
      <c r="J557" s="141"/>
      <c r="K557" s="141"/>
      <c r="L557" s="141"/>
      <c r="M557" s="141"/>
      <c r="N557" s="141"/>
      <c r="O557" s="141"/>
      <c r="P557" s="141"/>
      <c r="Q557" s="141"/>
      <c r="R557" s="141"/>
      <c r="S557" s="141"/>
      <c r="T557" s="141"/>
      <c r="U557" s="141"/>
      <c r="V557" s="141"/>
      <c r="W557" s="141"/>
      <c r="X557" s="141"/>
      <c r="Y557" s="141"/>
      <c r="Z557" s="141"/>
      <c r="AA557" s="141"/>
      <c r="AB557" s="141"/>
      <c r="AC557" s="141"/>
      <c r="AD557" s="141"/>
      <c r="AE557" s="141"/>
      <c r="AF557" s="141"/>
      <c r="AG557" s="141"/>
      <c r="AH557" s="141"/>
      <c r="AI557" s="141"/>
      <c r="AJ557" s="141"/>
      <c r="AK557" s="141"/>
      <c r="AL557" s="141"/>
      <c r="AM557" s="141"/>
      <c r="AN557" s="141"/>
      <c r="AO557" s="141"/>
      <c r="AP557" s="141"/>
      <c r="AQ557" s="141"/>
      <c r="AR557" s="141"/>
      <c r="AS557" s="141"/>
      <c r="AT557" s="141"/>
      <c r="AU557" s="141"/>
      <c r="AV557" s="141"/>
      <c r="AW557" s="141"/>
      <c r="AX557" s="141"/>
      <c r="AY557" s="141"/>
      <c r="AZ557" s="141"/>
      <c r="BA557" s="141"/>
      <c r="BB557" s="141"/>
      <c r="BC557" s="141"/>
    </row>
    <row r="558" spans="7:55" s="2" customFormat="1" x14ac:dyDescent="0.4">
      <c r="G558" s="141"/>
      <c r="H558" s="141"/>
      <c r="I558" s="141"/>
      <c r="J558" s="141"/>
      <c r="K558" s="141"/>
      <c r="L558" s="141"/>
      <c r="M558" s="141"/>
      <c r="N558" s="141"/>
      <c r="O558" s="141"/>
      <c r="P558" s="141"/>
      <c r="Q558" s="141"/>
      <c r="R558" s="141"/>
      <c r="S558" s="141"/>
      <c r="T558" s="141"/>
      <c r="U558" s="141"/>
      <c r="V558" s="141"/>
      <c r="W558" s="141"/>
      <c r="X558" s="141"/>
      <c r="Y558" s="141"/>
      <c r="Z558" s="141"/>
      <c r="AA558" s="141"/>
      <c r="AB558" s="141"/>
      <c r="AC558" s="141"/>
      <c r="AD558" s="141"/>
      <c r="AE558" s="141"/>
      <c r="AF558" s="141"/>
      <c r="AG558" s="141"/>
      <c r="AH558" s="141"/>
      <c r="AI558" s="141"/>
      <c r="AJ558" s="141"/>
      <c r="AK558" s="141"/>
      <c r="AL558" s="141"/>
      <c r="AM558" s="141"/>
      <c r="AN558" s="141"/>
      <c r="AO558" s="141"/>
      <c r="AP558" s="141"/>
      <c r="AQ558" s="141"/>
      <c r="AR558" s="141"/>
      <c r="AS558" s="141"/>
      <c r="AT558" s="141"/>
      <c r="AU558" s="141"/>
      <c r="AV558" s="141"/>
      <c r="AW558" s="141"/>
      <c r="AX558" s="141"/>
      <c r="AY558" s="141"/>
      <c r="AZ558" s="141"/>
      <c r="BA558" s="141"/>
      <c r="BB558" s="141"/>
      <c r="BC558" s="141"/>
    </row>
    <row r="559" spans="7:55" s="2" customFormat="1" x14ac:dyDescent="0.4">
      <c r="G559" s="141"/>
      <c r="H559" s="141"/>
      <c r="I559" s="141"/>
      <c r="J559" s="141"/>
      <c r="K559" s="141"/>
      <c r="L559" s="141"/>
      <c r="M559" s="141"/>
      <c r="N559" s="141"/>
      <c r="O559" s="141"/>
      <c r="P559" s="141"/>
      <c r="Q559" s="141"/>
      <c r="R559" s="141"/>
      <c r="S559" s="141"/>
      <c r="T559" s="141"/>
      <c r="U559" s="141"/>
      <c r="V559" s="141"/>
      <c r="W559" s="141"/>
      <c r="X559" s="141"/>
      <c r="Y559" s="141"/>
      <c r="Z559" s="141"/>
      <c r="AA559" s="141"/>
      <c r="AB559" s="141"/>
      <c r="AC559" s="141"/>
      <c r="AD559" s="141"/>
      <c r="AE559" s="141"/>
      <c r="AF559" s="141"/>
      <c r="AG559" s="141"/>
      <c r="AH559" s="141"/>
      <c r="AI559" s="141"/>
      <c r="AJ559" s="141"/>
      <c r="AK559" s="141"/>
      <c r="AL559" s="141"/>
      <c r="AM559" s="141"/>
      <c r="AN559" s="141"/>
      <c r="AO559" s="141"/>
      <c r="AP559" s="141"/>
      <c r="AQ559" s="141"/>
      <c r="AR559" s="141"/>
      <c r="AS559" s="141"/>
      <c r="AT559" s="141"/>
      <c r="AU559" s="141"/>
      <c r="AV559" s="141"/>
      <c r="AW559" s="141"/>
      <c r="AX559" s="141"/>
      <c r="AY559" s="141"/>
      <c r="AZ559" s="141"/>
      <c r="BA559" s="141"/>
      <c r="BB559" s="141"/>
      <c r="BC559" s="141"/>
    </row>
    <row r="560" spans="7:55" s="2" customFormat="1" x14ac:dyDescent="0.4">
      <c r="G560" s="141"/>
      <c r="H560" s="141"/>
      <c r="I560" s="141"/>
      <c r="J560" s="141"/>
      <c r="K560" s="141"/>
      <c r="L560" s="141"/>
      <c r="M560" s="141"/>
      <c r="N560" s="141"/>
      <c r="O560" s="141"/>
      <c r="P560" s="141"/>
      <c r="Q560" s="141"/>
      <c r="R560" s="141"/>
      <c r="S560" s="141"/>
      <c r="T560" s="141"/>
      <c r="U560" s="141"/>
      <c r="V560" s="141"/>
      <c r="W560" s="141"/>
      <c r="X560" s="141"/>
      <c r="Y560" s="141"/>
      <c r="Z560" s="141"/>
      <c r="AA560" s="141"/>
      <c r="AB560" s="141"/>
      <c r="AC560" s="141"/>
      <c r="AD560" s="141"/>
      <c r="AE560" s="141"/>
      <c r="AF560" s="141"/>
      <c r="AG560" s="141"/>
      <c r="AH560" s="141"/>
      <c r="AI560" s="141"/>
      <c r="AJ560" s="141"/>
      <c r="AK560" s="141"/>
      <c r="AL560" s="141"/>
      <c r="AM560" s="141"/>
      <c r="AN560" s="141"/>
      <c r="AO560" s="141"/>
      <c r="AP560" s="141"/>
      <c r="AQ560" s="141"/>
      <c r="AR560" s="141"/>
      <c r="AS560" s="141"/>
      <c r="AT560" s="141"/>
      <c r="AU560" s="141"/>
      <c r="AV560" s="141"/>
      <c r="AW560" s="141"/>
      <c r="AX560" s="141"/>
      <c r="AY560" s="141"/>
      <c r="AZ560" s="141"/>
      <c r="BA560" s="141"/>
      <c r="BB560" s="141"/>
      <c r="BC560" s="141"/>
    </row>
    <row r="561" spans="7:55" s="2" customFormat="1" x14ac:dyDescent="0.4">
      <c r="G561" s="141"/>
      <c r="H561" s="141"/>
      <c r="I561" s="141"/>
      <c r="J561" s="141"/>
      <c r="K561" s="141"/>
      <c r="L561" s="141"/>
      <c r="M561" s="141"/>
      <c r="N561" s="141"/>
      <c r="O561" s="141"/>
      <c r="P561" s="141"/>
      <c r="Q561" s="141"/>
      <c r="R561" s="141"/>
      <c r="S561" s="141"/>
      <c r="T561" s="141"/>
      <c r="U561" s="141"/>
      <c r="V561" s="141"/>
      <c r="W561" s="141"/>
      <c r="X561" s="141"/>
      <c r="Y561" s="141"/>
      <c r="Z561" s="141"/>
      <c r="AA561" s="141"/>
      <c r="AB561" s="141"/>
      <c r="AC561" s="141"/>
      <c r="AD561" s="141"/>
      <c r="AE561" s="141"/>
      <c r="AF561" s="141"/>
      <c r="AG561" s="141"/>
      <c r="AH561" s="141"/>
      <c r="AI561" s="141"/>
      <c r="AJ561" s="141"/>
      <c r="AK561" s="141"/>
      <c r="AL561" s="141"/>
      <c r="AM561" s="141"/>
      <c r="AN561" s="141"/>
      <c r="AO561" s="141"/>
      <c r="AP561" s="141"/>
      <c r="AQ561" s="141"/>
      <c r="AR561" s="141"/>
      <c r="AS561" s="141"/>
      <c r="AT561" s="141"/>
      <c r="AU561" s="141"/>
      <c r="AV561" s="141"/>
      <c r="AW561" s="141"/>
      <c r="AX561" s="141"/>
      <c r="AY561" s="141"/>
      <c r="AZ561" s="141"/>
      <c r="BA561" s="141"/>
      <c r="BB561" s="141"/>
      <c r="BC561" s="141"/>
    </row>
    <row r="562" spans="7:55" s="2" customFormat="1" x14ac:dyDescent="0.4">
      <c r="G562" s="141"/>
      <c r="H562" s="141"/>
      <c r="I562" s="141"/>
      <c r="J562" s="141"/>
      <c r="K562" s="141"/>
      <c r="L562" s="141"/>
      <c r="M562" s="141"/>
      <c r="N562" s="141"/>
      <c r="O562" s="141"/>
      <c r="P562" s="141"/>
      <c r="Q562" s="141"/>
      <c r="R562" s="141"/>
      <c r="S562" s="141"/>
      <c r="T562" s="141"/>
      <c r="U562" s="141"/>
      <c r="V562" s="141"/>
      <c r="W562" s="141"/>
      <c r="X562" s="141"/>
      <c r="Y562" s="141"/>
      <c r="Z562" s="141"/>
      <c r="AA562" s="141"/>
      <c r="AB562" s="141"/>
      <c r="AC562" s="141"/>
      <c r="AD562" s="141"/>
      <c r="AE562" s="141"/>
      <c r="AF562" s="141"/>
      <c r="AG562" s="141"/>
      <c r="AH562" s="141"/>
      <c r="AI562" s="141"/>
      <c r="AJ562" s="141"/>
      <c r="AK562" s="141"/>
      <c r="AL562" s="141"/>
      <c r="AM562" s="141"/>
      <c r="AN562" s="141"/>
      <c r="AO562" s="141"/>
      <c r="AP562" s="141"/>
      <c r="AQ562" s="141"/>
      <c r="AR562" s="141"/>
      <c r="AS562" s="141"/>
      <c r="AT562" s="141"/>
      <c r="AU562" s="141"/>
      <c r="AV562" s="141"/>
      <c r="AW562" s="141"/>
      <c r="AX562" s="141"/>
      <c r="AY562" s="141"/>
      <c r="AZ562" s="141"/>
      <c r="BA562" s="141"/>
      <c r="BB562" s="141"/>
      <c r="BC562" s="141"/>
    </row>
    <row r="563" spans="7:55" s="2" customFormat="1" x14ac:dyDescent="0.4">
      <c r="G563" s="141"/>
      <c r="H563" s="141"/>
      <c r="I563" s="141"/>
      <c r="J563" s="141"/>
      <c r="K563" s="141"/>
      <c r="L563" s="141"/>
      <c r="M563" s="141"/>
      <c r="N563" s="141"/>
      <c r="O563" s="141"/>
      <c r="P563" s="141"/>
      <c r="Q563" s="141"/>
      <c r="R563" s="141"/>
      <c r="S563" s="141"/>
      <c r="T563" s="141"/>
      <c r="U563" s="141"/>
      <c r="V563" s="141"/>
      <c r="W563" s="141"/>
      <c r="X563" s="141"/>
      <c r="Y563" s="141"/>
      <c r="Z563" s="141"/>
      <c r="AA563" s="141"/>
      <c r="AB563" s="141"/>
      <c r="AC563" s="141"/>
      <c r="AD563" s="141"/>
      <c r="AE563" s="141"/>
      <c r="AF563" s="141"/>
      <c r="AG563" s="141"/>
      <c r="AH563" s="141"/>
      <c r="AI563" s="141"/>
      <c r="AJ563" s="141"/>
      <c r="AK563" s="141"/>
      <c r="AL563" s="141"/>
      <c r="AM563" s="141"/>
      <c r="AN563" s="141"/>
      <c r="AO563" s="141"/>
      <c r="AP563" s="141"/>
      <c r="AQ563" s="141"/>
      <c r="AR563" s="141"/>
      <c r="AS563" s="141"/>
      <c r="AT563" s="141"/>
      <c r="AU563" s="141"/>
      <c r="AV563" s="141"/>
      <c r="AW563" s="141"/>
      <c r="AX563" s="141"/>
      <c r="AY563" s="141"/>
      <c r="AZ563" s="141"/>
      <c r="BA563" s="141"/>
      <c r="BB563" s="141"/>
      <c r="BC563" s="141"/>
    </row>
    <row r="564" spans="7:55" s="2" customFormat="1" x14ac:dyDescent="0.4">
      <c r="G564" s="141"/>
      <c r="H564" s="141"/>
      <c r="I564" s="141"/>
      <c r="J564" s="141"/>
      <c r="K564" s="141"/>
      <c r="L564" s="141"/>
      <c r="M564" s="141"/>
      <c r="N564" s="141"/>
      <c r="O564" s="141"/>
      <c r="P564" s="141"/>
      <c r="Q564" s="141"/>
      <c r="R564" s="141"/>
      <c r="S564" s="141"/>
      <c r="T564" s="141"/>
      <c r="U564" s="141"/>
      <c r="V564" s="141"/>
      <c r="W564" s="141"/>
      <c r="X564" s="141"/>
      <c r="Y564" s="141"/>
      <c r="Z564" s="141"/>
      <c r="AA564" s="141"/>
      <c r="AB564" s="141"/>
      <c r="AC564" s="141"/>
      <c r="AD564" s="141"/>
      <c r="AE564" s="141"/>
      <c r="AF564" s="141"/>
      <c r="AG564" s="141"/>
      <c r="AH564" s="141"/>
      <c r="AI564" s="141"/>
      <c r="AJ564" s="141"/>
      <c r="AK564" s="141"/>
      <c r="AL564" s="141"/>
      <c r="AM564" s="141"/>
      <c r="AN564" s="141"/>
      <c r="AO564" s="141"/>
      <c r="AP564" s="141"/>
      <c r="AQ564" s="141"/>
      <c r="AR564" s="141"/>
      <c r="AS564" s="141"/>
      <c r="AT564" s="141"/>
      <c r="AU564" s="141"/>
      <c r="AV564" s="141"/>
      <c r="AW564" s="141"/>
      <c r="AX564" s="141"/>
      <c r="AY564" s="141"/>
      <c r="AZ564" s="141"/>
      <c r="BA564" s="141"/>
      <c r="BB564" s="141"/>
      <c r="BC564" s="141"/>
    </row>
    <row r="565" spans="7:55" s="2" customFormat="1" x14ac:dyDescent="0.4">
      <c r="G565" s="141"/>
      <c r="H565" s="141"/>
      <c r="I565" s="141"/>
      <c r="J565" s="141"/>
      <c r="K565" s="141"/>
      <c r="L565" s="141"/>
      <c r="M565" s="141"/>
      <c r="N565" s="141"/>
      <c r="O565" s="141"/>
      <c r="P565" s="141"/>
      <c r="Q565" s="141"/>
      <c r="R565" s="141"/>
      <c r="S565" s="141"/>
      <c r="T565" s="141"/>
      <c r="U565" s="141"/>
      <c r="V565" s="141"/>
      <c r="W565" s="141"/>
      <c r="X565" s="141"/>
      <c r="Y565" s="141"/>
      <c r="Z565" s="141"/>
      <c r="AA565" s="141"/>
      <c r="AB565" s="141"/>
      <c r="AC565" s="141"/>
      <c r="AD565" s="141"/>
      <c r="AE565" s="141"/>
      <c r="AF565" s="141"/>
      <c r="AG565" s="141"/>
      <c r="AH565" s="141"/>
      <c r="AI565" s="141"/>
      <c r="AJ565" s="141"/>
      <c r="AK565" s="141"/>
      <c r="AL565" s="141"/>
      <c r="AM565" s="141"/>
      <c r="AN565" s="141"/>
      <c r="AO565" s="141"/>
      <c r="AP565" s="141"/>
      <c r="AQ565" s="141"/>
      <c r="AR565" s="141"/>
      <c r="AS565" s="141"/>
      <c r="AT565" s="141"/>
      <c r="AU565" s="141"/>
      <c r="AV565" s="141"/>
      <c r="AW565" s="141"/>
      <c r="AX565" s="141"/>
      <c r="AY565" s="141"/>
      <c r="AZ565" s="141"/>
      <c r="BA565" s="141"/>
      <c r="BB565" s="141"/>
      <c r="BC565" s="141"/>
    </row>
    <row r="566" spans="7:55" s="2" customFormat="1" x14ac:dyDescent="0.4">
      <c r="G566" s="141"/>
      <c r="H566" s="141"/>
      <c r="I566" s="141"/>
      <c r="J566" s="141"/>
      <c r="K566" s="141"/>
      <c r="L566" s="141"/>
      <c r="M566" s="141"/>
      <c r="N566" s="141"/>
      <c r="O566" s="141"/>
      <c r="P566" s="141"/>
      <c r="Q566" s="141"/>
      <c r="R566" s="141"/>
      <c r="S566" s="141"/>
      <c r="T566" s="141"/>
      <c r="U566" s="141"/>
      <c r="V566" s="141"/>
      <c r="W566" s="141"/>
      <c r="X566" s="141"/>
      <c r="Y566" s="141"/>
      <c r="Z566" s="141"/>
      <c r="AA566" s="141"/>
      <c r="AB566" s="141"/>
      <c r="AC566" s="141"/>
      <c r="AD566" s="141"/>
      <c r="AE566" s="141"/>
      <c r="AF566" s="141"/>
      <c r="AG566" s="141"/>
      <c r="AH566" s="141"/>
      <c r="AI566" s="141"/>
      <c r="AJ566" s="141"/>
      <c r="AK566" s="141"/>
      <c r="AL566" s="141"/>
      <c r="AM566" s="141"/>
      <c r="AN566" s="141"/>
      <c r="AO566" s="141"/>
      <c r="AP566" s="141"/>
      <c r="AQ566" s="141"/>
      <c r="AR566" s="141"/>
      <c r="AS566" s="141"/>
      <c r="AT566" s="141"/>
      <c r="AU566" s="141"/>
      <c r="AV566" s="141"/>
      <c r="AW566" s="141"/>
      <c r="AX566" s="141"/>
      <c r="AY566" s="141"/>
      <c r="AZ566" s="141"/>
      <c r="BA566" s="141"/>
      <c r="BB566" s="141"/>
      <c r="BC566" s="141"/>
    </row>
    <row r="567" spans="7:55" s="2" customFormat="1" x14ac:dyDescent="0.4">
      <c r="G567" s="141"/>
      <c r="H567" s="141"/>
      <c r="I567" s="141"/>
      <c r="J567" s="141"/>
      <c r="K567" s="141"/>
      <c r="L567" s="141"/>
      <c r="M567" s="141"/>
      <c r="N567" s="141"/>
      <c r="O567" s="141"/>
      <c r="P567" s="141"/>
      <c r="Q567" s="141"/>
      <c r="R567" s="141"/>
      <c r="S567" s="141"/>
      <c r="T567" s="141"/>
      <c r="U567" s="141"/>
      <c r="V567" s="141"/>
      <c r="W567" s="141"/>
      <c r="X567" s="141"/>
      <c r="Y567" s="141"/>
      <c r="Z567" s="141"/>
      <c r="AA567" s="141"/>
      <c r="AB567" s="141"/>
      <c r="AC567" s="141"/>
      <c r="AD567" s="141"/>
      <c r="AE567" s="141"/>
      <c r="AF567" s="141"/>
      <c r="AG567" s="141"/>
      <c r="AH567" s="141"/>
      <c r="AI567" s="141"/>
      <c r="AJ567" s="141"/>
      <c r="AK567" s="141"/>
      <c r="AL567" s="141"/>
      <c r="AM567" s="141"/>
      <c r="AN567" s="141"/>
      <c r="AO567" s="141"/>
      <c r="AP567" s="141"/>
      <c r="AQ567" s="141"/>
      <c r="AR567" s="141"/>
      <c r="AS567" s="141"/>
      <c r="AT567" s="141"/>
      <c r="AU567" s="141"/>
      <c r="AV567" s="141"/>
      <c r="AW567" s="141"/>
      <c r="AX567" s="141"/>
      <c r="AY567" s="141"/>
      <c r="AZ567" s="141"/>
      <c r="BA567" s="141"/>
      <c r="BB567" s="141"/>
      <c r="BC567" s="141"/>
    </row>
    <row r="568" spans="7:55" s="2" customFormat="1" x14ac:dyDescent="0.4">
      <c r="G568" s="141"/>
      <c r="H568" s="141"/>
      <c r="I568" s="141"/>
      <c r="J568" s="141"/>
      <c r="K568" s="141"/>
      <c r="L568" s="141"/>
      <c r="M568" s="141"/>
      <c r="N568" s="141"/>
      <c r="O568" s="141"/>
      <c r="P568" s="141"/>
      <c r="Q568" s="141"/>
      <c r="R568" s="141"/>
      <c r="S568" s="141"/>
      <c r="T568" s="141"/>
      <c r="U568" s="141"/>
      <c r="V568" s="141"/>
      <c r="W568" s="141"/>
      <c r="X568" s="141"/>
      <c r="Y568" s="141"/>
      <c r="Z568" s="141"/>
      <c r="AA568" s="141"/>
      <c r="AB568" s="141"/>
      <c r="AC568" s="141"/>
      <c r="AD568" s="141"/>
      <c r="AE568" s="141"/>
      <c r="AF568" s="141"/>
      <c r="AG568" s="141"/>
      <c r="AH568" s="141"/>
      <c r="AI568" s="141"/>
      <c r="AJ568" s="141"/>
      <c r="AK568" s="141"/>
      <c r="AL568" s="141"/>
      <c r="AM568" s="141"/>
      <c r="AN568" s="141"/>
      <c r="AO568" s="141"/>
      <c r="AP568" s="141"/>
      <c r="AQ568" s="141"/>
      <c r="AR568" s="141"/>
      <c r="AS568" s="141"/>
      <c r="AT568" s="141"/>
      <c r="AU568" s="141"/>
      <c r="AV568" s="141"/>
      <c r="AW568" s="141"/>
      <c r="AX568" s="141"/>
      <c r="AY568" s="141"/>
      <c r="AZ568" s="141"/>
      <c r="BA568" s="141"/>
      <c r="BB568" s="141"/>
      <c r="BC568" s="141"/>
    </row>
    <row r="569" spans="7:55" s="2" customFormat="1" x14ac:dyDescent="0.4">
      <c r="G569" s="141"/>
      <c r="H569" s="141"/>
      <c r="I569" s="141"/>
      <c r="J569" s="141"/>
      <c r="K569" s="141"/>
      <c r="L569" s="141"/>
      <c r="M569" s="141"/>
      <c r="N569" s="141"/>
      <c r="O569" s="141"/>
      <c r="P569" s="141"/>
      <c r="Q569" s="141"/>
      <c r="R569" s="141"/>
      <c r="S569" s="141"/>
      <c r="T569" s="141"/>
      <c r="U569" s="141"/>
      <c r="V569" s="141"/>
      <c r="W569" s="141"/>
      <c r="X569" s="141"/>
      <c r="Y569" s="141"/>
      <c r="Z569" s="141"/>
      <c r="AA569" s="141"/>
      <c r="AB569" s="141"/>
      <c r="AC569" s="141"/>
      <c r="AD569" s="141"/>
      <c r="AE569" s="141"/>
      <c r="AF569" s="141"/>
      <c r="AG569" s="141"/>
      <c r="AH569" s="141"/>
      <c r="AI569" s="141"/>
      <c r="AJ569" s="141"/>
      <c r="AK569" s="141"/>
      <c r="AL569" s="141"/>
      <c r="AM569" s="141"/>
      <c r="AN569" s="141"/>
      <c r="AO569" s="141"/>
      <c r="AP569" s="141"/>
      <c r="AQ569" s="141"/>
      <c r="AR569" s="141"/>
      <c r="AS569" s="141"/>
      <c r="AT569" s="141"/>
      <c r="AU569" s="141"/>
      <c r="AV569" s="141"/>
      <c r="AW569" s="141"/>
      <c r="AX569" s="141"/>
      <c r="AY569" s="141"/>
      <c r="AZ569" s="141"/>
      <c r="BA569" s="141"/>
      <c r="BB569" s="141"/>
      <c r="BC569" s="141"/>
    </row>
    <row r="570" spans="7:55" s="2" customFormat="1" x14ac:dyDescent="0.4">
      <c r="G570" s="141"/>
      <c r="H570" s="141"/>
      <c r="I570" s="141"/>
      <c r="J570" s="141"/>
      <c r="K570" s="141"/>
      <c r="L570" s="141"/>
      <c r="M570" s="141"/>
      <c r="N570" s="141"/>
      <c r="O570" s="141"/>
      <c r="P570" s="141"/>
      <c r="Q570" s="141"/>
      <c r="R570" s="141"/>
      <c r="S570" s="141"/>
      <c r="T570" s="141"/>
      <c r="U570" s="141"/>
      <c r="V570" s="141"/>
      <c r="W570" s="141"/>
      <c r="X570" s="141"/>
      <c r="Y570" s="141"/>
      <c r="Z570" s="141"/>
      <c r="AA570" s="141"/>
      <c r="AB570" s="141"/>
      <c r="AC570" s="141"/>
      <c r="AD570" s="141"/>
      <c r="AE570" s="141"/>
      <c r="AF570" s="141"/>
      <c r="AG570" s="141"/>
      <c r="AH570" s="141"/>
      <c r="AI570" s="141"/>
      <c r="AJ570" s="141"/>
      <c r="AK570" s="141"/>
      <c r="AL570" s="141"/>
      <c r="AM570" s="141"/>
      <c r="AN570" s="141"/>
      <c r="AO570" s="141"/>
      <c r="AP570" s="141"/>
      <c r="AQ570" s="141"/>
      <c r="AR570" s="141"/>
      <c r="AS570" s="141"/>
      <c r="AT570" s="141"/>
      <c r="AU570" s="141"/>
      <c r="AV570" s="141"/>
      <c r="AW570" s="141"/>
      <c r="AX570" s="141"/>
      <c r="AY570" s="141"/>
      <c r="AZ570" s="141"/>
      <c r="BA570" s="141"/>
      <c r="BB570" s="141"/>
      <c r="BC570" s="141"/>
    </row>
    <row r="571" spans="7:55" s="2" customFormat="1" x14ac:dyDescent="0.4">
      <c r="G571" s="141"/>
      <c r="H571" s="141"/>
      <c r="I571" s="141"/>
      <c r="J571" s="141"/>
      <c r="K571" s="141"/>
      <c r="L571" s="141"/>
      <c r="M571" s="141"/>
      <c r="N571" s="141"/>
      <c r="O571" s="141"/>
      <c r="P571" s="141"/>
      <c r="Q571" s="141"/>
      <c r="R571" s="141"/>
      <c r="S571" s="141"/>
      <c r="T571" s="141"/>
      <c r="U571" s="141"/>
      <c r="V571" s="141"/>
      <c r="W571" s="141"/>
      <c r="X571" s="141"/>
      <c r="Y571" s="141"/>
      <c r="Z571" s="141"/>
      <c r="AA571" s="141"/>
      <c r="AB571" s="141"/>
      <c r="AC571" s="141"/>
      <c r="AD571" s="141"/>
      <c r="AE571" s="141"/>
      <c r="AF571" s="141"/>
      <c r="AG571" s="141"/>
      <c r="AH571" s="141"/>
      <c r="AI571" s="141"/>
      <c r="AJ571" s="141"/>
      <c r="AK571" s="141"/>
      <c r="AL571" s="141"/>
      <c r="AM571" s="141"/>
      <c r="AN571" s="141"/>
      <c r="AO571" s="141"/>
      <c r="AP571" s="141"/>
      <c r="AQ571" s="141"/>
      <c r="AR571" s="141"/>
      <c r="AS571" s="141"/>
      <c r="AT571" s="141"/>
      <c r="AU571" s="141"/>
      <c r="AV571" s="141"/>
      <c r="AW571" s="141"/>
      <c r="AX571" s="141"/>
      <c r="AY571" s="141"/>
      <c r="AZ571" s="141"/>
      <c r="BA571" s="141"/>
      <c r="BB571" s="141"/>
      <c r="BC571" s="141"/>
    </row>
    <row r="572" spans="7:55" s="2" customFormat="1" x14ac:dyDescent="0.4">
      <c r="G572" s="141"/>
      <c r="H572" s="141"/>
      <c r="I572" s="141"/>
      <c r="J572" s="141"/>
      <c r="K572" s="141"/>
      <c r="L572" s="141"/>
      <c r="M572" s="141"/>
      <c r="N572" s="141"/>
      <c r="O572" s="141"/>
      <c r="P572" s="141"/>
      <c r="Q572" s="141"/>
      <c r="R572" s="141"/>
      <c r="S572" s="141"/>
      <c r="T572" s="141"/>
      <c r="U572" s="141"/>
      <c r="V572" s="141"/>
      <c r="W572" s="141"/>
      <c r="X572" s="141"/>
      <c r="Y572" s="141"/>
      <c r="Z572" s="141"/>
      <c r="AA572" s="141"/>
      <c r="AB572" s="141"/>
      <c r="AC572" s="141"/>
      <c r="AD572" s="141"/>
      <c r="AE572" s="141"/>
      <c r="AF572" s="141"/>
      <c r="AG572" s="141"/>
      <c r="AH572" s="141"/>
      <c r="AI572" s="141"/>
      <c r="AJ572" s="141"/>
      <c r="AK572" s="141"/>
      <c r="AL572" s="141"/>
      <c r="AM572" s="141"/>
      <c r="AN572" s="141"/>
      <c r="AO572" s="141"/>
      <c r="AP572" s="141"/>
      <c r="AQ572" s="141"/>
      <c r="AR572" s="141"/>
      <c r="AS572" s="141"/>
      <c r="AT572" s="141"/>
      <c r="AU572" s="141"/>
      <c r="AV572" s="141"/>
      <c r="AW572" s="141"/>
      <c r="AX572" s="141"/>
      <c r="AY572" s="141"/>
      <c r="AZ572" s="141"/>
      <c r="BA572" s="141"/>
      <c r="BB572" s="141"/>
      <c r="BC572" s="141"/>
    </row>
    <row r="573" spans="7:55" s="2" customFormat="1" x14ac:dyDescent="0.4">
      <c r="G573" s="141"/>
      <c r="H573" s="141"/>
      <c r="I573" s="141"/>
      <c r="J573" s="141"/>
      <c r="K573" s="141"/>
      <c r="L573" s="141"/>
      <c r="M573" s="141"/>
      <c r="N573" s="141"/>
      <c r="O573" s="141"/>
      <c r="P573" s="141"/>
      <c r="Q573" s="141"/>
      <c r="R573" s="141"/>
      <c r="S573" s="141"/>
      <c r="T573" s="141"/>
      <c r="U573" s="141"/>
      <c r="V573" s="141"/>
      <c r="W573" s="141"/>
      <c r="X573" s="141"/>
      <c r="Y573" s="141"/>
      <c r="Z573" s="141"/>
      <c r="AA573" s="141"/>
      <c r="AB573" s="141"/>
      <c r="AC573" s="141"/>
      <c r="AD573" s="141"/>
      <c r="AE573" s="141"/>
      <c r="AF573" s="141"/>
      <c r="AG573" s="141"/>
      <c r="AH573" s="141"/>
      <c r="AI573" s="141"/>
      <c r="AJ573" s="141"/>
      <c r="AK573" s="141"/>
      <c r="AL573" s="141"/>
      <c r="AM573" s="141"/>
      <c r="AN573" s="141"/>
      <c r="AO573" s="141"/>
      <c r="AP573" s="141"/>
      <c r="AQ573" s="141"/>
      <c r="AR573" s="141"/>
      <c r="AS573" s="141"/>
      <c r="AT573" s="141"/>
      <c r="AU573" s="141"/>
      <c r="AV573" s="141"/>
      <c r="AW573" s="141"/>
      <c r="AX573" s="141"/>
      <c r="AY573" s="141"/>
      <c r="AZ573" s="141"/>
      <c r="BA573" s="141"/>
      <c r="BB573" s="141"/>
      <c r="BC573" s="141"/>
    </row>
    <row r="574" spans="7:55" s="2" customFormat="1" x14ac:dyDescent="0.4">
      <c r="G574" s="141"/>
      <c r="H574" s="141"/>
      <c r="I574" s="141"/>
      <c r="J574" s="141"/>
      <c r="K574" s="141"/>
      <c r="L574" s="141"/>
      <c r="M574" s="141"/>
      <c r="N574" s="141"/>
      <c r="O574" s="141"/>
      <c r="P574" s="141"/>
      <c r="Q574" s="141"/>
      <c r="R574" s="141"/>
      <c r="S574" s="141"/>
      <c r="T574" s="141"/>
      <c r="U574" s="141"/>
      <c r="V574" s="141"/>
      <c r="W574" s="141"/>
      <c r="X574" s="141"/>
      <c r="Y574" s="141"/>
      <c r="Z574" s="141"/>
      <c r="AA574" s="141"/>
      <c r="AB574" s="141"/>
      <c r="AC574" s="141"/>
      <c r="AD574" s="141"/>
      <c r="AE574" s="141"/>
      <c r="AF574" s="141"/>
      <c r="AG574" s="141"/>
      <c r="AH574" s="141"/>
      <c r="AI574" s="141"/>
      <c r="AJ574" s="141"/>
      <c r="AK574" s="141"/>
      <c r="AL574" s="141"/>
      <c r="AM574" s="141"/>
      <c r="AN574" s="141"/>
      <c r="AO574" s="141"/>
      <c r="AP574" s="141"/>
      <c r="AQ574" s="141"/>
      <c r="AR574" s="141"/>
      <c r="AS574" s="141"/>
      <c r="AT574" s="141"/>
      <c r="AU574" s="141"/>
      <c r="AV574" s="141"/>
      <c r="AW574" s="141"/>
      <c r="AX574" s="141"/>
      <c r="AY574" s="141"/>
      <c r="AZ574" s="141"/>
      <c r="BA574" s="141"/>
      <c r="BB574" s="141"/>
      <c r="BC574" s="141"/>
    </row>
    <row r="575" spans="7:55" s="2" customFormat="1" x14ac:dyDescent="0.4">
      <c r="G575" s="141"/>
      <c r="H575" s="141"/>
      <c r="I575" s="141"/>
      <c r="J575" s="141"/>
      <c r="K575" s="141"/>
      <c r="L575" s="141"/>
      <c r="M575" s="141"/>
      <c r="N575" s="141"/>
      <c r="O575" s="141"/>
      <c r="P575" s="141"/>
      <c r="Q575" s="141"/>
      <c r="R575" s="141"/>
      <c r="S575" s="141"/>
      <c r="T575" s="141"/>
      <c r="U575" s="141"/>
      <c r="V575" s="141"/>
      <c r="W575" s="141"/>
      <c r="X575" s="141"/>
      <c r="Y575" s="141"/>
      <c r="Z575" s="141"/>
      <c r="AA575" s="141"/>
      <c r="AB575" s="141"/>
      <c r="AC575" s="141"/>
      <c r="AD575" s="141"/>
      <c r="AE575" s="141"/>
      <c r="AF575" s="141"/>
      <c r="AG575" s="141"/>
      <c r="AH575" s="141"/>
      <c r="AI575" s="141"/>
      <c r="AJ575" s="141"/>
      <c r="AK575" s="141"/>
      <c r="AL575" s="141"/>
      <c r="AM575" s="141"/>
      <c r="AN575" s="141"/>
      <c r="AO575" s="141"/>
      <c r="AP575" s="141"/>
      <c r="AQ575" s="141"/>
      <c r="AR575" s="141"/>
      <c r="AS575" s="141"/>
      <c r="AT575" s="141"/>
      <c r="AU575" s="141"/>
      <c r="AV575" s="141"/>
      <c r="AW575" s="141"/>
      <c r="AX575" s="141"/>
      <c r="AY575" s="141"/>
      <c r="AZ575" s="141"/>
      <c r="BA575" s="141"/>
      <c r="BB575" s="141"/>
      <c r="BC575" s="141"/>
    </row>
    <row r="576" spans="7:55" s="2" customFormat="1" x14ac:dyDescent="0.4">
      <c r="G576" s="141"/>
      <c r="H576" s="141"/>
      <c r="I576" s="141"/>
      <c r="J576" s="141"/>
      <c r="K576" s="141"/>
      <c r="L576" s="141"/>
      <c r="M576" s="141"/>
      <c r="N576" s="141"/>
      <c r="O576" s="141"/>
      <c r="P576" s="141"/>
      <c r="Q576" s="141"/>
      <c r="R576" s="141"/>
      <c r="S576" s="141"/>
      <c r="T576" s="141"/>
      <c r="U576" s="141"/>
      <c r="V576" s="141"/>
      <c r="W576" s="141"/>
      <c r="X576" s="141"/>
      <c r="Y576" s="141"/>
      <c r="Z576" s="141"/>
      <c r="AA576" s="141"/>
      <c r="AB576" s="141"/>
      <c r="AC576" s="141"/>
      <c r="AD576" s="141"/>
      <c r="AE576" s="141"/>
      <c r="AF576" s="141"/>
      <c r="AG576" s="141"/>
      <c r="AH576" s="141"/>
      <c r="AI576" s="141"/>
      <c r="AJ576" s="141"/>
      <c r="AK576" s="141"/>
      <c r="AL576" s="141"/>
      <c r="AM576" s="141"/>
      <c r="AN576" s="141"/>
      <c r="AO576" s="141"/>
      <c r="AP576" s="141"/>
      <c r="AQ576" s="141"/>
      <c r="AR576" s="141"/>
      <c r="AS576" s="141"/>
      <c r="AT576" s="141"/>
      <c r="AU576" s="141"/>
      <c r="AV576" s="141"/>
      <c r="AW576" s="141"/>
      <c r="AX576" s="141"/>
      <c r="AY576" s="141"/>
      <c r="AZ576" s="141"/>
      <c r="BA576" s="141"/>
      <c r="BB576" s="141"/>
      <c r="BC576" s="141"/>
    </row>
    <row r="577" spans="7:55" s="2" customFormat="1" x14ac:dyDescent="0.4">
      <c r="G577" s="141"/>
      <c r="H577" s="141"/>
      <c r="I577" s="141"/>
      <c r="J577" s="141"/>
      <c r="K577" s="141"/>
      <c r="L577" s="141"/>
      <c r="M577" s="141"/>
      <c r="N577" s="141"/>
      <c r="O577" s="141"/>
      <c r="P577" s="141"/>
      <c r="Q577" s="141"/>
      <c r="R577" s="141"/>
      <c r="S577" s="141"/>
      <c r="T577" s="141"/>
      <c r="U577" s="141"/>
      <c r="V577" s="141"/>
      <c r="W577" s="141"/>
      <c r="X577" s="141"/>
      <c r="Y577" s="141"/>
      <c r="Z577" s="141"/>
      <c r="AA577" s="141"/>
      <c r="AB577" s="141"/>
      <c r="AC577" s="141"/>
      <c r="AD577" s="141"/>
      <c r="AE577" s="141"/>
      <c r="AF577" s="141"/>
      <c r="AG577" s="141"/>
      <c r="AH577" s="141"/>
      <c r="AI577" s="141"/>
      <c r="AJ577" s="141"/>
      <c r="AK577" s="141"/>
      <c r="AL577" s="141"/>
      <c r="AM577" s="141"/>
      <c r="AN577" s="141"/>
      <c r="AO577" s="141"/>
      <c r="AP577" s="141"/>
      <c r="AQ577" s="141"/>
      <c r="AR577" s="141"/>
      <c r="AS577" s="141"/>
      <c r="AT577" s="141"/>
      <c r="AU577" s="141"/>
      <c r="AV577" s="141"/>
      <c r="AW577" s="141"/>
      <c r="AX577" s="141"/>
      <c r="AY577" s="141"/>
      <c r="AZ577" s="141"/>
      <c r="BA577" s="141"/>
      <c r="BB577" s="141"/>
      <c r="BC577" s="141"/>
    </row>
    <row r="578" spans="7:55" s="2" customFormat="1" x14ac:dyDescent="0.4">
      <c r="G578" s="141"/>
      <c r="H578" s="141"/>
      <c r="I578" s="141"/>
      <c r="J578" s="141"/>
      <c r="K578" s="141"/>
      <c r="L578" s="141"/>
      <c r="M578" s="141"/>
      <c r="N578" s="141"/>
      <c r="O578" s="141"/>
      <c r="P578" s="141"/>
      <c r="Q578" s="141"/>
      <c r="R578" s="141"/>
      <c r="S578" s="141"/>
      <c r="T578" s="141"/>
      <c r="U578" s="141"/>
      <c r="V578" s="141"/>
      <c r="W578" s="141"/>
      <c r="X578" s="141"/>
      <c r="Y578" s="141"/>
      <c r="Z578" s="141"/>
      <c r="AA578" s="141"/>
      <c r="AB578" s="141"/>
      <c r="AC578" s="141"/>
      <c r="AD578" s="141"/>
      <c r="AE578" s="141"/>
      <c r="AF578" s="141"/>
      <c r="AG578" s="141"/>
      <c r="AH578" s="141"/>
      <c r="AI578" s="141"/>
      <c r="AJ578" s="141"/>
      <c r="AK578" s="141"/>
      <c r="AL578" s="141"/>
      <c r="AM578" s="141"/>
      <c r="AN578" s="141"/>
      <c r="AO578" s="141"/>
      <c r="AP578" s="141"/>
      <c r="AQ578" s="141"/>
      <c r="AR578" s="141"/>
      <c r="AS578" s="141"/>
      <c r="AT578" s="141"/>
      <c r="AU578" s="141"/>
      <c r="AV578" s="141"/>
      <c r="AW578" s="141"/>
      <c r="AX578" s="141"/>
      <c r="AY578" s="141"/>
      <c r="AZ578" s="141"/>
      <c r="BA578" s="141"/>
      <c r="BB578" s="141"/>
      <c r="BC578" s="141"/>
    </row>
    <row r="579" spans="7:55" s="2" customFormat="1" x14ac:dyDescent="0.4">
      <c r="G579" s="141"/>
      <c r="H579" s="141"/>
      <c r="I579" s="141"/>
      <c r="J579" s="141"/>
      <c r="K579" s="141"/>
      <c r="L579" s="141"/>
      <c r="M579" s="141"/>
      <c r="N579" s="141"/>
      <c r="O579" s="141"/>
      <c r="P579" s="141"/>
      <c r="Q579" s="141"/>
      <c r="R579" s="141"/>
      <c r="S579" s="141"/>
      <c r="T579" s="141"/>
      <c r="U579" s="141"/>
      <c r="V579" s="141"/>
      <c r="W579" s="141"/>
      <c r="X579" s="141"/>
      <c r="Y579" s="141"/>
      <c r="Z579" s="141"/>
      <c r="AA579" s="141"/>
      <c r="AB579" s="141"/>
      <c r="AC579" s="141"/>
      <c r="AD579" s="141"/>
      <c r="AE579" s="141"/>
      <c r="AF579" s="141"/>
      <c r="AG579" s="141"/>
      <c r="AH579" s="141"/>
      <c r="AI579" s="141"/>
      <c r="AJ579" s="141"/>
      <c r="AK579" s="141"/>
      <c r="AL579" s="141"/>
      <c r="AM579" s="141"/>
      <c r="AN579" s="141"/>
      <c r="AO579" s="141"/>
      <c r="AP579" s="141"/>
      <c r="AQ579" s="141"/>
      <c r="AR579" s="141"/>
      <c r="AS579" s="141"/>
      <c r="AT579" s="141"/>
      <c r="AU579" s="141"/>
      <c r="AV579" s="141"/>
      <c r="AW579" s="141"/>
      <c r="AX579" s="141"/>
      <c r="AY579" s="141"/>
      <c r="AZ579" s="141"/>
      <c r="BA579" s="141"/>
      <c r="BB579" s="141"/>
      <c r="BC579" s="141"/>
    </row>
    <row r="580" spans="7:55" s="2" customFormat="1" x14ac:dyDescent="0.4">
      <c r="G580" s="141"/>
      <c r="H580" s="141"/>
      <c r="I580" s="141"/>
      <c r="J580" s="141"/>
      <c r="K580" s="141"/>
      <c r="L580" s="141"/>
      <c r="M580" s="141"/>
      <c r="N580" s="141"/>
      <c r="O580" s="141"/>
      <c r="P580" s="141"/>
      <c r="Q580" s="141"/>
      <c r="R580" s="141"/>
      <c r="S580" s="141"/>
      <c r="T580" s="141"/>
      <c r="U580" s="141"/>
      <c r="V580" s="141"/>
      <c r="W580" s="141"/>
      <c r="X580" s="141"/>
      <c r="Y580" s="141"/>
      <c r="Z580" s="141"/>
      <c r="AA580" s="141"/>
      <c r="AB580" s="141"/>
      <c r="AC580" s="141"/>
      <c r="AD580" s="141"/>
      <c r="AE580" s="141"/>
      <c r="AF580" s="141"/>
      <c r="AG580" s="141"/>
      <c r="AH580" s="141"/>
      <c r="AI580" s="141"/>
      <c r="AJ580" s="141"/>
      <c r="AK580" s="141"/>
      <c r="AL580" s="141"/>
      <c r="AM580" s="141"/>
      <c r="AN580" s="141"/>
      <c r="AO580" s="141"/>
      <c r="AP580" s="141"/>
      <c r="AQ580" s="141"/>
      <c r="AR580" s="141"/>
      <c r="AS580" s="141"/>
      <c r="AT580" s="141"/>
      <c r="AU580" s="141"/>
      <c r="AV580" s="141"/>
      <c r="AW580" s="141"/>
      <c r="AX580" s="141"/>
      <c r="AY580" s="141"/>
      <c r="AZ580" s="141"/>
      <c r="BA580" s="141"/>
      <c r="BB580" s="141"/>
      <c r="BC580" s="141"/>
    </row>
    <row r="581" spans="7:55" s="2" customFormat="1" x14ac:dyDescent="0.4">
      <c r="G581" s="141"/>
      <c r="H581" s="141"/>
      <c r="I581" s="141"/>
      <c r="J581" s="141"/>
      <c r="K581" s="141"/>
      <c r="L581" s="141"/>
      <c r="M581" s="141"/>
      <c r="N581" s="141"/>
      <c r="O581" s="141"/>
      <c r="P581" s="141"/>
      <c r="Q581" s="141"/>
      <c r="R581" s="141"/>
      <c r="S581" s="141"/>
      <c r="T581" s="141"/>
      <c r="U581" s="141"/>
      <c r="V581" s="141"/>
      <c r="W581" s="141"/>
      <c r="X581" s="141"/>
      <c r="Y581" s="141"/>
      <c r="Z581" s="141"/>
      <c r="AA581" s="141"/>
      <c r="AB581" s="141"/>
      <c r="AC581" s="141"/>
      <c r="AD581" s="141"/>
      <c r="AE581" s="141"/>
      <c r="AF581" s="141"/>
      <c r="AG581" s="141"/>
      <c r="AH581" s="141"/>
      <c r="AI581" s="141"/>
      <c r="AJ581" s="141"/>
      <c r="AK581" s="141"/>
      <c r="AL581" s="141"/>
      <c r="AM581" s="141"/>
      <c r="AN581" s="141"/>
      <c r="AO581" s="141"/>
      <c r="AP581" s="141"/>
      <c r="AQ581" s="141"/>
      <c r="AR581" s="141"/>
      <c r="AS581" s="141"/>
      <c r="AT581" s="141"/>
      <c r="AU581" s="141"/>
      <c r="AV581" s="141"/>
      <c r="AW581" s="141"/>
      <c r="AX581" s="141"/>
      <c r="AY581" s="141"/>
      <c r="AZ581" s="141"/>
      <c r="BA581" s="141"/>
      <c r="BB581" s="141"/>
      <c r="BC581" s="141"/>
    </row>
    <row r="582" spans="7:55" s="2" customFormat="1" x14ac:dyDescent="0.4">
      <c r="G582" s="141"/>
      <c r="H582" s="141"/>
      <c r="I582" s="141"/>
      <c r="J582" s="141"/>
      <c r="K582" s="141"/>
      <c r="L582" s="141"/>
      <c r="M582" s="141"/>
      <c r="N582" s="141"/>
      <c r="O582" s="141"/>
      <c r="P582" s="141"/>
      <c r="Q582" s="141"/>
      <c r="R582" s="141"/>
      <c r="S582" s="141"/>
      <c r="T582" s="141"/>
      <c r="U582" s="141"/>
      <c r="V582" s="141"/>
      <c r="W582" s="141"/>
      <c r="X582" s="141"/>
      <c r="Y582" s="141"/>
      <c r="Z582" s="141"/>
      <c r="AA582" s="141"/>
      <c r="AB582" s="141"/>
      <c r="AC582" s="141"/>
      <c r="AD582" s="141"/>
      <c r="AE582" s="141"/>
      <c r="AF582" s="141"/>
      <c r="AG582" s="141"/>
      <c r="AH582" s="141"/>
      <c r="AI582" s="141"/>
      <c r="AJ582" s="141"/>
      <c r="AK582" s="141"/>
      <c r="AL582" s="141"/>
      <c r="AM582" s="141"/>
      <c r="AN582" s="141"/>
      <c r="AO582" s="141"/>
      <c r="AP582" s="141"/>
      <c r="AQ582" s="141"/>
      <c r="AR582" s="141"/>
      <c r="AS582" s="141"/>
      <c r="AT582" s="141"/>
      <c r="AU582" s="141"/>
      <c r="AV582" s="141"/>
      <c r="AW582" s="141"/>
      <c r="AX582" s="141"/>
      <c r="AY582" s="141"/>
      <c r="AZ582" s="141"/>
      <c r="BA582" s="141"/>
      <c r="BB582" s="141"/>
      <c r="BC582" s="141"/>
    </row>
    <row r="583" spans="7:55" s="2" customFormat="1" x14ac:dyDescent="0.4">
      <c r="G583" s="141"/>
      <c r="H583" s="141"/>
      <c r="I583" s="141"/>
      <c r="J583" s="141"/>
      <c r="K583" s="141"/>
      <c r="L583" s="141"/>
      <c r="M583" s="141"/>
      <c r="N583" s="141"/>
      <c r="O583" s="141"/>
      <c r="P583" s="141"/>
      <c r="Q583" s="141"/>
      <c r="R583" s="141"/>
      <c r="S583" s="141"/>
      <c r="T583" s="141"/>
      <c r="U583" s="141"/>
      <c r="V583" s="141"/>
      <c r="W583" s="141"/>
      <c r="X583" s="141"/>
      <c r="Y583" s="141"/>
      <c r="Z583" s="141"/>
      <c r="AA583" s="141"/>
      <c r="AB583" s="141"/>
      <c r="AC583" s="141"/>
      <c r="AD583" s="141"/>
      <c r="AE583" s="141"/>
      <c r="AF583" s="141"/>
      <c r="AG583" s="141"/>
      <c r="AH583" s="141"/>
      <c r="AI583" s="141"/>
      <c r="AJ583" s="141"/>
      <c r="AK583" s="141"/>
      <c r="AL583" s="141"/>
      <c r="AM583" s="141"/>
      <c r="AN583" s="141"/>
      <c r="AO583" s="141"/>
      <c r="AP583" s="141"/>
      <c r="AQ583" s="141"/>
      <c r="AR583" s="141"/>
      <c r="AS583" s="141"/>
      <c r="AT583" s="141"/>
      <c r="AU583" s="141"/>
      <c r="AV583" s="141"/>
      <c r="AW583" s="141"/>
      <c r="AX583" s="141"/>
      <c r="AY583" s="141"/>
      <c r="AZ583" s="141"/>
      <c r="BA583" s="141"/>
      <c r="BB583" s="141"/>
      <c r="BC583" s="141"/>
    </row>
    <row r="584" spans="7:55" s="2" customFormat="1" x14ac:dyDescent="0.4">
      <c r="G584" s="141"/>
      <c r="H584" s="141"/>
      <c r="I584" s="141"/>
      <c r="J584" s="141"/>
      <c r="K584" s="141"/>
      <c r="L584" s="141"/>
      <c r="M584" s="141"/>
      <c r="N584" s="141"/>
      <c r="O584" s="141"/>
      <c r="P584" s="141"/>
      <c r="Q584" s="141"/>
      <c r="R584" s="141"/>
      <c r="S584" s="141"/>
      <c r="T584" s="141"/>
      <c r="U584" s="141"/>
      <c r="V584" s="141"/>
      <c r="W584" s="141"/>
      <c r="X584" s="141"/>
      <c r="Y584" s="141"/>
      <c r="Z584" s="141"/>
      <c r="AA584" s="141"/>
      <c r="AB584" s="141"/>
      <c r="AC584" s="141"/>
      <c r="AD584" s="141"/>
      <c r="AE584" s="141"/>
      <c r="AF584" s="141"/>
      <c r="AG584" s="141"/>
      <c r="AH584" s="141"/>
      <c r="AI584" s="141"/>
      <c r="AJ584" s="141"/>
      <c r="AK584" s="141"/>
      <c r="AL584" s="141"/>
      <c r="AM584" s="141"/>
      <c r="AN584" s="141"/>
      <c r="AO584" s="141"/>
      <c r="AP584" s="141"/>
      <c r="AQ584" s="141"/>
      <c r="AR584" s="141"/>
      <c r="AS584" s="141"/>
      <c r="AT584" s="141"/>
      <c r="AU584" s="141"/>
      <c r="AV584" s="141"/>
      <c r="AW584" s="141"/>
      <c r="AX584" s="141"/>
      <c r="AY584" s="141"/>
      <c r="AZ584" s="141"/>
      <c r="BA584" s="141"/>
      <c r="BB584" s="141"/>
      <c r="BC584" s="141"/>
    </row>
    <row r="585" spans="7:55" s="2" customFormat="1" x14ac:dyDescent="0.4">
      <c r="G585" s="141"/>
      <c r="H585" s="141"/>
      <c r="I585" s="141"/>
      <c r="J585" s="141"/>
      <c r="K585" s="141"/>
      <c r="L585" s="141"/>
      <c r="M585" s="141"/>
      <c r="N585" s="141"/>
      <c r="O585" s="141"/>
      <c r="P585" s="141"/>
      <c r="Q585" s="141"/>
      <c r="R585" s="141"/>
      <c r="S585" s="141"/>
      <c r="T585" s="141"/>
      <c r="U585" s="141"/>
      <c r="V585" s="141"/>
      <c r="W585" s="141"/>
      <c r="X585" s="141"/>
      <c r="Y585" s="141"/>
      <c r="Z585" s="141"/>
      <c r="AA585" s="141"/>
      <c r="AB585" s="141"/>
      <c r="AC585" s="141"/>
      <c r="AD585" s="141"/>
      <c r="AE585" s="141"/>
      <c r="AF585" s="141"/>
      <c r="AG585" s="141"/>
      <c r="AH585" s="141"/>
      <c r="AI585" s="141"/>
      <c r="AJ585" s="141"/>
      <c r="AK585" s="141"/>
      <c r="AL585" s="141"/>
      <c r="AM585" s="141"/>
      <c r="AN585" s="141"/>
      <c r="AO585" s="141"/>
      <c r="AP585" s="141"/>
      <c r="AQ585" s="141"/>
      <c r="AR585" s="141"/>
      <c r="AS585" s="141"/>
      <c r="AT585" s="141"/>
      <c r="AU585" s="141"/>
      <c r="AV585" s="141"/>
      <c r="AW585" s="141"/>
      <c r="AX585" s="141"/>
      <c r="AY585" s="141"/>
      <c r="AZ585" s="141"/>
      <c r="BA585" s="141"/>
      <c r="BB585" s="141"/>
      <c r="BC585" s="141"/>
    </row>
    <row r="586" spans="7:55" s="2" customFormat="1" x14ac:dyDescent="0.4">
      <c r="G586" s="141"/>
      <c r="H586" s="141"/>
      <c r="I586" s="141"/>
      <c r="J586" s="141"/>
      <c r="K586" s="141"/>
      <c r="L586" s="141"/>
      <c r="M586" s="141"/>
      <c r="N586" s="141"/>
      <c r="O586" s="141"/>
      <c r="P586" s="141"/>
      <c r="Q586" s="141"/>
      <c r="R586" s="141"/>
      <c r="S586" s="141"/>
      <c r="T586" s="141"/>
      <c r="U586" s="141"/>
      <c r="V586" s="141"/>
      <c r="W586" s="141"/>
      <c r="X586" s="141"/>
      <c r="Y586" s="141"/>
      <c r="Z586" s="141"/>
      <c r="AA586" s="141"/>
      <c r="AB586" s="141"/>
      <c r="AC586" s="141"/>
      <c r="AD586" s="141"/>
      <c r="AE586" s="141"/>
      <c r="AF586" s="141"/>
      <c r="AG586" s="141"/>
      <c r="AH586" s="141"/>
      <c r="AI586" s="141"/>
      <c r="AJ586" s="141"/>
      <c r="AK586" s="141"/>
      <c r="AL586" s="141"/>
      <c r="AM586" s="141"/>
      <c r="AN586" s="141"/>
      <c r="AO586" s="141"/>
      <c r="AP586" s="141"/>
      <c r="AQ586" s="141"/>
      <c r="AR586" s="141"/>
      <c r="AS586" s="141"/>
      <c r="AT586" s="141"/>
      <c r="AU586" s="141"/>
      <c r="AV586" s="141"/>
      <c r="AW586" s="141"/>
      <c r="AX586" s="141"/>
      <c r="AY586" s="141"/>
      <c r="AZ586" s="141"/>
      <c r="BA586" s="141"/>
      <c r="BB586" s="141"/>
      <c r="BC586" s="141"/>
    </row>
    <row r="587" spans="7:55" s="2" customFormat="1" x14ac:dyDescent="0.4">
      <c r="G587" s="141"/>
      <c r="H587" s="141"/>
      <c r="I587" s="141"/>
      <c r="J587" s="141"/>
      <c r="K587" s="141"/>
      <c r="L587" s="141"/>
      <c r="M587" s="141"/>
      <c r="N587" s="141"/>
      <c r="O587" s="141"/>
      <c r="P587" s="141"/>
      <c r="Q587" s="141"/>
      <c r="R587" s="141"/>
      <c r="S587" s="141"/>
      <c r="T587" s="141"/>
      <c r="U587" s="141"/>
      <c r="V587" s="141"/>
      <c r="W587" s="141"/>
      <c r="X587" s="141"/>
      <c r="Y587" s="141"/>
      <c r="Z587" s="141"/>
      <c r="AA587" s="141"/>
      <c r="AB587" s="141"/>
      <c r="AC587" s="141"/>
      <c r="AD587" s="141"/>
      <c r="AE587" s="141"/>
      <c r="AF587" s="141"/>
      <c r="AG587" s="141"/>
      <c r="AH587" s="141"/>
      <c r="AI587" s="141"/>
      <c r="AJ587" s="141"/>
      <c r="AK587" s="141"/>
      <c r="AL587" s="141"/>
      <c r="AM587" s="141"/>
      <c r="AN587" s="141"/>
      <c r="AO587" s="141"/>
      <c r="AP587" s="141"/>
      <c r="AQ587" s="141"/>
      <c r="AR587" s="141"/>
      <c r="AS587" s="141"/>
      <c r="AT587" s="141"/>
      <c r="AU587" s="141"/>
      <c r="AV587" s="141"/>
      <c r="AW587" s="141"/>
      <c r="AX587" s="141"/>
      <c r="AY587" s="141"/>
      <c r="AZ587" s="141"/>
      <c r="BA587" s="141"/>
      <c r="BB587" s="141"/>
      <c r="BC587" s="141"/>
    </row>
    <row r="588" spans="7:55" s="2" customFormat="1" x14ac:dyDescent="0.4">
      <c r="G588" s="141"/>
      <c r="H588" s="141"/>
      <c r="I588" s="141"/>
      <c r="J588" s="141"/>
      <c r="K588" s="141"/>
      <c r="L588" s="141"/>
      <c r="M588" s="141"/>
      <c r="N588" s="141"/>
      <c r="O588" s="141"/>
      <c r="P588" s="141"/>
      <c r="Q588" s="141"/>
      <c r="R588" s="141"/>
      <c r="S588" s="141"/>
      <c r="T588" s="141"/>
      <c r="U588" s="141"/>
      <c r="V588" s="141"/>
      <c r="W588" s="141"/>
      <c r="X588" s="141"/>
      <c r="Y588" s="141"/>
      <c r="Z588" s="141"/>
      <c r="AA588" s="141"/>
      <c r="AB588" s="141"/>
      <c r="AC588" s="141"/>
      <c r="AD588" s="141"/>
      <c r="AE588" s="141"/>
      <c r="AF588" s="141"/>
      <c r="AG588" s="141"/>
      <c r="AH588" s="141"/>
      <c r="AI588" s="141"/>
      <c r="AJ588" s="141"/>
      <c r="AK588" s="141"/>
      <c r="AL588" s="141"/>
      <c r="AM588" s="141"/>
      <c r="AN588" s="141"/>
      <c r="AO588" s="141"/>
      <c r="AP588" s="141"/>
      <c r="AQ588" s="141"/>
      <c r="AR588" s="141"/>
      <c r="AS588" s="141"/>
      <c r="AT588" s="141"/>
      <c r="AU588" s="141"/>
      <c r="AV588" s="141"/>
      <c r="AW588" s="141"/>
      <c r="AX588" s="141"/>
      <c r="AY588" s="141"/>
      <c r="AZ588" s="141"/>
      <c r="BA588" s="141"/>
      <c r="BB588" s="141"/>
      <c r="BC588" s="141"/>
    </row>
    <row r="589" spans="7:55" s="2" customFormat="1" x14ac:dyDescent="0.4">
      <c r="G589" s="141"/>
      <c r="H589" s="141"/>
      <c r="I589" s="141"/>
      <c r="J589" s="141"/>
      <c r="K589" s="141"/>
      <c r="L589" s="141"/>
      <c r="M589" s="141"/>
      <c r="N589" s="141"/>
      <c r="O589" s="141"/>
      <c r="P589" s="141"/>
      <c r="Q589" s="141"/>
      <c r="R589" s="141"/>
      <c r="S589" s="141"/>
      <c r="T589" s="141"/>
      <c r="U589" s="141"/>
      <c r="V589" s="141"/>
      <c r="W589" s="141"/>
      <c r="X589" s="141"/>
      <c r="Y589" s="141"/>
      <c r="Z589" s="141"/>
      <c r="AA589" s="141"/>
      <c r="AB589" s="141"/>
      <c r="AC589" s="141"/>
      <c r="AD589" s="141"/>
      <c r="AE589" s="141"/>
      <c r="AF589" s="141"/>
      <c r="AG589" s="141"/>
      <c r="AH589" s="141"/>
      <c r="AI589" s="141"/>
      <c r="AJ589" s="141"/>
      <c r="AK589" s="141"/>
      <c r="AL589" s="141"/>
      <c r="AM589" s="141"/>
      <c r="AN589" s="141"/>
      <c r="AO589" s="141"/>
      <c r="AP589" s="141"/>
      <c r="AQ589" s="141"/>
      <c r="AR589" s="141"/>
      <c r="AS589" s="141"/>
      <c r="AT589" s="141"/>
      <c r="AU589" s="141"/>
      <c r="AV589" s="141"/>
      <c r="AW589" s="141"/>
      <c r="AX589" s="141"/>
      <c r="AY589" s="141"/>
      <c r="AZ589" s="141"/>
      <c r="BA589" s="141"/>
      <c r="BB589" s="141"/>
      <c r="BC589" s="141"/>
    </row>
    <row r="590" spans="7:55" s="2" customFormat="1" x14ac:dyDescent="0.4">
      <c r="G590" s="141"/>
      <c r="H590" s="141"/>
      <c r="I590" s="141"/>
      <c r="J590" s="141"/>
      <c r="K590" s="141"/>
      <c r="L590" s="141"/>
      <c r="M590" s="141"/>
      <c r="N590" s="141"/>
      <c r="O590" s="141"/>
      <c r="P590" s="141"/>
      <c r="Q590" s="141"/>
      <c r="R590" s="141"/>
      <c r="S590" s="141"/>
      <c r="T590" s="141"/>
      <c r="U590" s="141"/>
      <c r="V590" s="141"/>
      <c r="W590" s="141"/>
      <c r="X590" s="141"/>
      <c r="Y590" s="141"/>
      <c r="Z590" s="141"/>
      <c r="AA590" s="141"/>
      <c r="AB590" s="141"/>
      <c r="AC590" s="141"/>
      <c r="AD590" s="141"/>
      <c r="AE590" s="141"/>
      <c r="AF590" s="141"/>
      <c r="AG590" s="141"/>
      <c r="AH590" s="141"/>
      <c r="AI590" s="141"/>
      <c r="AJ590" s="141"/>
      <c r="AK590" s="141"/>
      <c r="AL590" s="141"/>
      <c r="AM590" s="141"/>
      <c r="AN590" s="141"/>
      <c r="AO590" s="141"/>
      <c r="AP590" s="141"/>
      <c r="AQ590" s="141"/>
      <c r="AR590" s="141"/>
      <c r="AS590" s="141"/>
      <c r="AT590" s="141"/>
      <c r="AU590" s="141"/>
      <c r="AV590" s="141"/>
      <c r="AW590" s="141"/>
      <c r="AX590" s="141"/>
      <c r="AY590" s="141"/>
      <c r="AZ590" s="141"/>
      <c r="BA590" s="141"/>
      <c r="BB590" s="141"/>
      <c r="BC590" s="141"/>
    </row>
    <row r="591" spans="7:55" s="2" customFormat="1" x14ac:dyDescent="0.4">
      <c r="G591" s="141"/>
      <c r="H591" s="141"/>
      <c r="I591" s="141"/>
      <c r="J591" s="141"/>
      <c r="K591" s="141"/>
      <c r="L591" s="141"/>
      <c r="M591" s="141"/>
      <c r="N591" s="141"/>
      <c r="O591" s="141"/>
      <c r="P591" s="141"/>
      <c r="Q591" s="141"/>
      <c r="R591" s="141"/>
      <c r="S591" s="141"/>
      <c r="T591" s="141"/>
      <c r="U591" s="141"/>
      <c r="V591" s="141"/>
      <c r="W591" s="141"/>
      <c r="X591" s="141"/>
      <c r="Y591" s="141"/>
      <c r="Z591" s="141"/>
      <c r="AA591" s="141"/>
      <c r="AB591" s="141"/>
      <c r="AC591" s="141"/>
      <c r="AD591" s="141"/>
      <c r="AE591" s="141"/>
      <c r="AF591" s="141"/>
      <c r="AG591" s="141"/>
      <c r="AH591" s="141"/>
      <c r="AI591" s="141"/>
      <c r="AJ591" s="141"/>
      <c r="AK591" s="141"/>
      <c r="AL591" s="141"/>
      <c r="AM591" s="141"/>
      <c r="AN591" s="141"/>
      <c r="AO591" s="141"/>
      <c r="AP591" s="141"/>
      <c r="AQ591" s="141"/>
      <c r="AR591" s="141"/>
      <c r="AS591" s="141"/>
      <c r="AT591" s="141"/>
      <c r="AU591" s="141"/>
      <c r="AV591" s="141"/>
      <c r="AW591" s="141"/>
      <c r="AX591" s="141"/>
      <c r="AY591" s="141"/>
      <c r="AZ591" s="141"/>
      <c r="BA591" s="141"/>
      <c r="BB591" s="141"/>
      <c r="BC591" s="141"/>
    </row>
    <row r="592" spans="7:55" s="2" customFormat="1" x14ac:dyDescent="0.4">
      <c r="G592" s="141"/>
      <c r="H592" s="141"/>
      <c r="I592" s="141"/>
      <c r="J592" s="141"/>
      <c r="K592" s="141"/>
      <c r="L592" s="141"/>
      <c r="M592" s="141"/>
      <c r="N592" s="141"/>
      <c r="O592" s="141"/>
      <c r="P592" s="141"/>
      <c r="Q592" s="141"/>
      <c r="R592" s="141"/>
      <c r="S592" s="141"/>
      <c r="T592" s="141"/>
      <c r="U592" s="141"/>
      <c r="V592" s="141"/>
      <c r="W592" s="141"/>
      <c r="X592" s="141"/>
      <c r="Y592" s="141"/>
      <c r="Z592" s="141"/>
      <c r="AA592" s="141"/>
      <c r="AB592" s="141"/>
      <c r="AC592" s="141"/>
      <c r="AD592" s="141"/>
      <c r="AE592" s="141"/>
      <c r="AF592" s="141"/>
      <c r="AG592" s="141"/>
      <c r="AH592" s="141"/>
      <c r="AI592" s="141"/>
      <c r="AJ592" s="141"/>
      <c r="AK592" s="141"/>
      <c r="AL592" s="141"/>
      <c r="AM592" s="141"/>
      <c r="AN592" s="141"/>
      <c r="AO592" s="141"/>
      <c r="AP592" s="141"/>
      <c r="AQ592" s="141"/>
      <c r="AR592" s="141"/>
      <c r="AS592" s="141"/>
      <c r="AT592" s="141"/>
      <c r="AU592" s="141"/>
      <c r="AV592" s="141"/>
      <c r="AW592" s="141"/>
      <c r="AX592" s="141"/>
      <c r="AY592" s="141"/>
      <c r="AZ592" s="141"/>
      <c r="BA592" s="141"/>
      <c r="BB592" s="141"/>
      <c r="BC592" s="141"/>
    </row>
    <row r="593" spans="7:55" s="2" customFormat="1" x14ac:dyDescent="0.4">
      <c r="G593" s="141"/>
      <c r="H593" s="141"/>
      <c r="I593" s="141"/>
      <c r="J593" s="141"/>
      <c r="K593" s="141"/>
      <c r="L593" s="141"/>
      <c r="M593" s="141"/>
      <c r="N593" s="141"/>
      <c r="O593" s="141"/>
      <c r="P593" s="141"/>
      <c r="Q593" s="141"/>
      <c r="R593" s="141"/>
      <c r="S593" s="141"/>
      <c r="T593" s="141"/>
      <c r="U593" s="141"/>
      <c r="V593" s="141"/>
      <c r="W593" s="141"/>
      <c r="X593" s="141"/>
      <c r="Y593" s="141"/>
      <c r="Z593" s="141"/>
      <c r="AA593" s="141"/>
      <c r="AB593" s="141"/>
      <c r="AC593" s="141"/>
      <c r="AD593" s="141"/>
      <c r="AE593" s="141"/>
      <c r="AF593" s="141"/>
      <c r="AG593" s="141"/>
      <c r="AH593" s="141"/>
      <c r="AI593" s="141"/>
      <c r="AJ593" s="141"/>
      <c r="AK593" s="141"/>
      <c r="AL593" s="141"/>
      <c r="AM593" s="141"/>
      <c r="AN593" s="141"/>
      <c r="AO593" s="141"/>
      <c r="AP593" s="141"/>
      <c r="AQ593" s="141"/>
      <c r="AR593" s="141"/>
      <c r="AS593" s="141"/>
      <c r="AT593" s="141"/>
      <c r="AU593" s="141"/>
      <c r="AV593" s="141"/>
      <c r="AW593" s="141"/>
      <c r="AX593" s="141"/>
      <c r="AY593" s="141"/>
      <c r="AZ593" s="141"/>
      <c r="BA593" s="141"/>
      <c r="BB593" s="141"/>
      <c r="BC593" s="141"/>
    </row>
    <row r="594" spans="7:55" s="2" customFormat="1" x14ac:dyDescent="0.4">
      <c r="G594" s="141"/>
      <c r="H594" s="141"/>
      <c r="I594" s="141"/>
      <c r="J594" s="141"/>
      <c r="K594" s="141"/>
      <c r="L594" s="141"/>
      <c r="M594" s="141"/>
      <c r="N594" s="141"/>
      <c r="O594" s="141"/>
      <c r="P594" s="141"/>
      <c r="Q594" s="141"/>
      <c r="R594" s="141"/>
      <c r="S594" s="141"/>
      <c r="T594" s="141"/>
      <c r="U594" s="141"/>
      <c r="V594" s="141"/>
      <c r="W594" s="141"/>
      <c r="X594" s="141"/>
      <c r="Y594" s="141"/>
      <c r="Z594" s="141"/>
      <c r="AA594" s="141"/>
      <c r="AB594" s="141"/>
      <c r="AC594" s="141"/>
      <c r="AD594" s="141"/>
      <c r="AE594" s="141"/>
      <c r="AF594" s="141"/>
      <c r="AG594" s="141"/>
      <c r="AH594" s="141"/>
      <c r="AI594" s="141"/>
      <c r="AJ594" s="141"/>
      <c r="AK594" s="141"/>
      <c r="AL594" s="141"/>
      <c r="AM594" s="141"/>
      <c r="AN594" s="141"/>
      <c r="AO594" s="141"/>
      <c r="AP594" s="141"/>
      <c r="AQ594" s="141"/>
      <c r="AR594" s="141"/>
      <c r="AS594" s="141"/>
      <c r="AT594" s="141"/>
      <c r="AU594" s="141"/>
      <c r="AV594" s="141"/>
      <c r="AW594" s="141"/>
      <c r="AX594" s="141"/>
      <c r="AY594" s="141"/>
      <c r="AZ594" s="141"/>
      <c r="BA594" s="141"/>
      <c r="BB594" s="141"/>
      <c r="BC594" s="141"/>
    </row>
    <row r="595" spans="7:55" s="2" customFormat="1" x14ac:dyDescent="0.4">
      <c r="G595" s="141"/>
      <c r="H595" s="141"/>
      <c r="I595" s="141"/>
      <c r="J595" s="141"/>
      <c r="K595" s="141"/>
      <c r="L595" s="141"/>
      <c r="M595" s="141"/>
      <c r="N595" s="141"/>
      <c r="O595" s="141"/>
      <c r="P595" s="141"/>
      <c r="Q595" s="141"/>
      <c r="R595" s="141"/>
      <c r="S595" s="141"/>
      <c r="T595" s="141"/>
      <c r="U595" s="141"/>
      <c r="V595" s="141"/>
      <c r="W595" s="141"/>
      <c r="X595" s="141"/>
      <c r="Y595" s="141"/>
      <c r="Z595" s="141"/>
      <c r="AA595" s="141"/>
      <c r="AB595" s="141"/>
      <c r="AC595" s="141"/>
      <c r="AD595" s="141"/>
      <c r="AE595" s="141"/>
      <c r="AF595" s="141"/>
      <c r="AG595" s="141"/>
      <c r="AH595" s="141"/>
      <c r="AI595" s="141"/>
      <c r="AJ595" s="141"/>
      <c r="AK595" s="141"/>
      <c r="AL595" s="141"/>
      <c r="AM595" s="141"/>
      <c r="AN595" s="141"/>
      <c r="AO595" s="141"/>
      <c r="AP595" s="141"/>
      <c r="AQ595" s="141"/>
      <c r="AR595" s="141"/>
      <c r="AS595" s="141"/>
      <c r="AT595" s="141"/>
      <c r="AU595" s="141"/>
      <c r="AV595" s="141"/>
      <c r="AW595" s="141"/>
      <c r="AX595" s="141"/>
      <c r="AY595" s="141"/>
      <c r="AZ595" s="141"/>
      <c r="BA595" s="141"/>
      <c r="BB595" s="141"/>
      <c r="BC595" s="141"/>
    </row>
    <row r="596" spans="7:55" s="2" customFormat="1" x14ac:dyDescent="0.4">
      <c r="G596" s="141"/>
      <c r="H596" s="141"/>
      <c r="I596" s="141"/>
      <c r="J596" s="141"/>
      <c r="K596" s="141"/>
      <c r="L596" s="141"/>
      <c r="M596" s="141"/>
      <c r="N596" s="141"/>
      <c r="O596" s="141"/>
      <c r="P596" s="141"/>
      <c r="Q596" s="141"/>
      <c r="R596" s="141"/>
      <c r="S596" s="141"/>
      <c r="T596" s="141"/>
      <c r="U596" s="141"/>
      <c r="V596" s="141"/>
      <c r="W596" s="141"/>
      <c r="X596" s="141"/>
      <c r="Y596" s="141"/>
      <c r="Z596" s="141"/>
      <c r="AA596" s="141"/>
      <c r="AB596" s="141"/>
      <c r="AC596" s="141"/>
      <c r="AD596" s="141"/>
      <c r="AE596" s="141"/>
      <c r="AF596" s="141"/>
      <c r="AG596" s="141"/>
      <c r="AH596" s="141"/>
      <c r="AI596" s="141"/>
      <c r="AJ596" s="141"/>
      <c r="AK596" s="141"/>
      <c r="AL596" s="141"/>
      <c r="AM596" s="141"/>
      <c r="AN596" s="141"/>
      <c r="AO596" s="141"/>
      <c r="AP596" s="141"/>
      <c r="AQ596" s="141"/>
      <c r="AR596" s="141"/>
      <c r="AS596" s="141"/>
      <c r="AT596" s="141"/>
      <c r="AU596" s="141"/>
      <c r="AV596" s="141"/>
      <c r="AW596" s="141"/>
      <c r="AX596" s="141"/>
      <c r="AY596" s="141"/>
      <c r="AZ596" s="141"/>
      <c r="BA596" s="141"/>
      <c r="BB596" s="141"/>
      <c r="BC596" s="141"/>
    </row>
    <row r="597" spans="7:55" s="2" customFormat="1" x14ac:dyDescent="0.4">
      <c r="G597" s="141"/>
      <c r="H597" s="141"/>
      <c r="I597" s="141"/>
      <c r="J597" s="141"/>
      <c r="K597" s="141"/>
      <c r="L597" s="141"/>
      <c r="M597" s="141"/>
      <c r="N597" s="141"/>
      <c r="O597" s="141"/>
      <c r="P597" s="141"/>
      <c r="Q597" s="141"/>
      <c r="R597" s="141"/>
      <c r="S597" s="141"/>
      <c r="T597" s="141"/>
      <c r="U597" s="141"/>
      <c r="V597" s="141"/>
      <c r="W597" s="141"/>
      <c r="X597" s="141"/>
      <c r="Y597" s="141"/>
      <c r="Z597" s="141"/>
      <c r="AA597" s="141"/>
      <c r="AB597" s="141"/>
      <c r="AC597" s="141"/>
      <c r="AD597" s="141"/>
      <c r="AE597" s="141"/>
      <c r="AF597" s="141"/>
      <c r="AG597" s="141"/>
      <c r="AH597" s="141"/>
      <c r="AI597" s="141"/>
      <c r="AJ597" s="141"/>
      <c r="AK597" s="141"/>
      <c r="AL597" s="141"/>
      <c r="AM597" s="141"/>
      <c r="AN597" s="141"/>
      <c r="AO597" s="141"/>
      <c r="AP597" s="141"/>
      <c r="AQ597" s="141"/>
      <c r="AR597" s="141"/>
      <c r="AS597" s="141"/>
      <c r="AT597" s="141"/>
      <c r="AU597" s="141"/>
      <c r="AV597" s="141"/>
      <c r="AW597" s="141"/>
      <c r="AX597" s="141"/>
      <c r="AY597" s="141"/>
      <c r="AZ597" s="141"/>
      <c r="BA597" s="141"/>
      <c r="BB597" s="141"/>
      <c r="BC597" s="141"/>
    </row>
    <row r="598" spans="7:55" s="2" customFormat="1" x14ac:dyDescent="0.4">
      <c r="G598" s="141"/>
      <c r="H598" s="141"/>
      <c r="I598" s="141"/>
      <c r="J598" s="141"/>
      <c r="K598" s="141"/>
      <c r="L598" s="141"/>
      <c r="M598" s="141"/>
      <c r="N598" s="141"/>
      <c r="O598" s="141"/>
      <c r="P598" s="141"/>
      <c r="Q598" s="141"/>
      <c r="R598" s="141"/>
      <c r="S598" s="141"/>
      <c r="T598" s="141"/>
      <c r="U598" s="141"/>
      <c r="V598" s="141"/>
      <c r="W598" s="141"/>
      <c r="X598" s="141"/>
      <c r="Y598" s="141"/>
      <c r="Z598" s="141"/>
      <c r="AA598" s="141"/>
      <c r="AB598" s="141"/>
      <c r="AC598" s="141"/>
      <c r="AD598" s="141"/>
      <c r="AE598" s="141"/>
      <c r="AF598" s="141"/>
      <c r="AG598" s="141"/>
      <c r="AH598" s="141"/>
      <c r="AI598" s="141"/>
      <c r="AJ598" s="141"/>
      <c r="AK598" s="141"/>
      <c r="AL598" s="141"/>
      <c r="AM598" s="141"/>
      <c r="AN598" s="141"/>
      <c r="AO598" s="141"/>
      <c r="AP598" s="141"/>
      <c r="AQ598" s="141"/>
      <c r="AR598" s="141"/>
      <c r="AS598" s="141"/>
      <c r="AT598" s="141"/>
      <c r="AU598" s="141"/>
      <c r="AV598" s="141"/>
      <c r="AW598" s="141"/>
      <c r="AX598" s="141"/>
      <c r="AY598" s="141"/>
      <c r="AZ598" s="141"/>
      <c r="BA598" s="141"/>
      <c r="BB598" s="141"/>
      <c r="BC598" s="141"/>
    </row>
    <row r="599" spans="7:55" s="2" customFormat="1" x14ac:dyDescent="0.4">
      <c r="G599" s="141"/>
      <c r="H599" s="141"/>
      <c r="I599" s="141"/>
      <c r="J599" s="141"/>
      <c r="K599" s="141"/>
      <c r="L599" s="141"/>
      <c r="M599" s="141"/>
      <c r="N599" s="141"/>
      <c r="O599" s="141"/>
      <c r="P599" s="141"/>
      <c r="Q599" s="141"/>
      <c r="R599" s="141"/>
      <c r="S599" s="141"/>
      <c r="T599" s="141"/>
      <c r="U599" s="141"/>
      <c r="V599" s="141"/>
      <c r="W599" s="141"/>
      <c r="X599" s="141"/>
      <c r="Y599" s="141"/>
      <c r="Z599" s="141"/>
      <c r="AA599" s="141"/>
      <c r="AB599" s="141"/>
      <c r="AC599" s="141"/>
      <c r="AD599" s="141"/>
      <c r="AE599" s="141"/>
      <c r="AF599" s="141"/>
      <c r="AG599" s="141"/>
      <c r="AH599" s="141"/>
      <c r="AI599" s="141"/>
      <c r="AJ599" s="141"/>
      <c r="AK599" s="141"/>
      <c r="AL599" s="141"/>
      <c r="AM599" s="141"/>
      <c r="AN599" s="141"/>
      <c r="AO599" s="141"/>
      <c r="AP599" s="141"/>
      <c r="AQ599" s="141"/>
      <c r="AR599" s="141"/>
      <c r="AS599" s="141"/>
      <c r="AT599" s="141"/>
      <c r="AU599" s="141"/>
      <c r="AV599" s="141"/>
      <c r="AW599" s="141"/>
      <c r="AX599" s="141"/>
      <c r="AY599" s="141"/>
      <c r="AZ599" s="141"/>
      <c r="BA599" s="141"/>
      <c r="BB599" s="141"/>
      <c r="BC599" s="141"/>
    </row>
    <row r="600" spans="7:55" s="2" customFormat="1" x14ac:dyDescent="0.4">
      <c r="G600" s="141"/>
      <c r="H600" s="141"/>
      <c r="I600" s="141"/>
      <c r="J600" s="141"/>
      <c r="K600" s="141"/>
      <c r="L600" s="141"/>
      <c r="M600" s="141"/>
      <c r="N600" s="141"/>
      <c r="O600" s="141"/>
      <c r="P600" s="141"/>
      <c r="Q600" s="141"/>
      <c r="R600" s="141"/>
      <c r="S600" s="141"/>
      <c r="T600" s="141"/>
      <c r="U600" s="141"/>
      <c r="V600" s="141"/>
      <c r="W600" s="141"/>
      <c r="X600" s="141"/>
      <c r="Y600" s="141"/>
      <c r="Z600" s="141"/>
      <c r="AA600" s="141"/>
      <c r="AB600" s="141"/>
      <c r="AC600" s="141"/>
      <c r="AD600" s="141"/>
      <c r="AE600" s="141"/>
      <c r="AF600" s="141"/>
      <c r="AG600" s="141"/>
      <c r="AH600" s="141"/>
      <c r="AI600" s="141"/>
      <c r="AJ600" s="141"/>
      <c r="AK600" s="141"/>
      <c r="AL600" s="141"/>
      <c r="AM600" s="141"/>
      <c r="AN600" s="141"/>
      <c r="AO600" s="141"/>
      <c r="AP600" s="141"/>
      <c r="AQ600" s="141"/>
      <c r="AR600" s="141"/>
      <c r="AS600" s="141"/>
      <c r="AT600" s="141"/>
      <c r="AU600" s="141"/>
      <c r="AV600" s="141"/>
      <c r="AW600" s="141"/>
      <c r="AX600" s="141"/>
      <c r="AY600" s="141"/>
      <c r="AZ600" s="141"/>
      <c r="BA600" s="141"/>
      <c r="BB600" s="141"/>
      <c r="BC600" s="141"/>
    </row>
    <row r="601" spans="7:55" s="2" customFormat="1" x14ac:dyDescent="0.4">
      <c r="G601" s="141"/>
      <c r="H601" s="141"/>
      <c r="I601" s="141"/>
      <c r="J601" s="141"/>
      <c r="K601" s="141"/>
      <c r="L601" s="141"/>
      <c r="M601" s="141"/>
      <c r="N601" s="141"/>
      <c r="O601" s="141"/>
      <c r="P601" s="141"/>
      <c r="Q601" s="141"/>
      <c r="R601" s="141"/>
      <c r="S601" s="141"/>
      <c r="T601" s="141"/>
      <c r="U601" s="141"/>
      <c r="V601" s="141"/>
      <c r="W601" s="141"/>
      <c r="X601" s="141"/>
      <c r="Y601" s="141"/>
      <c r="Z601" s="141"/>
      <c r="AA601" s="141"/>
      <c r="AB601" s="141"/>
      <c r="AC601" s="141"/>
      <c r="AD601" s="141"/>
      <c r="AE601" s="141"/>
      <c r="AF601" s="141"/>
      <c r="AG601" s="141"/>
      <c r="AH601" s="141"/>
      <c r="AI601" s="141"/>
      <c r="AJ601" s="141"/>
      <c r="AK601" s="141"/>
      <c r="AL601" s="141"/>
      <c r="AM601" s="141"/>
      <c r="AN601" s="141"/>
      <c r="AO601" s="141"/>
      <c r="AP601" s="141"/>
      <c r="AQ601" s="141"/>
      <c r="AR601" s="141"/>
      <c r="AS601" s="141"/>
      <c r="AT601" s="141"/>
      <c r="AU601" s="141"/>
      <c r="AV601" s="141"/>
      <c r="AW601" s="141"/>
      <c r="AX601" s="141"/>
      <c r="AY601" s="141"/>
      <c r="AZ601" s="141"/>
      <c r="BA601" s="141"/>
      <c r="BB601" s="141"/>
      <c r="BC601" s="141"/>
    </row>
    <row r="602" spans="7:55" s="2" customFormat="1" x14ac:dyDescent="0.4">
      <c r="G602" s="141"/>
      <c r="H602" s="141"/>
      <c r="I602" s="141"/>
      <c r="J602" s="141"/>
      <c r="K602" s="141"/>
      <c r="L602" s="141"/>
      <c r="M602" s="141"/>
      <c r="N602" s="141"/>
      <c r="O602" s="141"/>
      <c r="P602" s="141"/>
      <c r="Q602" s="141"/>
      <c r="R602" s="141"/>
      <c r="S602" s="141"/>
      <c r="T602" s="141"/>
      <c r="U602" s="141"/>
      <c r="V602" s="141"/>
      <c r="W602" s="141"/>
      <c r="X602" s="141"/>
      <c r="Y602" s="141"/>
      <c r="Z602" s="141"/>
      <c r="AA602" s="141"/>
      <c r="AB602" s="141"/>
      <c r="AC602" s="141"/>
      <c r="AD602" s="141"/>
      <c r="AE602" s="141"/>
      <c r="AF602" s="141"/>
      <c r="AG602" s="141"/>
      <c r="AH602" s="141"/>
      <c r="AI602" s="141"/>
      <c r="AJ602" s="141"/>
      <c r="AK602" s="141"/>
      <c r="AL602" s="141"/>
      <c r="AM602" s="141"/>
      <c r="AN602" s="141"/>
      <c r="AO602" s="141"/>
      <c r="AP602" s="141"/>
      <c r="AQ602" s="141"/>
      <c r="AR602" s="141"/>
      <c r="AS602" s="141"/>
      <c r="AT602" s="141"/>
      <c r="AU602" s="141"/>
      <c r="AV602" s="141"/>
      <c r="AW602" s="141"/>
      <c r="AX602" s="141"/>
      <c r="AY602" s="141"/>
      <c r="AZ602" s="141"/>
      <c r="BA602" s="141"/>
      <c r="BB602" s="141"/>
      <c r="BC602" s="141"/>
    </row>
    <row r="603" spans="7:55" s="2" customFormat="1" x14ac:dyDescent="0.4">
      <c r="G603" s="141"/>
      <c r="H603" s="141"/>
      <c r="I603" s="141"/>
      <c r="J603" s="141"/>
      <c r="K603" s="141"/>
      <c r="L603" s="141"/>
      <c r="M603" s="141"/>
      <c r="N603" s="141"/>
      <c r="O603" s="141"/>
      <c r="P603" s="141"/>
      <c r="Q603" s="141"/>
      <c r="R603" s="141"/>
      <c r="S603" s="141"/>
      <c r="T603" s="141"/>
      <c r="U603" s="141"/>
      <c r="V603" s="141"/>
      <c r="W603" s="141"/>
      <c r="X603" s="141"/>
      <c r="Y603" s="141"/>
      <c r="Z603" s="141"/>
      <c r="AA603" s="141"/>
      <c r="AB603" s="141"/>
      <c r="AC603" s="141"/>
      <c r="AD603" s="141"/>
      <c r="AE603" s="141"/>
      <c r="AF603" s="141"/>
      <c r="AG603" s="141"/>
      <c r="AH603" s="141"/>
      <c r="AI603" s="141"/>
      <c r="AJ603" s="141"/>
      <c r="AK603" s="141"/>
      <c r="AL603" s="141"/>
      <c r="AM603" s="141"/>
      <c r="AN603" s="141"/>
      <c r="AO603" s="141"/>
      <c r="AP603" s="141"/>
      <c r="AQ603" s="141"/>
      <c r="AR603" s="141"/>
      <c r="AS603" s="141"/>
      <c r="AT603" s="141"/>
      <c r="AU603" s="141"/>
      <c r="AV603" s="141"/>
      <c r="AW603" s="141"/>
      <c r="AX603" s="141"/>
      <c r="AY603" s="141"/>
      <c r="AZ603" s="141"/>
      <c r="BA603" s="141"/>
      <c r="BB603" s="141"/>
      <c r="BC603" s="141"/>
    </row>
    <row r="604" spans="7:55" s="2" customFormat="1" x14ac:dyDescent="0.4">
      <c r="G604" s="141"/>
      <c r="H604" s="141"/>
      <c r="I604" s="141"/>
      <c r="J604" s="141"/>
      <c r="K604" s="141"/>
      <c r="L604" s="141"/>
      <c r="M604" s="141"/>
      <c r="N604" s="141"/>
      <c r="O604" s="141"/>
      <c r="P604" s="141"/>
      <c r="Q604" s="141"/>
      <c r="R604" s="141"/>
      <c r="S604" s="141"/>
      <c r="T604" s="141"/>
      <c r="U604" s="141"/>
      <c r="V604" s="141"/>
      <c r="W604" s="141"/>
      <c r="X604" s="141"/>
      <c r="Y604" s="141"/>
      <c r="Z604" s="141"/>
      <c r="AA604" s="141"/>
      <c r="AB604" s="141"/>
      <c r="AC604" s="141"/>
      <c r="AD604" s="141"/>
      <c r="AE604" s="141"/>
      <c r="AF604" s="141"/>
      <c r="AG604" s="141"/>
      <c r="AH604" s="141"/>
      <c r="AI604" s="141"/>
      <c r="AJ604" s="141"/>
      <c r="AK604" s="141"/>
      <c r="AL604" s="141"/>
      <c r="AM604" s="141"/>
      <c r="AN604" s="141"/>
      <c r="AO604" s="141"/>
      <c r="AP604" s="141"/>
      <c r="AQ604" s="141"/>
      <c r="AR604" s="141"/>
      <c r="AS604" s="141"/>
      <c r="AT604" s="141"/>
      <c r="AU604" s="141"/>
      <c r="AV604" s="141"/>
      <c r="AW604" s="141"/>
      <c r="AX604" s="141"/>
      <c r="AY604" s="141"/>
      <c r="AZ604" s="141"/>
      <c r="BA604" s="141"/>
      <c r="BB604" s="141"/>
      <c r="BC604" s="141"/>
    </row>
    <row r="605" spans="7:55" s="2" customFormat="1" x14ac:dyDescent="0.4">
      <c r="G605" s="141"/>
      <c r="H605" s="141"/>
      <c r="I605" s="141"/>
      <c r="J605" s="141"/>
      <c r="K605" s="141"/>
      <c r="L605" s="141"/>
      <c r="M605" s="141"/>
      <c r="N605" s="141"/>
      <c r="O605" s="141"/>
      <c r="P605" s="141"/>
      <c r="Q605" s="141"/>
      <c r="R605" s="141"/>
      <c r="S605" s="141"/>
      <c r="T605" s="141"/>
      <c r="U605" s="141"/>
      <c r="V605" s="141"/>
      <c r="W605" s="141"/>
      <c r="X605" s="141"/>
      <c r="Y605" s="141"/>
      <c r="Z605" s="141"/>
      <c r="AA605" s="141"/>
      <c r="AB605" s="141"/>
      <c r="AC605" s="141"/>
      <c r="AD605" s="141"/>
      <c r="AE605" s="141"/>
      <c r="AF605" s="141"/>
      <c r="AG605" s="141"/>
      <c r="AH605" s="141"/>
      <c r="AI605" s="141"/>
      <c r="AJ605" s="141"/>
      <c r="AK605" s="141"/>
      <c r="AL605" s="141"/>
      <c r="AM605" s="141"/>
      <c r="AN605" s="141"/>
      <c r="AO605" s="141"/>
      <c r="AP605" s="141"/>
      <c r="AQ605" s="141"/>
      <c r="AR605" s="141"/>
      <c r="AS605" s="141"/>
      <c r="AT605" s="141"/>
      <c r="AU605" s="141"/>
      <c r="AV605" s="141"/>
      <c r="AW605" s="141"/>
      <c r="AX605" s="141"/>
      <c r="AY605" s="141"/>
      <c r="AZ605" s="141"/>
      <c r="BA605" s="141"/>
      <c r="BB605" s="141"/>
      <c r="BC605" s="141"/>
    </row>
    <row r="606" spans="7:55" s="2" customFormat="1" x14ac:dyDescent="0.4">
      <c r="G606" s="141"/>
      <c r="H606" s="141"/>
      <c r="I606" s="141"/>
      <c r="J606" s="141"/>
      <c r="K606" s="141"/>
      <c r="L606" s="141"/>
      <c r="M606" s="141"/>
      <c r="N606" s="141"/>
      <c r="O606" s="141"/>
      <c r="P606" s="141"/>
      <c r="Q606" s="141"/>
      <c r="R606" s="141"/>
      <c r="S606" s="141"/>
      <c r="T606" s="141"/>
      <c r="U606" s="141"/>
      <c r="V606" s="141"/>
      <c r="W606" s="141"/>
      <c r="X606" s="141"/>
      <c r="Y606" s="141"/>
      <c r="Z606" s="141"/>
      <c r="AA606" s="141"/>
      <c r="AB606" s="141"/>
      <c r="AC606" s="141"/>
      <c r="AD606" s="141"/>
      <c r="AE606" s="141"/>
      <c r="AF606" s="141"/>
      <c r="AG606" s="141"/>
      <c r="AH606" s="141"/>
      <c r="AI606" s="141"/>
      <c r="AJ606" s="141"/>
      <c r="AK606" s="141"/>
      <c r="AL606" s="141"/>
      <c r="AM606" s="141"/>
      <c r="AN606" s="141"/>
      <c r="AO606" s="141"/>
      <c r="AP606" s="141"/>
      <c r="AQ606" s="141"/>
      <c r="AR606" s="141"/>
      <c r="AS606" s="141"/>
      <c r="AT606" s="141"/>
      <c r="AU606" s="141"/>
      <c r="AV606" s="141"/>
      <c r="AW606" s="141"/>
      <c r="AX606" s="141"/>
      <c r="AY606" s="141"/>
      <c r="AZ606" s="141"/>
      <c r="BA606" s="141"/>
      <c r="BB606" s="141"/>
      <c r="BC606" s="141"/>
    </row>
    <row r="607" spans="7:55" s="2" customFormat="1" x14ac:dyDescent="0.4">
      <c r="G607" s="141"/>
      <c r="H607" s="141"/>
      <c r="I607" s="141"/>
      <c r="J607" s="141"/>
      <c r="K607" s="141"/>
      <c r="L607" s="141"/>
      <c r="M607" s="141"/>
      <c r="N607" s="141"/>
      <c r="O607" s="141"/>
      <c r="P607" s="141"/>
      <c r="Q607" s="141"/>
      <c r="R607" s="141"/>
      <c r="S607" s="141"/>
      <c r="T607" s="141"/>
      <c r="U607" s="141"/>
      <c r="V607" s="141"/>
      <c r="W607" s="141"/>
      <c r="X607" s="141"/>
      <c r="Y607" s="141"/>
      <c r="Z607" s="141"/>
      <c r="AA607" s="141"/>
      <c r="AB607" s="141"/>
      <c r="AC607" s="141"/>
      <c r="AD607" s="141"/>
      <c r="AE607" s="141"/>
      <c r="AF607" s="141"/>
      <c r="AG607" s="141"/>
      <c r="AH607" s="141"/>
      <c r="AI607" s="141"/>
      <c r="AJ607" s="141"/>
      <c r="AK607" s="141"/>
      <c r="AL607" s="141"/>
      <c r="AM607" s="141"/>
      <c r="AN607" s="141"/>
      <c r="AO607" s="141"/>
      <c r="AP607" s="141"/>
      <c r="AQ607" s="141"/>
      <c r="AR607" s="141"/>
      <c r="AS607" s="141"/>
      <c r="AT607" s="141"/>
      <c r="AU607" s="141"/>
      <c r="AV607" s="141"/>
      <c r="AW607" s="141"/>
      <c r="AX607" s="141"/>
      <c r="AY607" s="141"/>
      <c r="AZ607" s="141"/>
      <c r="BA607" s="141"/>
      <c r="BB607" s="141"/>
      <c r="BC607" s="141"/>
    </row>
    <row r="608" spans="7:55" s="2" customFormat="1" x14ac:dyDescent="0.4">
      <c r="G608" s="141"/>
      <c r="H608" s="141"/>
      <c r="I608" s="141"/>
      <c r="J608" s="141"/>
      <c r="K608" s="141"/>
      <c r="L608" s="141"/>
      <c r="M608" s="141"/>
      <c r="N608" s="141"/>
      <c r="O608" s="141"/>
      <c r="P608" s="141"/>
      <c r="Q608" s="141"/>
      <c r="R608" s="141"/>
      <c r="S608" s="141"/>
      <c r="T608" s="141"/>
      <c r="U608" s="141"/>
      <c r="V608" s="141"/>
      <c r="W608" s="141"/>
      <c r="X608" s="141"/>
      <c r="Y608" s="141"/>
      <c r="Z608" s="141"/>
      <c r="AA608" s="141"/>
      <c r="AB608" s="141"/>
      <c r="AC608" s="141"/>
      <c r="AD608" s="141"/>
      <c r="AE608" s="141"/>
      <c r="AF608" s="141"/>
      <c r="AG608" s="141"/>
      <c r="AH608" s="141"/>
      <c r="AI608" s="141"/>
      <c r="AJ608" s="141"/>
      <c r="AK608" s="141"/>
      <c r="AL608" s="141"/>
      <c r="AM608" s="141"/>
      <c r="AN608" s="141"/>
      <c r="AO608" s="141"/>
      <c r="AP608" s="141"/>
      <c r="AQ608" s="141"/>
      <c r="AR608" s="141"/>
      <c r="AS608" s="141"/>
      <c r="AT608" s="141"/>
      <c r="AU608" s="141"/>
      <c r="AV608" s="141"/>
      <c r="AW608" s="141"/>
      <c r="AX608" s="141"/>
      <c r="AY608" s="141"/>
      <c r="AZ608" s="141"/>
      <c r="BA608" s="141"/>
      <c r="BB608" s="141"/>
      <c r="BC608" s="141"/>
    </row>
    <row r="609" spans="7:55" s="2" customFormat="1" x14ac:dyDescent="0.4">
      <c r="G609" s="141"/>
      <c r="H609" s="141"/>
      <c r="I609" s="141"/>
      <c r="J609" s="141"/>
      <c r="K609" s="141"/>
      <c r="L609" s="141"/>
      <c r="M609" s="141"/>
      <c r="N609" s="141"/>
      <c r="O609" s="141"/>
      <c r="P609" s="141"/>
      <c r="Q609" s="141"/>
      <c r="R609" s="141"/>
      <c r="S609" s="141"/>
      <c r="T609" s="141"/>
      <c r="U609" s="141"/>
      <c r="V609" s="141"/>
      <c r="W609" s="141"/>
      <c r="X609" s="141"/>
      <c r="Y609" s="141"/>
      <c r="Z609" s="141"/>
      <c r="AA609" s="141"/>
      <c r="AB609" s="141"/>
      <c r="AC609" s="141"/>
      <c r="AD609" s="141"/>
      <c r="AE609" s="141"/>
      <c r="AF609" s="141"/>
      <c r="AG609" s="141"/>
      <c r="AH609" s="141"/>
      <c r="AI609" s="141"/>
      <c r="AJ609" s="141"/>
      <c r="AK609" s="141"/>
      <c r="AL609" s="141"/>
      <c r="AM609" s="141"/>
      <c r="AN609" s="141"/>
      <c r="AO609" s="141"/>
      <c r="AP609" s="141"/>
      <c r="AQ609" s="141"/>
      <c r="AR609" s="141"/>
      <c r="AS609" s="141"/>
      <c r="AT609" s="141"/>
      <c r="AU609" s="141"/>
      <c r="AV609" s="141"/>
      <c r="AW609" s="141"/>
      <c r="AX609" s="141"/>
      <c r="AY609" s="141"/>
      <c r="AZ609" s="141"/>
      <c r="BA609" s="141"/>
      <c r="BB609" s="141"/>
      <c r="BC609" s="141"/>
    </row>
    <row r="610" spans="7:55" s="2" customFormat="1" x14ac:dyDescent="0.4">
      <c r="G610" s="141"/>
      <c r="H610" s="141"/>
      <c r="I610" s="141"/>
      <c r="J610" s="141"/>
      <c r="K610" s="141"/>
      <c r="L610" s="141"/>
      <c r="M610" s="141"/>
      <c r="N610" s="141"/>
      <c r="O610" s="141"/>
      <c r="P610" s="141"/>
      <c r="Q610" s="141"/>
      <c r="R610" s="141"/>
      <c r="S610" s="141"/>
      <c r="T610" s="141"/>
      <c r="U610" s="141"/>
      <c r="V610" s="141"/>
      <c r="W610" s="141"/>
      <c r="X610" s="141"/>
      <c r="Y610" s="141"/>
      <c r="Z610" s="141"/>
      <c r="AA610" s="141"/>
      <c r="AB610" s="141"/>
      <c r="AC610" s="141"/>
      <c r="AD610" s="141"/>
      <c r="AE610" s="141"/>
      <c r="AF610" s="141"/>
      <c r="AG610" s="141"/>
      <c r="AH610" s="141"/>
      <c r="AI610" s="141"/>
      <c r="AJ610" s="141"/>
      <c r="AK610" s="141"/>
      <c r="AL610" s="141"/>
      <c r="AM610" s="141"/>
      <c r="AN610" s="141"/>
      <c r="AO610" s="141"/>
      <c r="AP610" s="141"/>
      <c r="AQ610" s="141"/>
      <c r="AR610" s="141"/>
      <c r="AS610" s="141"/>
      <c r="AT610" s="141"/>
      <c r="AU610" s="141"/>
      <c r="AV610" s="141"/>
      <c r="AW610" s="141"/>
      <c r="AX610" s="141"/>
      <c r="AY610" s="141"/>
      <c r="AZ610" s="141"/>
      <c r="BA610" s="141"/>
      <c r="BB610" s="141"/>
      <c r="BC610" s="141"/>
    </row>
    <row r="611" spans="7:55" s="2" customFormat="1" x14ac:dyDescent="0.4">
      <c r="G611" s="141"/>
      <c r="H611" s="141"/>
      <c r="I611" s="141"/>
      <c r="J611" s="141"/>
      <c r="K611" s="141"/>
      <c r="L611" s="141"/>
      <c r="M611" s="141"/>
      <c r="N611" s="141"/>
      <c r="O611" s="141"/>
      <c r="P611" s="141"/>
      <c r="Q611" s="141"/>
      <c r="R611" s="141"/>
      <c r="S611" s="141"/>
      <c r="T611" s="141"/>
      <c r="U611" s="141"/>
      <c r="V611" s="141"/>
      <c r="W611" s="141"/>
      <c r="X611" s="141"/>
      <c r="Y611" s="141"/>
      <c r="Z611" s="141"/>
      <c r="AA611" s="141"/>
      <c r="AB611" s="141"/>
      <c r="AC611" s="141"/>
      <c r="AD611" s="141"/>
      <c r="AE611" s="141"/>
      <c r="AF611" s="141"/>
      <c r="AG611" s="141"/>
      <c r="AH611" s="141"/>
      <c r="AI611" s="141"/>
      <c r="AJ611" s="141"/>
      <c r="AK611" s="141"/>
      <c r="AL611" s="141"/>
      <c r="AM611" s="141"/>
      <c r="AN611" s="141"/>
      <c r="AO611" s="141"/>
      <c r="AP611" s="141"/>
      <c r="AQ611" s="141"/>
      <c r="AR611" s="141"/>
      <c r="AS611" s="141"/>
      <c r="AT611" s="141"/>
      <c r="AU611" s="141"/>
      <c r="AV611" s="141"/>
      <c r="AW611" s="141"/>
      <c r="AX611" s="141"/>
      <c r="AY611" s="141"/>
      <c r="AZ611" s="141"/>
      <c r="BA611" s="141"/>
      <c r="BB611" s="141"/>
      <c r="BC611" s="141"/>
    </row>
    <row r="612" spans="7:55" s="2" customFormat="1" x14ac:dyDescent="0.4">
      <c r="G612" s="141"/>
      <c r="H612" s="141"/>
      <c r="I612" s="141"/>
      <c r="J612" s="141"/>
      <c r="K612" s="141"/>
      <c r="L612" s="141"/>
      <c r="M612" s="141"/>
      <c r="N612" s="141"/>
      <c r="O612" s="141"/>
      <c r="P612" s="141"/>
      <c r="Q612" s="141"/>
      <c r="R612" s="141"/>
      <c r="S612" s="141"/>
      <c r="T612" s="141"/>
      <c r="U612" s="141"/>
      <c r="V612" s="141"/>
      <c r="W612" s="141"/>
      <c r="X612" s="141"/>
      <c r="Y612" s="141"/>
      <c r="Z612" s="141"/>
      <c r="AA612" s="141"/>
      <c r="AB612" s="141"/>
      <c r="AC612" s="141"/>
      <c r="AD612" s="141"/>
      <c r="AE612" s="141"/>
      <c r="AF612" s="141"/>
      <c r="AG612" s="141"/>
      <c r="AH612" s="141"/>
      <c r="AI612" s="141"/>
      <c r="AJ612" s="141"/>
      <c r="AK612" s="141"/>
      <c r="AL612" s="141"/>
      <c r="AM612" s="141"/>
      <c r="AN612" s="141"/>
      <c r="AO612" s="141"/>
      <c r="AP612" s="141"/>
      <c r="AQ612" s="141"/>
      <c r="AR612" s="141"/>
      <c r="AS612" s="141"/>
      <c r="AT612" s="141"/>
      <c r="AU612" s="141"/>
      <c r="AV612" s="141"/>
      <c r="AW612" s="141"/>
      <c r="AX612" s="141"/>
      <c r="AY612" s="141"/>
      <c r="AZ612" s="141"/>
      <c r="BA612" s="141"/>
      <c r="BB612" s="141"/>
      <c r="BC612" s="141"/>
    </row>
    <row r="613" spans="7:55" s="2" customFormat="1" x14ac:dyDescent="0.4">
      <c r="G613" s="141"/>
      <c r="H613" s="141"/>
      <c r="I613" s="141"/>
      <c r="J613" s="141"/>
      <c r="K613" s="141"/>
      <c r="L613" s="141"/>
      <c r="M613" s="141"/>
      <c r="N613" s="141"/>
      <c r="O613" s="141"/>
      <c r="P613" s="141"/>
      <c r="Q613" s="141"/>
      <c r="R613" s="141"/>
      <c r="S613" s="141"/>
      <c r="T613" s="141"/>
      <c r="U613" s="141"/>
      <c r="V613" s="141"/>
      <c r="W613" s="141"/>
      <c r="X613" s="141"/>
      <c r="Y613" s="141"/>
      <c r="Z613" s="141"/>
      <c r="AA613" s="141"/>
      <c r="AB613" s="141"/>
      <c r="AC613" s="141"/>
      <c r="AD613" s="141"/>
      <c r="AE613" s="141"/>
      <c r="AF613" s="141"/>
      <c r="AG613" s="141"/>
      <c r="AH613" s="141"/>
      <c r="AI613" s="141"/>
      <c r="AJ613" s="141"/>
      <c r="AK613" s="141"/>
      <c r="AL613" s="141"/>
      <c r="AM613" s="141"/>
      <c r="AN613" s="141"/>
      <c r="AO613" s="141"/>
      <c r="AP613" s="141"/>
      <c r="AQ613" s="141"/>
      <c r="AR613" s="141"/>
      <c r="AS613" s="141"/>
      <c r="AT613" s="141"/>
      <c r="AU613" s="141"/>
      <c r="AV613" s="141"/>
      <c r="AW613" s="141"/>
      <c r="AX613" s="141"/>
      <c r="AY613" s="141"/>
      <c r="AZ613" s="141"/>
      <c r="BA613" s="141"/>
      <c r="BB613" s="141"/>
      <c r="BC613" s="141"/>
    </row>
    <row r="614" spans="7:55" s="2" customFormat="1" x14ac:dyDescent="0.4">
      <c r="G614" s="141"/>
      <c r="H614" s="141"/>
      <c r="I614" s="141"/>
      <c r="J614" s="141"/>
      <c r="K614" s="141"/>
      <c r="L614" s="141"/>
      <c r="M614" s="141"/>
      <c r="N614" s="141"/>
      <c r="O614" s="141"/>
      <c r="P614" s="141"/>
      <c r="Q614" s="141"/>
      <c r="R614" s="141"/>
      <c r="S614" s="141"/>
      <c r="T614" s="141"/>
      <c r="U614" s="141"/>
      <c r="V614" s="141"/>
      <c r="W614" s="141"/>
      <c r="X614" s="141"/>
      <c r="Y614" s="141"/>
      <c r="Z614" s="141"/>
      <c r="AA614" s="141"/>
      <c r="AB614" s="141"/>
      <c r="AC614" s="141"/>
      <c r="AD614" s="141"/>
      <c r="AE614" s="141"/>
      <c r="AF614" s="141"/>
      <c r="AG614" s="141"/>
      <c r="AH614" s="141"/>
      <c r="AI614" s="141"/>
      <c r="AJ614" s="141"/>
      <c r="AK614" s="141"/>
      <c r="AL614" s="141"/>
      <c r="AM614" s="141"/>
      <c r="AN614" s="141"/>
      <c r="AO614" s="141"/>
      <c r="AP614" s="141"/>
      <c r="AQ614" s="141"/>
      <c r="AR614" s="141"/>
      <c r="AS614" s="141"/>
      <c r="AT614" s="141"/>
      <c r="AU614" s="141"/>
      <c r="AV614" s="141"/>
      <c r="AW614" s="141"/>
      <c r="AX614" s="141"/>
      <c r="AY614" s="141"/>
      <c r="AZ614" s="141"/>
      <c r="BA614" s="141"/>
      <c r="BB614" s="141"/>
      <c r="BC614" s="141"/>
    </row>
    <row r="615" spans="7:55" s="2" customFormat="1" x14ac:dyDescent="0.4">
      <c r="G615" s="141"/>
      <c r="H615" s="141"/>
      <c r="I615" s="141"/>
      <c r="J615" s="141"/>
      <c r="K615" s="141"/>
      <c r="L615" s="141"/>
      <c r="M615" s="141"/>
      <c r="N615" s="141"/>
      <c r="O615" s="141"/>
      <c r="P615" s="141"/>
      <c r="Q615" s="141"/>
      <c r="R615" s="141"/>
      <c r="S615" s="141"/>
      <c r="T615" s="141"/>
      <c r="U615" s="141"/>
      <c r="V615" s="141"/>
      <c r="W615" s="141"/>
      <c r="X615" s="141"/>
      <c r="Y615" s="141"/>
      <c r="Z615" s="141"/>
      <c r="AA615" s="141"/>
      <c r="AB615" s="141"/>
      <c r="AC615" s="141"/>
      <c r="AD615" s="141"/>
      <c r="AE615" s="141"/>
      <c r="AF615" s="141"/>
      <c r="AG615" s="141"/>
      <c r="AH615" s="141"/>
      <c r="AI615" s="141"/>
      <c r="AJ615" s="141"/>
      <c r="AK615" s="141"/>
      <c r="AL615" s="141"/>
      <c r="AM615" s="141"/>
      <c r="AN615" s="141"/>
      <c r="AO615" s="141"/>
      <c r="AP615" s="141"/>
      <c r="AQ615" s="141"/>
      <c r="AR615" s="141"/>
      <c r="AS615" s="141"/>
      <c r="AT615" s="141"/>
      <c r="AU615" s="141"/>
      <c r="AV615" s="141"/>
      <c r="AW615" s="141"/>
      <c r="AX615" s="141"/>
      <c r="AY615" s="141"/>
      <c r="AZ615" s="141"/>
      <c r="BA615" s="141"/>
      <c r="BB615" s="141"/>
      <c r="BC615" s="141"/>
    </row>
    <row r="616" spans="7:55" s="2" customFormat="1" x14ac:dyDescent="0.4">
      <c r="G616" s="141"/>
      <c r="H616" s="141"/>
      <c r="I616" s="141"/>
      <c r="J616" s="141"/>
      <c r="K616" s="141"/>
      <c r="L616" s="141"/>
      <c r="M616" s="141"/>
      <c r="N616" s="141"/>
      <c r="O616" s="141"/>
      <c r="P616" s="141"/>
      <c r="Q616" s="141"/>
      <c r="R616" s="141"/>
      <c r="S616" s="141"/>
      <c r="T616" s="141"/>
      <c r="U616" s="141"/>
      <c r="V616" s="141"/>
      <c r="W616" s="141"/>
      <c r="X616" s="141"/>
      <c r="Y616" s="141"/>
      <c r="Z616" s="141"/>
      <c r="AA616" s="141"/>
      <c r="AB616" s="141"/>
      <c r="AC616" s="141"/>
      <c r="AD616" s="141"/>
      <c r="AE616" s="141"/>
      <c r="AF616" s="141"/>
      <c r="AG616" s="141"/>
      <c r="AH616" s="141"/>
      <c r="AI616" s="141"/>
      <c r="AJ616" s="141"/>
      <c r="AK616" s="141"/>
      <c r="AL616" s="141"/>
      <c r="AM616" s="141"/>
      <c r="AN616" s="141"/>
      <c r="AO616" s="141"/>
      <c r="AP616" s="141"/>
      <c r="AQ616" s="141"/>
      <c r="AR616" s="141"/>
      <c r="AS616" s="141"/>
      <c r="AT616" s="141"/>
      <c r="AU616" s="141"/>
      <c r="AV616" s="141"/>
      <c r="AW616" s="141"/>
      <c r="AX616" s="141"/>
      <c r="AY616" s="141"/>
      <c r="AZ616" s="141"/>
      <c r="BA616" s="141"/>
      <c r="BB616" s="141"/>
      <c r="BC616" s="141"/>
    </row>
    <row r="617" spans="7:55" s="2" customFormat="1" x14ac:dyDescent="0.4">
      <c r="G617" s="141"/>
      <c r="H617" s="141"/>
      <c r="I617" s="141"/>
      <c r="J617" s="141"/>
      <c r="K617" s="141"/>
      <c r="L617" s="141"/>
      <c r="M617" s="141"/>
      <c r="N617" s="141"/>
      <c r="O617" s="141"/>
      <c r="P617" s="141"/>
      <c r="Q617" s="141"/>
      <c r="R617" s="141"/>
      <c r="S617" s="141"/>
      <c r="T617" s="141"/>
      <c r="U617" s="141"/>
      <c r="V617" s="141"/>
      <c r="W617" s="141"/>
      <c r="X617" s="141"/>
      <c r="Y617" s="141"/>
      <c r="Z617" s="141"/>
      <c r="AA617" s="141"/>
      <c r="AB617" s="141"/>
      <c r="AC617" s="141"/>
      <c r="AD617" s="141"/>
      <c r="AE617" s="141"/>
      <c r="AF617" s="141"/>
      <c r="AG617" s="141"/>
      <c r="AH617" s="141"/>
      <c r="AI617" s="141"/>
      <c r="AJ617" s="141"/>
      <c r="AK617" s="141"/>
      <c r="AL617" s="141"/>
      <c r="AM617" s="141"/>
      <c r="AN617" s="141"/>
      <c r="AO617" s="141"/>
      <c r="AP617" s="141"/>
      <c r="AQ617" s="141"/>
      <c r="AR617" s="141"/>
      <c r="AS617" s="141"/>
      <c r="AT617" s="141"/>
      <c r="AU617" s="141"/>
      <c r="AV617" s="141"/>
      <c r="AW617" s="141"/>
      <c r="AX617" s="141"/>
      <c r="AY617" s="141"/>
      <c r="AZ617" s="141"/>
      <c r="BA617" s="141"/>
      <c r="BB617" s="141"/>
      <c r="BC617" s="141"/>
    </row>
    <row r="618" spans="7:55" s="2" customFormat="1" x14ac:dyDescent="0.4">
      <c r="G618" s="141"/>
      <c r="H618" s="141"/>
      <c r="I618" s="141"/>
      <c r="J618" s="141"/>
      <c r="K618" s="141"/>
      <c r="L618" s="141"/>
      <c r="M618" s="141"/>
      <c r="N618" s="141"/>
      <c r="O618" s="141"/>
      <c r="P618" s="141"/>
      <c r="Q618" s="141"/>
      <c r="R618" s="141"/>
      <c r="S618" s="141"/>
      <c r="T618" s="141"/>
      <c r="U618" s="141"/>
      <c r="V618" s="141"/>
      <c r="W618" s="141"/>
      <c r="X618" s="141"/>
      <c r="Y618" s="141"/>
      <c r="Z618" s="141"/>
      <c r="AA618" s="141"/>
      <c r="AB618" s="141"/>
      <c r="AC618" s="141"/>
      <c r="AD618" s="141"/>
      <c r="AE618" s="141"/>
      <c r="AF618" s="141"/>
      <c r="AG618" s="141"/>
      <c r="AH618" s="141"/>
      <c r="AI618" s="141"/>
      <c r="AJ618" s="141"/>
      <c r="AK618" s="141"/>
      <c r="AL618" s="141"/>
      <c r="AM618" s="141"/>
      <c r="AN618" s="141"/>
      <c r="AO618" s="141"/>
      <c r="AP618" s="141"/>
      <c r="AQ618" s="141"/>
      <c r="AR618" s="141"/>
      <c r="AS618" s="141"/>
      <c r="AT618" s="141"/>
      <c r="AU618" s="141"/>
      <c r="AV618" s="141"/>
      <c r="AW618" s="141"/>
      <c r="AX618" s="141"/>
      <c r="AY618" s="141"/>
      <c r="AZ618" s="141"/>
      <c r="BA618" s="141"/>
      <c r="BB618" s="141"/>
      <c r="BC618" s="141"/>
    </row>
    <row r="619" spans="7:55" s="2" customFormat="1" x14ac:dyDescent="0.4">
      <c r="G619" s="141"/>
      <c r="H619" s="141"/>
      <c r="I619" s="141"/>
      <c r="J619" s="141"/>
      <c r="K619" s="141"/>
      <c r="L619" s="141"/>
      <c r="M619" s="141"/>
      <c r="N619" s="141"/>
      <c r="O619" s="141"/>
      <c r="P619" s="141"/>
      <c r="Q619" s="141"/>
      <c r="R619" s="141"/>
      <c r="S619" s="141"/>
      <c r="T619" s="141"/>
      <c r="U619" s="141"/>
      <c r="V619" s="141"/>
      <c r="W619" s="141"/>
      <c r="X619" s="141"/>
      <c r="Y619" s="141"/>
      <c r="Z619" s="141"/>
      <c r="AA619" s="141"/>
      <c r="AB619" s="141"/>
      <c r="AC619" s="141"/>
      <c r="AD619" s="141"/>
      <c r="AE619" s="141"/>
      <c r="AF619" s="141"/>
      <c r="AG619" s="141"/>
      <c r="AH619" s="141"/>
      <c r="AI619" s="141"/>
      <c r="AJ619" s="141"/>
      <c r="AK619" s="141"/>
      <c r="AL619" s="141"/>
      <c r="AM619" s="141"/>
      <c r="AN619" s="141"/>
      <c r="AO619" s="141"/>
      <c r="AP619" s="141"/>
      <c r="AQ619" s="141"/>
      <c r="AR619" s="141"/>
      <c r="AS619" s="141"/>
      <c r="AT619" s="141"/>
      <c r="AU619" s="141"/>
      <c r="AV619" s="141"/>
      <c r="AW619" s="141"/>
      <c r="AX619" s="141"/>
      <c r="AY619" s="141"/>
      <c r="AZ619" s="141"/>
      <c r="BA619" s="141"/>
      <c r="BB619" s="141"/>
      <c r="BC619" s="141"/>
    </row>
    <row r="620" spans="7:55" s="2" customFormat="1" x14ac:dyDescent="0.4">
      <c r="G620" s="141"/>
      <c r="H620" s="141"/>
      <c r="I620" s="141"/>
      <c r="J620" s="141"/>
      <c r="K620" s="141"/>
      <c r="L620" s="141"/>
      <c r="M620" s="141"/>
      <c r="N620" s="141"/>
      <c r="O620" s="141"/>
      <c r="P620" s="141"/>
      <c r="Q620" s="141"/>
      <c r="R620" s="141"/>
      <c r="S620" s="141"/>
      <c r="T620" s="141"/>
      <c r="U620" s="141"/>
      <c r="V620" s="141"/>
      <c r="W620" s="141"/>
      <c r="X620" s="141"/>
      <c r="Y620" s="141"/>
      <c r="Z620" s="141"/>
      <c r="AA620" s="141"/>
      <c r="AB620" s="141"/>
      <c r="AC620" s="141"/>
      <c r="AD620" s="141"/>
      <c r="AE620" s="141"/>
      <c r="AF620" s="141"/>
      <c r="AG620" s="141"/>
      <c r="AH620" s="141"/>
      <c r="AI620" s="141"/>
      <c r="AJ620" s="141"/>
      <c r="AK620" s="141"/>
      <c r="AL620" s="141"/>
      <c r="AM620" s="141"/>
      <c r="AN620" s="141"/>
      <c r="AO620" s="141"/>
      <c r="AP620" s="141"/>
      <c r="AQ620" s="141"/>
      <c r="AR620" s="141"/>
      <c r="AS620" s="141"/>
      <c r="AT620" s="141"/>
      <c r="AU620" s="141"/>
      <c r="AV620" s="141"/>
      <c r="AW620" s="141"/>
      <c r="AX620" s="141"/>
      <c r="AY620" s="141"/>
      <c r="AZ620" s="141"/>
      <c r="BA620" s="141"/>
      <c r="BB620" s="141"/>
      <c r="BC620" s="141"/>
    </row>
    <row r="621" spans="7:55" s="2" customFormat="1" x14ac:dyDescent="0.4">
      <c r="G621" s="141"/>
      <c r="H621" s="141"/>
      <c r="I621" s="141"/>
      <c r="J621" s="141"/>
      <c r="K621" s="141"/>
      <c r="L621" s="141"/>
      <c r="M621" s="141"/>
      <c r="N621" s="141"/>
      <c r="O621" s="141"/>
      <c r="P621" s="141"/>
      <c r="Q621" s="141"/>
      <c r="R621" s="141"/>
      <c r="S621" s="141"/>
      <c r="T621" s="141"/>
      <c r="U621" s="141"/>
      <c r="V621" s="141"/>
      <c r="W621" s="141"/>
      <c r="X621" s="141"/>
      <c r="Y621" s="141"/>
      <c r="Z621" s="141"/>
      <c r="AA621" s="141"/>
      <c r="AB621" s="141"/>
      <c r="AC621" s="141"/>
      <c r="AD621" s="141"/>
      <c r="AE621" s="141"/>
      <c r="AF621" s="141"/>
      <c r="AG621" s="141"/>
      <c r="AH621" s="141"/>
      <c r="AI621" s="141"/>
      <c r="AJ621" s="141"/>
      <c r="AK621" s="141"/>
      <c r="AL621" s="141"/>
      <c r="AM621" s="141"/>
      <c r="AN621" s="141"/>
      <c r="AO621" s="141"/>
      <c r="AP621" s="141"/>
      <c r="AQ621" s="141"/>
      <c r="AR621" s="141"/>
      <c r="AS621" s="141"/>
      <c r="AT621" s="141"/>
      <c r="AU621" s="141"/>
      <c r="AV621" s="141"/>
      <c r="AW621" s="141"/>
      <c r="AX621" s="141"/>
      <c r="AY621" s="141"/>
      <c r="AZ621" s="141"/>
      <c r="BA621" s="141"/>
      <c r="BB621" s="141"/>
      <c r="BC621" s="141"/>
    </row>
    <row r="622" spans="7:55" s="2" customFormat="1" x14ac:dyDescent="0.4">
      <c r="G622" s="141"/>
      <c r="H622" s="141"/>
      <c r="I622" s="141"/>
      <c r="J622" s="141"/>
      <c r="K622" s="141"/>
      <c r="L622" s="141"/>
      <c r="M622" s="141"/>
      <c r="N622" s="141"/>
      <c r="O622" s="141"/>
      <c r="P622" s="141"/>
      <c r="Q622" s="141"/>
      <c r="R622" s="141"/>
      <c r="S622" s="141"/>
      <c r="T622" s="141"/>
      <c r="U622" s="141"/>
      <c r="V622" s="141"/>
      <c r="W622" s="141"/>
      <c r="X622" s="141"/>
      <c r="Y622" s="141"/>
      <c r="Z622" s="141"/>
      <c r="AA622" s="141"/>
      <c r="AB622" s="141"/>
      <c r="AC622" s="141"/>
      <c r="AD622" s="141"/>
      <c r="AE622" s="141"/>
      <c r="AF622" s="141"/>
      <c r="AG622" s="141"/>
      <c r="AH622" s="141"/>
      <c r="AI622" s="141"/>
      <c r="AJ622" s="141"/>
      <c r="AK622" s="141"/>
      <c r="AL622" s="141"/>
      <c r="AM622" s="141"/>
      <c r="AN622" s="141"/>
      <c r="AO622" s="141"/>
      <c r="AP622" s="141"/>
      <c r="AQ622" s="141"/>
      <c r="AR622" s="141"/>
      <c r="AS622" s="141"/>
      <c r="AT622" s="141"/>
      <c r="AU622" s="141"/>
      <c r="AV622" s="141"/>
      <c r="AW622" s="141"/>
      <c r="AX622" s="141"/>
      <c r="AY622" s="141"/>
      <c r="AZ622" s="141"/>
      <c r="BA622" s="141"/>
      <c r="BB622" s="141"/>
      <c r="BC622" s="141"/>
    </row>
    <row r="623" spans="7:55" s="2" customFormat="1" x14ac:dyDescent="0.4">
      <c r="G623" s="141"/>
      <c r="H623" s="141"/>
      <c r="I623" s="141"/>
      <c r="J623" s="141"/>
      <c r="K623" s="141"/>
      <c r="L623" s="141"/>
      <c r="M623" s="141"/>
      <c r="N623" s="141"/>
      <c r="O623" s="141"/>
      <c r="P623" s="141"/>
      <c r="Q623" s="141"/>
      <c r="R623" s="141"/>
      <c r="S623" s="141"/>
      <c r="T623" s="141"/>
      <c r="U623" s="141"/>
      <c r="V623" s="141"/>
      <c r="W623" s="141"/>
      <c r="X623" s="141"/>
      <c r="Y623" s="141"/>
      <c r="Z623" s="141"/>
      <c r="AA623" s="141"/>
      <c r="AB623" s="141"/>
      <c r="AC623" s="141"/>
      <c r="AD623" s="141"/>
      <c r="AE623" s="141"/>
      <c r="AF623" s="141"/>
      <c r="AG623" s="141"/>
      <c r="AH623" s="141"/>
      <c r="AI623" s="141"/>
      <c r="AJ623" s="141"/>
      <c r="AK623" s="141"/>
      <c r="AL623" s="141"/>
      <c r="AM623" s="141"/>
      <c r="AN623" s="141"/>
      <c r="AO623" s="141"/>
      <c r="AP623" s="141"/>
      <c r="AQ623" s="141"/>
      <c r="AR623" s="141"/>
      <c r="AS623" s="141"/>
      <c r="AT623" s="141"/>
      <c r="AU623" s="141"/>
      <c r="AV623" s="141"/>
      <c r="AW623" s="141"/>
      <c r="AX623" s="141"/>
      <c r="AY623" s="141"/>
      <c r="AZ623" s="141"/>
      <c r="BA623" s="141"/>
      <c r="BB623" s="141"/>
      <c r="BC623" s="141"/>
    </row>
    <row r="624" spans="7:55" s="2" customFormat="1" x14ac:dyDescent="0.4">
      <c r="G624" s="141"/>
      <c r="H624" s="141"/>
      <c r="I624" s="141"/>
      <c r="J624" s="141"/>
      <c r="K624" s="141"/>
      <c r="L624" s="141"/>
      <c r="M624" s="141"/>
      <c r="N624" s="141"/>
      <c r="O624" s="141"/>
      <c r="P624" s="141"/>
      <c r="Q624" s="141"/>
      <c r="R624" s="141"/>
      <c r="S624" s="141"/>
      <c r="T624" s="141"/>
      <c r="U624" s="141"/>
      <c r="V624" s="141"/>
      <c r="W624" s="141"/>
      <c r="X624" s="141"/>
      <c r="Y624" s="141"/>
      <c r="Z624" s="141"/>
      <c r="AA624" s="141"/>
      <c r="AB624" s="141"/>
      <c r="AC624" s="141"/>
      <c r="AD624" s="141"/>
      <c r="AE624" s="141"/>
      <c r="AF624" s="141"/>
      <c r="AG624" s="141"/>
      <c r="AH624" s="141"/>
      <c r="AI624" s="141"/>
      <c r="AJ624" s="141"/>
      <c r="AK624" s="141"/>
      <c r="AL624" s="141"/>
      <c r="AM624" s="141"/>
      <c r="AN624" s="141"/>
      <c r="AO624" s="141"/>
      <c r="AP624" s="141"/>
      <c r="AQ624" s="141"/>
      <c r="AR624" s="141"/>
      <c r="AS624" s="141"/>
      <c r="AT624" s="141"/>
      <c r="AU624" s="141"/>
      <c r="AV624" s="141"/>
      <c r="AW624" s="141"/>
      <c r="AX624" s="141"/>
      <c r="AY624" s="141"/>
      <c r="AZ624" s="141"/>
      <c r="BA624" s="141"/>
      <c r="BB624" s="141"/>
      <c r="BC624" s="141"/>
    </row>
    <row r="625" spans="7:55" s="2" customFormat="1" x14ac:dyDescent="0.4">
      <c r="G625" s="141"/>
      <c r="H625" s="141"/>
      <c r="I625" s="141"/>
      <c r="J625" s="141"/>
      <c r="K625" s="141"/>
      <c r="L625" s="141"/>
      <c r="M625" s="141"/>
      <c r="N625" s="141"/>
      <c r="O625" s="141"/>
      <c r="P625" s="141"/>
      <c r="Q625" s="141"/>
      <c r="R625" s="141"/>
      <c r="S625" s="141"/>
      <c r="T625" s="141"/>
      <c r="U625" s="141"/>
      <c r="V625" s="141"/>
      <c r="W625" s="141"/>
      <c r="X625" s="141"/>
      <c r="Y625" s="141"/>
      <c r="Z625" s="141"/>
      <c r="AA625" s="141"/>
      <c r="AB625" s="141"/>
      <c r="AC625" s="141"/>
      <c r="AD625" s="141"/>
      <c r="AE625" s="141"/>
      <c r="AF625" s="141"/>
      <c r="AG625" s="141"/>
      <c r="AH625" s="141"/>
      <c r="AI625" s="141"/>
      <c r="AJ625" s="141"/>
      <c r="AK625" s="141"/>
      <c r="AL625" s="141"/>
      <c r="AM625" s="141"/>
      <c r="AN625" s="141"/>
      <c r="AO625" s="141"/>
      <c r="AP625" s="141"/>
      <c r="AQ625" s="141"/>
      <c r="AR625" s="141"/>
      <c r="AS625" s="141"/>
      <c r="AT625" s="141"/>
      <c r="AU625" s="141"/>
      <c r="AV625" s="141"/>
      <c r="AW625" s="141"/>
      <c r="AX625" s="141"/>
      <c r="AY625" s="141"/>
      <c r="AZ625" s="141"/>
      <c r="BA625" s="141"/>
      <c r="BB625" s="141"/>
      <c r="BC625" s="141"/>
    </row>
    <row r="626" spans="7:55" s="2" customFormat="1" x14ac:dyDescent="0.4">
      <c r="G626" s="141"/>
      <c r="H626" s="141"/>
      <c r="I626" s="141"/>
      <c r="J626" s="141"/>
      <c r="K626" s="141"/>
      <c r="L626" s="141"/>
      <c r="M626" s="141"/>
      <c r="N626" s="141"/>
      <c r="O626" s="141"/>
      <c r="P626" s="141"/>
      <c r="Q626" s="141"/>
      <c r="R626" s="141"/>
      <c r="S626" s="141"/>
      <c r="T626" s="141"/>
      <c r="U626" s="141"/>
      <c r="V626" s="141"/>
      <c r="W626" s="141"/>
      <c r="X626" s="141"/>
      <c r="Y626" s="141"/>
      <c r="Z626" s="141"/>
      <c r="AA626" s="141"/>
      <c r="AB626" s="141"/>
      <c r="AC626" s="141"/>
      <c r="AD626" s="141"/>
      <c r="AE626" s="141"/>
      <c r="AF626" s="141"/>
      <c r="AG626" s="141"/>
      <c r="AH626" s="141"/>
      <c r="AI626" s="141"/>
      <c r="AJ626" s="141"/>
      <c r="AK626" s="141"/>
      <c r="AL626" s="141"/>
      <c r="AM626" s="141"/>
      <c r="AN626" s="141"/>
      <c r="AO626" s="141"/>
      <c r="AP626" s="141"/>
      <c r="AQ626" s="141"/>
      <c r="AR626" s="141"/>
      <c r="AS626" s="141"/>
      <c r="AT626" s="141"/>
      <c r="AU626" s="141"/>
      <c r="AV626" s="141"/>
      <c r="AW626" s="141"/>
      <c r="AX626" s="141"/>
      <c r="AY626" s="141"/>
      <c r="AZ626" s="141"/>
      <c r="BA626" s="141"/>
      <c r="BB626" s="141"/>
      <c r="BC626" s="141"/>
    </row>
    <row r="627" spans="7:55" s="2" customFormat="1" x14ac:dyDescent="0.4">
      <c r="G627" s="141"/>
      <c r="H627" s="141"/>
      <c r="I627" s="141"/>
      <c r="J627" s="141"/>
      <c r="K627" s="141"/>
      <c r="L627" s="141"/>
      <c r="M627" s="141"/>
      <c r="N627" s="141"/>
      <c r="O627" s="141"/>
      <c r="P627" s="141"/>
      <c r="Q627" s="141"/>
      <c r="R627" s="141"/>
      <c r="S627" s="141"/>
      <c r="T627" s="141"/>
      <c r="U627" s="141"/>
      <c r="V627" s="141"/>
      <c r="W627" s="141"/>
      <c r="X627" s="141"/>
      <c r="Y627" s="141"/>
      <c r="Z627" s="141"/>
      <c r="AA627" s="141"/>
      <c r="AB627" s="141"/>
      <c r="AC627" s="141"/>
      <c r="AD627" s="141"/>
      <c r="AE627" s="141"/>
      <c r="AF627" s="141"/>
      <c r="AG627" s="141"/>
      <c r="AH627" s="141"/>
      <c r="AI627" s="141"/>
      <c r="AJ627" s="141"/>
      <c r="AK627" s="141"/>
      <c r="AL627" s="141"/>
      <c r="AM627" s="141"/>
      <c r="AN627" s="141"/>
      <c r="AO627" s="141"/>
      <c r="AP627" s="141"/>
      <c r="AQ627" s="141"/>
      <c r="AR627" s="141"/>
      <c r="AS627" s="141"/>
      <c r="AT627" s="141"/>
      <c r="AU627" s="141"/>
      <c r="AV627" s="141"/>
      <c r="AW627" s="141"/>
      <c r="AX627" s="141"/>
      <c r="AY627" s="141"/>
      <c r="AZ627" s="141"/>
      <c r="BA627" s="141"/>
      <c r="BB627" s="141"/>
      <c r="BC627" s="141"/>
    </row>
    <row r="628" spans="7:55" s="2" customFormat="1" x14ac:dyDescent="0.4">
      <c r="G628" s="141"/>
      <c r="H628" s="141"/>
      <c r="I628" s="141"/>
      <c r="J628" s="141"/>
      <c r="K628" s="141"/>
      <c r="L628" s="141"/>
      <c r="M628" s="141"/>
      <c r="N628" s="141"/>
      <c r="O628" s="141"/>
      <c r="P628" s="141"/>
      <c r="Q628" s="141"/>
      <c r="R628" s="141"/>
      <c r="S628" s="141"/>
      <c r="T628" s="141"/>
      <c r="U628" s="141"/>
      <c r="V628" s="141"/>
      <c r="W628" s="141"/>
      <c r="X628" s="141"/>
      <c r="Y628" s="141"/>
      <c r="Z628" s="141"/>
      <c r="AA628" s="141"/>
      <c r="AB628" s="141"/>
      <c r="AC628" s="141"/>
      <c r="AD628" s="141"/>
      <c r="AE628" s="141"/>
      <c r="AF628" s="141"/>
      <c r="AG628" s="141"/>
      <c r="AH628" s="141"/>
      <c r="AI628" s="141"/>
      <c r="AJ628" s="141"/>
      <c r="AK628" s="141"/>
      <c r="AL628" s="141"/>
      <c r="AM628" s="141"/>
      <c r="AN628" s="141"/>
      <c r="AO628" s="141"/>
      <c r="AP628" s="141"/>
      <c r="AQ628" s="141"/>
      <c r="AR628" s="141"/>
      <c r="AS628" s="141"/>
      <c r="AT628" s="141"/>
      <c r="AU628" s="141"/>
      <c r="AV628" s="141"/>
      <c r="AW628" s="141"/>
      <c r="AX628" s="141"/>
      <c r="AY628" s="141"/>
      <c r="AZ628" s="141"/>
      <c r="BA628" s="141"/>
      <c r="BB628" s="141"/>
      <c r="BC628" s="141"/>
    </row>
    <row r="629" spans="7:55" s="2" customFormat="1" x14ac:dyDescent="0.4">
      <c r="G629" s="141"/>
      <c r="H629" s="141"/>
      <c r="I629" s="141"/>
      <c r="J629" s="141"/>
      <c r="K629" s="141"/>
      <c r="L629" s="141"/>
      <c r="M629" s="141"/>
      <c r="N629" s="141"/>
      <c r="O629" s="141"/>
      <c r="P629" s="141"/>
      <c r="Q629" s="141"/>
      <c r="R629" s="141"/>
      <c r="S629" s="141"/>
      <c r="T629" s="141"/>
      <c r="U629" s="141"/>
      <c r="V629" s="141"/>
      <c r="W629" s="141"/>
      <c r="X629" s="141"/>
      <c r="Y629" s="141"/>
      <c r="Z629" s="141"/>
      <c r="AA629" s="141"/>
      <c r="AB629" s="141"/>
      <c r="AC629" s="141"/>
      <c r="AD629" s="141"/>
      <c r="AE629" s="141"/>
      <c r="AF629" s="141"/>
      <c r="AG629" s="141"/>
      <c r="AH629" s="141"/>
      <c r="AI629" s="141"/>
      <c r="AJ629" s="141"/>
      <c r="AK629" s="141"/>
      <c r="AL629" s="141"/>
      <c r="AM629" s="141"/>
      <c r="AN629" s="141"/>
      <c r="AO629" s="141"/>
      <c r="AP629" s="141"/>
      <c r="AQ629" s="141"/>
      <c r="AR629" s="141"/>
      <c r="AS629" s="141"/>
      <c r="AT629" s="141"/>
      <c r="AU629" s="141"/>
      <c r="AV629" s="141"/>
      <c r="AW629" s="141"/>
      <c r="AX629" s="141"/>
      <c r="AY629" s="141"/>
      <c r="AZ629" s="141"/>
      <c r="BA629" s="141"/>
      <c r="BB629" s="141"/>
      <c r="BC629" s="141"/>
    </row>
    <row r="630" spans="7:55" s="2" customFormat="1" x14ac:dyDescent="0.4">
      <c r="G630" s="141"/>
      <c r="H630" s="141"/>
      <c r="I630" s="141"/>
      <c r="J630" s="141"/>
      <c r="K630" s="141"/>
      <c r="L630" s="141"/>
      <c r="M630" s="141"/>
      <c r="N630" s="141"/>
      <c r="O630" s="141"/>
      <c r="P630" s="141"/>
      <c r="Q630" s="141"/>
      <c r="R630" s="141"/>
      <c r="S630" s="141"/>
      <c r="T630" s="141"/>
      <c r="U630" s="141"/>
      <c r="V630" s="141"/>
      <c r="W630" s="141"/>
      <c r="X630" s="141"/>
      <c r="Y630" s="141"/>
      <c r="Z630" s="141"/>
      <c r="AA630" s="141"/>
      <c r="AB630" s="141"/>
      <c r="AC630" s="141"/>
      <c r="AD630" s="141"/>
      <c r="AE630" s="141"/>
      <c r="AF630" s="141"/>
      <c r="AG630" s="141"/>
      <c r="AH630" s="141"/>
      <c r="AI630" s="141"/>
      <c r="AJ630" s="141"/>
      <c r="AK630" s="141"/>
      <c r="AL630" s="141"/>
      <c r="AM630" s="141"/>
      <c r="AN630" s="141"/>
      <c r="AO630" s="141"/>
      <c r="AP630" s="141"/>
      <c r="AQ630" s="141"/>
      <c r="AR630" s="141"/>
      <c r="AS630" s="141"/>
      <c r="AT630" s="141"/>
      <c r="AU630" s="141"/>
      <c r="AV630" s="141"/>
      <c r="AW630" s="141"/>
      <c r="AX630" s="141"/>
      <c r="AY630" s="141"/>
      <c r="AZ630" s="141"/>
      <c r="BA630" s="141"/>
      <c r="BB630" s="141"/>
      <c r="BC630" s="141"/>
    </row>
    <row r="631" spans="7:55" s="2" customFormat="1" x14ac:dyDescent="0.4">
      <c r="G631" s="141"/>
      <c r="H631" s="141"/>
      <c r="I631" s="141"/>
      <c r="J631" s="141"/>
      <c r="K631" s="141"/>
      <c r="L631" s="141"/>
      <c r="M631" s="141"/>
      <c r="N631" s="141"/>
      <c r="O631" s="141"/>
      <c r="P631" s="141"/>
      <c r="Q631" s="141"/>
      <c r="R631" s="141"/>
      <c r="S631" s="141"/>
      <c r="T631" s="141"/>
      <c r="U631" s="141"/>
      <c r="V631" s="141"/>
      <c r="W631" s="141"/>
      <c r="X631" s="141"/>
      <c r="Y631" s="141"/>
      <c r="Z631" s="141"/>
      <c r="AA631" s="141"/>
      <c r="AB631" s="141"/>
      <c r="AC631" s="141"/>
      <c r="AD631" s="141"/>
      <c r="AE631" s="141"/>
      <c r="AF631" s="141"/>
      <c r="AG631" s="141"/>
      <c r="AH631" s="141"/>
      <c r="AI631" s="141"/>
      <c r="AJ631" s="141"/>
      <c r="AK631" s="141"/>
      <c r="AL631" s="141"/>
      <c r="AM631" s="141"/>
      <c r="AN631" s="141"/>
      <c r="AO631" s="141"/>
      <c r="AP631" s="141"/>
      <c r="AQ631" s="141"/>
      <c r="AR631" s="141"/>
      <c r="AS631" s="141"/>
      <c r="AT631" s="141"/>
      <c r="AU631" s="141"/>
      <c r="AV631" s="141"/>
      <c r="AW631" s="141"/>
      <c r="AX631" s="141"/>
      <c r="AY631" s="141"/>
      <c r="AZ631" s="141"/>
      <c r="BA631" s="141"/>
      <c r="BB631" s="141"/>
      <c r="BC631" s="141"/>
    </row>
    <row r="632" spans="7:55" s="2" customFormat="1" x14ac:dyDescent="0.4">
      <c r="G632" s="141"/>
      <c r="H632" s="141"/>
      <c r="I632" s="141"/>
      <c r="J632" s="141"/>
      <c r="K632" s="141"/>
      <c r="L632" s="141"/>
      <c r="M632" s="141"/>
      <c r="N632" s="141"/>
      <c r="O632" s="141"/>
      <c r="P632" s="141"/>
      <c r="Q632" s="141"/>
      <c r="R632" s="141"/>
      <c r="S632" s="141"/>
      <c r="T632" s="141"/>
      <c r="U632" s="141"/>
      <c r="V632" s="141"/>
      <c r="W632" s="141"/>
      <c r="X632" s="141"/>
      <c r="Y632" s="141"/>
      <c r="Z632" s="141"/>
      <c r="AA632" s="141"/>
      <c r="AB632" s="141"/>
      <c r="AC632" s="141"/>
      <c r="AD632" s="141"/>
      <c r="AE632" s="141"/>
      <c r="AF632" s="141"/>
      <c r="AG632" s="141"/>
      <c r="AH632" s="141"/>
      <c r="AI632" s="141"/>
      <c r="AJ632" s="141"/>
      <c r="AK632" s="141"/>
      <c r="AL632" s="141"/>
      <c r="AM632" s="141"/>
      <c r="AN632" s="141"/>
      <c r="AO632" s="141"/>
      <c r="AP632" s="141"/>
      <c r="AQ632" s="141"/>
      <c r="AR632" s="141"/>
      <c r="AS632" s="141"/>
      <c r="AT632" s="141"/>
      <c r="AU632" s="141"/>
      <c r="AV632" s="141"/>
      <c r="AW632" s="141"/>
      <c r="AX632" s="141"/>
      <c r="AY632" s="141"/>
      <c r="AZ632" s="141"/>
      <c r="BA632" s="141"/>
      <c r="BB632" s="141"/>
      <c r="BC632" s="141"/>
    </row>
    <row r="633" spans="7:55" s="2" customFormat="1" x14ac:dyDescent="0.4">
      <c r="G633" s="141"/>
      <c r="H633" s="141"/>
      <c r="I633" s="141"/>
      <c r="J633" s="141"/>
      <c r="K633" s="141"/>
      <c r="L633" s="141"/>
      <c r="M633" s="141"/>
      <c r="N633" s="141"/>
      <c r="O633" s="141"/>
      <c r="P633" s="141"/>
      <c r="Q633" s="141"/>
      <c r="R633" s="141"/>
      <c r="S633" s="141"/>
      <c r="T633" s="141"/>
      <c r="U633" s="141"/>
      <c r="V633" s="141"/>
      <c r="W633" s="141"/>
      <c r="X633" s="141"/>
      <c r="Y633" s="141"/>
      <c r="Z633" s="141"/>
      <c r="AA633" s="141"/>
      <c r="AB633" s="141"/>
      <c r="AC633" s="141"/>
      <c r="AD633" s="141"/>
      <c r="AE633" s="141"/>
      <c r="AF633" s="141"/>
      <c r="AG633" s="141"/>
      <c r="AH633" s="141"/>
      <c r="AI633" s="141"/>
      <c r="AJ633" s="141"/>
      <c r="AK633" s="141"/>
      <c r="AL633" s="141"/>
      <c r="AM633" s="141"/>
      <c r="AN633" s="141"/>
      <c r="AO633" s="141"/>
      <c r="AP633" s="141"/>
      <c r="AQ633" s="141"/>
      <c r="AR633" s="141"/>
      <c r="AS633" s="141"/>
      <c r="AT633" s="141"/>
      <c r="AU633" s="141"/>
      <c r="AV633" s="141"/>
      <c r="AW633" s="141"/>
      <c r="AX633" s="141"/>
      <c r="AY633" s="141"/>
      <c r="AZ633" s="141"/>
      <c r="BA633" s="141"/>
      <c r="BB633" s="141"/>
      <c r="BC633" s="141"/>
    </row>
    <row r="634" spans="7:55" s="2" customFormat="1" x14ac:dyDescent="0.4">
      <c r="G634" s="141"/>
      <c r="H634" s="141"/>
      <c r="I634" s="141"/>
      <c r="J634" s="141"/>
      <c r="K634" s="141"/>
      <c r="L634" s="141"/>
      <c r="M634" s="141"/>
      <c r="N634" s="141"/>
      <c r="O634" s="141"/>
      <c r="P634" s="141"/>
      <c r="Q634" s="141"/>
      <c r="R634" s="141"/>
      <c r="S634" s="141"/>
      <c r="T634" s="141"/>
      <c r="U634" s="141"/>
      <c r="V634" s="141"/>
      <c r="W634" s="141"/>
      <c r="X634" s="141"/>
      <c r="Y634" s="141"/>
      <c r="Z634" s="141"/>
      <c r="AA634" s="141"/>
      <c r="AB634" s="141"/>
      <c r="AC634" s="141"/>
      <c r="AD634" s="141"/>
      <c r="AE634" s="141"/>
      <c r="AF634" s="141"/>
      <c r="AG634" s="141"/>
      <c r="AH634" s="141"/>
      <c r="AI634" s="141"/>
      <c r="AJ634" s="141"/>
      <c r="AK634" s="141"/>
      <c r="AL634" s="141"/>
      <c r="AM634" s="141"/>
      <c r="AN634" s="141"/>
      <c r="AO634" s="141"/>
      <c r="AP634" s="141"/>
      <c r="AQ634" s="141"/>
      <c r="AR634" s="141"/>
      <c r="AS634" s="141"/>
      <c r="AT634" s="141"/>
      <c r="AU634" s="141"/>
      <c r="AV634" s="141"/>
      <c r="AW634" s="141"/>
      <c r="AX634" s="141"/>
      <c r="AY634" s="141"/>
      <c r="AZ634" s="141"/>
      <c r="BA634" s="141"/>
      <c r="BB634" s="141"/>
      <c r="BC634" s="141"/>
    </row>
    <row r="635" spans="7:55" s="2" customFormat="1" x14ac:dyDescent="0.4">
      <c r="G635" s="141"/>
      <c r="H635" s="141"/>
      <c r="I635" s="141"/>
      <c r="J635" s="141"/>
      <c r="K635" s="141"/>
      <c r="L635" s="141"/>
      <c r="M635" s="141"/>
      <c r="N635" s="141"/>
      <c r="O635" s="141"/>
      <c r="P635" s="141"/>
      <c r="Q635" s="141"/>
      <c r="R635" s="141"/>
      <c r="S635" s="141"/>
      <c r="T635" s="141"/>
      <c r="U635" s="141"/>
      <c r="V635" s="141"/>
      <c r="W635" s="141"/>
      <c r="X635" s="141"/>
      <c r="Y635" s="141"/>
      <c r="Z635" s="141"/>
      <c r="AA635" s="141"/>
      <c r="AB635" s="141"/>
      <c r="AC635" s="141"/>
      <c r="AD635" s="141"/>
      <c r="AE635" s="141"/>
      <c r="AF635" s="141"/>
      <c r="AG635" s="141"/>
      <c r="AH635" s="141"/>
      <c r="AI635" s="141"/>
      <c r="AJ635" s="141"/>
      <c r="AK635" s="141"/>
      <c r="AL635" s="141"/>
      <c r="AM635" s="141"/>
      <c r="AN635" s="141"/>
      <c r="AO635" s="141"/>
      <c r="AP635" s="141"/>
      <c r="AQ635" s="141"/>
      <c r="AR635" s="141"/>
      <c r="AS635" s="141"/>
      <c r="AT635" s="141"/>
      <c r="AU635" s="141"/>
      <c r="AV635" s="141"/>
      <c r="AW635" s="141"/>
      <c r="AX635" s="141"/>
      <c r="AY635" s="141"/>
      <c r="AZ635" s="141"/>
      <c r="BA635" s="141"/>
      <c r="BB635" s="141"/>
      <c r="BC635" s="141"/>
    </row>
    <row r="636" spans="7:55" s="2" customFormat="1" x14ac:dyDescent="0.4">
      <c r="G636" s="141"/>
      <c r="H636" s="141"/>
      <c r="I636" s="141"/>
      <c r="J636" s="141"/>
      <c r="K636" s="141"/>
      <c r="L636" s="141"/>
      <c r="M636" s="141"/>
      <c r="N636" s="141"/>
      <c r="O636" s="141"/>
      <c r="P636" s="141"/>
      <c r="Q636" s="141"/>
      <c r="R636" s="141"/>
      <c r="S636" s="141"/>
      <c r="T636" s="141"/>
      <c r="U636" s="141"/>
      <c r="V636" s="141"/>
      <c r="W636" s="141"/>
      <c r="X636" s="141"/>
      <c r="Y636" s="141"/>
      <c r="Z636" s="141"/>
      <c r="AA636" s="141"/>
      <c r="AB636" s="141"/>
      <c r="AC636" s="141"/>
      <c r="AD636" s="141"/>
      <c r="AE636" s="141"/>
      <c r="AF636" s="141"/>
      <c r="AG636" s="141"/>
      <c r="AH636" s="141"/>
      <c r="AI636" s="141"/>
      <c r="AJ636" s="141"/>
      <c r="AK636" s="141"/>
      <c r="AL636" s="141"/>
      <c r="AM636" s="141"/>
      <c r="AN636" s="141"/>
      <c r="AO636" s="141"/>
      <c r="AP636" s="141"/>
      <c r="AQ636" s="141"/>
      <c r="AR636" s="141"/>
      <c r="AS636" s="141"/>
      <c r="AT636" s="141"/>
      <c r="AU636" s="141"/>
      <c r="AV636" s="141"/>
      <c r="AW636" s="141"/>
      <c r="AX636" s="141"/>
      <c r="AY636" s="141"/>
      <c r="AZ636" s="141"/>
      <c r="BA636" s="141"/>
      <c r="BB636" s="141"/>
      <c r="BC636" s="141"/>
    </row>
    <row r="637" spans="7:55" s="2" customFormat="1" x14ac:dyDescent="0.4">
      <c r="G637" s="141"/>
      <c r="H637" s="141"/>
      <c r="I637" s="141"/>
      <c r="J637" s="141"/>
      <c r="K637" s="141"/>
      <c r="L637" s="141"/>
      <c r="M637" s="141"/>
      <c r="N637" s="141"/>
      <c r="O637" s="141"/>
      <c r="P637" s="141"/>
      <c r="Q637" s="141"/>
      <c r="R637" s="141"/>
      <c r="S637" s="141"/>
      <c r="T637" s="141"/>
      <c r="U637" s="141"/>
      <c r="V637" s="141"/>
      <c r="W637" s="141"/>
      <c r="X637" s="141"/>
      <c r="Y637" s="141"/>
      <c r="Z637" s="141"/>
      <c r="AA637" s="141"/>
      <c r="AB637" s="141"/>
      <c r="AC637" s="141"/>
      <c r="AD637" s="141"/>
      <c r="AE637" s="141"/>
      <c r="AF637" s="141"/>
      <c r="AG637" s="141"/>
      <c r="AH637" s="141"/>
      <c r="AI637" s="141"/>
      <c r="AJ637" s="141"/>
      <c r="AK637" s="141"/>
      <c r="AL637" s="141"/>
      <c r="AM637" s="141"/>
      <c r="AN637" s="141"/>
      <c r="AO637" s="141"/>
      <c r="AP637" s="141"/>
      <c r="AQ637" s="141"/>
      <c r="AR637" s="141"/>
      <c r="AS637" s="141"/>
      <c r="AT637" s="141"/>
      <c r="AU637" s="141"/>
      <c r="AV637" s="141"/>
      <c r="AW637" s="141"/>
      <c r="AX637" s="141"/>
      <c r="AY637" s="141"/>
      <c r="AZ637" s="141"/>
      <c r="BA637" s="141"/>
      <c r="BB637" s="141"/>
      <c r="BC637" s="141"/>
    </row>
    <row r="638" spans="7:55" s="2" customFormat="1" x14ac:dyDescent="0.4">
      <c r="G638" s="141"/>
      <c r="H638" s="141"/>
      <c r="I638" s="141"/>
      <c r="J638" s="141"/>
      <c r="K638" s="141"/>
      <c r="L638" s="141"/>
      <c r="M638" s="141"/>
      <c r="N638" s="141"/>
      <c r="O638" s="141"/>
      <c r="P638" s="141"/>
      <c r="Q638" s="141"/>
      <c r="R638" s="141"/>
      <c r="S638" s="141"/>
      <c r="T638" s="141"/>
      <c r="U638" s="141"/>
      <c r="V638" s="141"/>
      <c r="W638" s="141"/>
      <c r="X638" s="141"/>
      <c r="Y638" s="141"/>
      <c r="Z638" s="141"/>
      <c r="AA638" s="141"/>
      <c r="AB638" s="141"/>
      <c r="AC638" s="141"/>
      <c r="AD638" s="141"/>
      <c r="AE638" s="141"/>
      <c r="AF638" s="141"/>
      <c r="AG638" s="141"/>
      <c r="AH638" s="141"/>
      <c r="AI638" s="141"/>
      <c r="AJ638" s="141"/>
      <c r="AK638" s="141"/>
      <c r="AL638" s="141"/>
      <c r="AM638" s="141"/>
      <c r="AN638" s="141"/>
      <c r="AO638" s="141"/>
      <c r="AP638" s="141"/>
      <c r="AQ638" s="141"/>
      <c r="AR638" s="141"/>
      <c r="AS638" s="141"/>
      <c r="AT638" s="141"/>
      <c r="AU638" s="141"/>
      <c r="AV638" s="141"/>
      <c r="AW638" s="141"/>
      <c r="AX638" s="141"/>
      <c r="AY638" s="141"/>
      <c r="AZ638" s="141"/>
      <c r="BA638" s="141"/>
      <c r="BB638" s="141"/>
      <c r="BC638" s="141"/>
    </row>
    <row r="639" spans="7:55" s="2" customFormat="1" x14ac:dyDescent="0.4">
      <c r="G639" s="141"/>
      <c r="H639" s="141"/>
      <c r="I639" s="141"/>
      <c r="J639" s="141"/>
      <c r="K639" s="141"/>
      <c r="L639" s="141"/>
      <c r="M639" s="141"/>
      <c r="N639" s="141"/>
      <c r="O639" s="141"/>
      <c r="P639" s="141"/>
      <c r="Q639" s="141"/>
      <c r="R639" s="141"/>
      <c r="S639" s="141"/>
      <c r="T639" s="141"/>
      <c r="U639" s="141"/>
      <c r="V639" s="141"/>
      <c r="W639" s="141"/>
      <c r="X639" s="141"/>
      <c r="Y639" s="141"/>
      <c r="Z639" s="141"/>
      <c r="AA639" s="141"/>
      <c r="AB639" s="141"/>
      <c r="AC639" s="141"/>
      <c r="AD639" s="141"/>
      <c r="AE639" s="141"/>
      <c r="AF639" s="141"/>
      <c r="AG639" s="141"/>
      <c r="AH639" s="141"/>
      <c r="AI639" s="141"/>
      <c r="AJ639" s="141"/>
      <c r="AK639" s="141"/>
      <c r="AL639" s="141"/>
      <c r="AM639" s="141"/>
      <c r="AN639" s="141"/>
      <c r="AO639" s="141"/>
      <c r="AP639" s="141"/>
      <c r="AQ639" s="141"/>
      <c r="AR639" s="141"/>
      <c r="AS639" s="141"/>
      <c r="AT639" s="141"/>
      <c r="AU639" s="141"/>
      <c r="AV639" s="141"/>
      <c r="AW639" s="141"/>
      <c r="AX639" s="141"/>
      <c r="AY639" s="141"/>
      <c r="AZ639" s="141"/>
      <c r="BA639" s="141"/>
      <c r="BB639" s="141"/>
      <c r="BC639" s="141"/>
    </row>
    <row r="640" spans="7:55" s="2" customFormat="1" x14ac:dyDescent="0.4">
      <c r="G640" s="141"/>
      <c r="H640" s="141"/>
      <c r="I640" s="141"/>
      <c r="J640" s="141"/>
      <c r="K640" s="141"/>
      <c r="L640" s="141"/>
      <c r="M640" s="141"/>
      <c r="N640" s="141"/>
      <c r="O640" s="141"/>
      <c r="P640" s="141"/>
      <c r="Q640" s="141"/>
      <c r="R640" s="141"/>
      <c r="S640" s="141"/>
      <c r="T640" s="141"/>
      <c r="U640" s="141"/>
      <c r="V640" s="141"/>
      <c r="W640" s="141"/>
      <c r="X640" s="141"/>
      <c r="Y640" s="141"/>
      <c r="Z640" s="141"/>
      <c r="AA640" s="141"/>
      <c r="AB640" s="141"/>
      <c r="AC640" s="141"/>
      <c r="AD640" s="141"/>
      <c r="AE640" s="141"/>
      <c r="AF640" s="141"/>
      <c r="AG640" s="141"/>
      <c r="AH640" s="141"/>
      <c r="AI640" s="141"/>
      <c r="AJ640" s="141"/>
      <c r="AK640" s="141"/>
      <c r="AL640" s="141"/>
      <c r="AM640" s="141"/>
      <c r="AN640" s="141"/>
      <c r="AO640" s="141"/>
      <c r="AP640" s="141"/>
      <c r="AQ640" s="141"/>
      <c r="AR640" s="141"/>
      <c r="AS640" s="141"/>
      <c r="AT640" s="141"/>
      <c r="AU640" s="141"/>
      <c r="AV640" s="141"/>
      <c r="AW640" s="141"/>
      <c r="AX640" s="141"/>
      <c r="AY640" s="141"/>
      <c r="AZ640" s="141"/>
      <c r="BA640" s="141"/>
      <c r="BB640" s="141"/>
      <c r="BC640" s="141"/>
    </row>
    <row r="641" spans="7:55" s="2" customFormat="1" x14ac:dyDescent="0.4">
      <c r="G641" s="141"/>
      <c r="H641" s="141"/>
      <c r="I641" s="141"/>
      <c r="J641" s="141"/>
      <c r="K641" s="141"/>
      <c r="L641" s="141"/>
      <c r="M641" s="141"/>
      <c r="N641" s="141"/>
      <c r="O641" s="141"/>
      <c r="P641" s="141"/>
      <c r="Q641" s="141"/>
      <c r="R641" s="141"/>
      <c r="S641" s="141"/>
      <c r="T641" s="141"/>
      <c r="U641" s="141"/>
      <c r="V641" s="141"/>
      <c r="W641" s="141"/>
      <c r="X641" s="141"/>
      <c r="Y641" s="141"/>
      <c r="Z641" s="141"/>
      <c r="AA641" s="141"/>
      <c r="AB641" s="141"/>
      <c r="AC641" s="141"/>
      <c r="AD641" s="141"/>
      <c r="AE641" s="141"/>
      <c r="AF641" s="141"/>
      <c r="AG641" s="141"/>
      <c r="AH641" s="141"/>
      <c r="AI641" s="141"/>
      <c r="AJ641" s="141"/>
      <c r="AK641" s="141"/>
      <c r="AL641" s="141"/>
      <c r="AM641" s="141"/>
      <c r="AN641" s="141"/>
      <c r="AO641" s="141"/>
      <c r="AP641" s="141"/>
      <c r="AQ641" s="141"/>
      <c r="AR641" s="141"/>
      <c r="AS641" s="141"/>
      <c r="AT641" s="141"/>
      <c r="AU641" s="141"/>
      <c r="AV641" s="141"/>
      <c r="AW641" s="141"/>
      <c r="AX641" s="141"/>
      <c r="AY641" s="141"/>
      <c r="AZ641" s="141"/>
      <c r="BA641" s="141"/>
      <c r="BB641" s="141"/>
      <c r="BC641" s="141"/>
    </row>
    <row r="642" spans="7:55" s="2" customFormat="1" x14ac:dyDescent="0.4">
      <c r="G642" s="141"/>
      <c r="H642" s="141"/>
      <c r="I642" s="141"/>
      <c r="J642" s="141"/>
      <c r="K642" s="141"/>
      <c r="L642" s="141"/>
      <c r="M642" s="141"/>
      <c r="N642" s="141"/>
      <c r="O642" s="141"/>
      <c r="P642" s="141"/>
      <c r="Q642" s="141"/>
      <c r="R642" s="141"/>
      <c r="S642" s="141"/>
      <c r="T642" s="141"/>
      <c r="U642" s="141"/>
      <c r="V642" s="141"/>
      <c r="W642" s="141"/>
      <c r="X642" s="141"/>
      <c r="Y642" s="141"/>
      <c r="Z642" s="141"/>
      <c r="AA642" s="141"/>
      <c r="AB642" s="141"/>
      <c r="AC642" s="141"/>
      <c r="AD642" s="141"/>
      <c r="AE642" s="141"/>
      <c r="AF642" s="141"/>
      <c r="AG642" s="141"/>
      <c r="AH642" s="141"/>
      <c r="AI642" s="141"/>
      <c r="AJ642" s="141"/>
      <c r="AK642" s="141"/>
      <c r="AL642" s="141"/>
      <c r="AM642" s="141"/>
      <c r="AN642" s="141"/>
      <c r="AO642" s="141"/>
      <c r="AP642" s="141"/>
      <c r="AQ642" s="141"/>
      <c r="AR642" s="141"/>
      <c r="AS642" s="141"/>
      <c r="AT642" s="141"/>
      <c r="AU642" s="141"/>
      <c r="AV642" s="141"/>
      <c r="AW642" s="141"/>
      <c r="AX642" s="141"/>
      <c r="AY642" s="141"/>
      <c r="AZ642" s="141"/>
      <c r="BA642" s="141"/>
      <c r="BB642" s="141"/>
      <c r="BC642" s="141"/>
    </row>
    <row r="643" spans="7:55" s="2" customFormat="1" x14ac:dyDescent="0.4">
      <c r="G643" s="141"/>
      <c r="H643" s="141"/>
      <c r="I643" s="141"/>
      <c r="J643" s="141"/>
      <c r="K643" s="141"/>
      <c r="L643" s="141"/>
      <c r="M643" s="141"/>
      <c r="N643" s="141"/>
      <c r="O643" s="141"/>
      <c r="P643" s="141"/>
      <c r="Q643" s="141"/>
      <c r="R643" s="141"/>
      <c r="S643" s="141"/>
      <c r="T643" s="141"/>
      <c r="U643" s="141"/>
      <c r="V643" s="141"/>
      <c r="W643" s="141"/>
      <c r="X643" s="141"/>
      <c r="Y643" s="141"/>
      <c r="Z643" s="141"/>
      <c r="AA643" s="141"/>
      <c r="AB643" s="141"/>
      <c r="AC643" s="141"/>
      <c r="AD643" s="141"/>
      <c r="AE643" s="141"/>
      <c r="AF643" s="141"/>
      <c r="AG643" s="141"/>
      <c r="AH643" s="141"/>
      <c r="AI643" s="141"/>
      <c r="AJ643" s="141"/>
      <c r="AK643" s="141"/>
      <c r="AL643" s="141"/>
      <c r="AM643" s="141"/>
      <c r="AN643" s="141"/>
      <c r="AO643" s="141"/>
      <c r="AP643" s="141"/>
      <c r="AQ643" s="141"/>
      <c r="AR643" s="141"/>
      <c r="AS643" s="141"/>
      <c r="AT643" s="141"/>
      <c r="AU643" s="141"/>
      <c r="AV643" s="141"/>
      <c r="AW643" s="141"/>
      <c r="AX643" s="141"/>
      <c r="AY643" s="141"/>
      <c r="AZ643" s="141"/>
      <c r="BA643" s="141"/>
      <c r="BB643" s="141"/>
      <c r="BC643" s="141"/>
    </row>
    <row r="644" spans="7:55" s="2" customFormat="1" x14ac:dyDescent="0.4">
      <c r="G644" s="141"/>
      <c r="H644" s="141"/>
      <c r="I644" s="141"/>
      <c r="J644" s="141"/>
      <c r="K644" s="141"/>
      <c r="L644" s="141"/>
      <c r="M644" s="141"/>
      <c r="N644" s="141"/>
      <c r="O644" s="141"/>
      <c r="P644" s="141"/>
      <c r="Q644" s="141"/>
      <c r="R644" s="141"/>
      <c r="S644" s="141"/>
      <c r="T644" s="141"/>
      <c r="U644" s="141"/>
      <c r="V644" s="141"/>
      <c r="W644" s="141"/>
      <c r="X644" s="141"/>
      <c r="Y644" s="141"/>
      <c r="Z644" s="141"/>
      <c r="AA644" s="141"/>
      <c r="AB644" s="141"/>
      <c r="AC644" s="141"/>
      <c r="AD644" s="141"/>
      <c r="AE644" s="141"/>
      <c r="AF644" s="141"/>
      <c r="AG644" s="141"/>
      <c r="AH644" s="141"/>
      <c r="AI644" s="141"/>
      <c r="AJ644" s="141"/>
      <c r="AK644" s="141"/>
      <c r="AL644" s="141"/>
      <c r="AM644" s="141"/>
      <c r="AN644" s="141"/>
      <c r="AO644" s="141"/>
      <c r="AP644" s="141"/>
      <c r="AQ644" s="141"/>
      <c r="AR644" s="141"/>
      <c r="AS644" s="141"/>
      <c r="AT644" s="141"/>
      <c r="AU644" s="141"/>
      <c r="AV644" s="141"/>
      <c r="AW644" s="141"/>
      <c r="AX644" s="141"/>
      <c r="AY644" s="141"/>
      <c r="AZ644" s="141"/>
      <c r="BA644" s="141"/>
      <c r="BB644" s="141"/>
      <c r="BC644" s="141"/>
    </row>
    <row r="645" spans="7:55" s="2" customFormat="1" x14ac:dyDescent="0.4">
      <c r="G645" s="141"/>
      <c r="H645" s="141"/>
      <c r="I645" s="141"/>
      <c r="J645" s="141"/>
      <c r="K645" s="141"/>
      <c r="L645" s="141"/>
      <c r="M645" s="141"/>
      <c r="N645" s="141"/>
      <c r="O645" s="141"/>
      <c r="P645" s="141"/>
      <c r="Q645" s="141"/>
      <c r="R645" s="141"/>
      <c r="S645" s="141"/>
      <c r="T645" s="141"/>
      <c r="U645" s="141"/>
      <c r="V645" s="141"/>
      <c r="W645" s="141"/>
      <c r="X645" s="141"/>
      <c r="Y645" s="141"/>
      <c r="Z645" s="141"/>
      <c r="AA645" s="141"/>
      <c r="AB645" s="141"/>
      <c r="AC645" s="141"/>
      <c r="AD645" s="141"/>
      <c r="AE645" s="141"/>
      <c r="AF645" s="141"/>
      <c r="AG645" s="141"/>
      <c r="AH645" s="141"/>
      <c r="AI645" s="141"/>
      <c r="AJ645" s="141"/>
      <c r="AK645" s="141"/>
      <c r="AL645" s="141"/>
      <c r="AM645" s="141"/>
      <c r="AN645" s="141"/>
      <c r="AO645" s="141"/>
      <c r="AP645" s="141"/>
      <c r="AQ645" s="141"/>
      <c r="AR645" s="141"/>
      <c r="AS645" s="141"/>
      <c r="AT645" s="141"/>
      <c r="AU645" s="141"/>
      <c r="AV645" s="141"/>
      <c r="AW645" s="141"/>
      <c r="AX645" s="141"/>
      <c r="AY645" s="141"/>
      <c r="AZ645" s="141"/>
      <c r="BA645" s="141"/>
      <c r="BB645" s="141"/>
      <c r="BC645" s="141"/>
    </row>
    <row r="646" spans="7:55" s="2" customFormat="1" x14ac:dyDescent="0.4">
      <c r="G646" s="141"/>
      <c r="H646" s="141"/>
      <c r="I646" s="141"/>
      <c r="J646" s="141"/>
      <c r="K646" s="141"/>
      <c r="L646" s="141"/>
      <c r="M646" s="141"/>
      <c r="N646" s="141"/>
      <c r="O646" s="141"/>
      <c r="P646" s="141"/>
      <c r="Q646" s="141"/>
      <c r="R646" s="141"/>
      <c r="S646" s="141"/>
      <c r="T646" s="141"/>
      <c r="U646" s="141"/>
      <c r="V646" s="141"/>
      <c r="W646" s="141"/>
      <c r="X646" s="141"/>
      <c r="Y646" s="141"/>
      <c r="Z646" s="141"/>
      <c r="AA646" s="141"/>
      <c r="AB646" s="141"/>
      <c r="AC646" s="141"/>
      <c r="AD646" s="141"/>
      <c r="AE646" s="141"/>
      <c r="AF646" s="141"/>
      <c r="AG646" s="141"/>
      <c r="AH646" s="141"/>
      <c r="AI646" s="141"/>
      <c r="AJ646" s="141"/>
      <c r="AK646" s="141"/>
      <c r="AL646" s="141"/>
      <c r="AM646" s="141"/>
      <c r="AN646" s="141"/>
      <c r="AO646" s="141"/>
      <c r="AP646" s="141"/>
      <c r="AQ646" s="141"/>
      <c r="AR646" s="141"/>
      <c r="AS646" s="141"/>
      <c r="AT646" s="141"/>
      <c r="AU646" s="141"/>
      <c r="AV646" s="141"/>
      <c r="AW646" s="141"/>
      <c r="AX646" s="141"/>
      <c r="AY646" s="141"/>
      <c r="AZ646" s="141"/>
      <c r="BA646" s="141"/>
      <c r="BB646" s="141"/>
      <c r="BC646" s="141"/>
    </row>
    <row r="647" spans="7:55" s="2" customFormat="1" x14ac:dyDescent="0.4">
      <c r="G647" s="141"/>
      <c r="H647" s="141"/>
      <c r="I647" s="141"/>
      <c r="J647" s="141"/>
      <c r="K647" s="141"/>
      <c r="L647" s="141"/>
      <c r="M647" s="141"/>
      <c r="N647" s="141"/>
      <c r="O647" s="141"/>
      <c r="P647" s="141"/>
      <c r="Q647" s="141"/>
      <c r="R647" s="141"/>
      <c r="S647" s="141"/>
      <c r="T647" s="141"/>
      <c r="U647" s="141"/>
      <c r="V647" s="141"/>
      <c r="W647" s="141"/>
      <c r="X647" s="141"/>
      <c r="Y647" s="141"/>
      <c r="Z647" s="141"/>
      <c r="AA647" s="141"/>
      <c r="AB647" s="141"/>
      <c r="AC647" s="141"/>
      <c r="AD647" s="141"/>
      <c r="AE647" s="141"/>
      <c r="AF647" s="141"/>
      <c r="AG647" s="141"/>
      <c r="AH647" s="141"/>
      <c r="AI647" s="141"/>
      <c r="AJ647" s="141"/>
      <c r="AK647" s="141"/>
      <c r="AL647" s="141"/>
      <c r="AM647" s="141"/>
      <c r="AN647" s="141"/>
      <c r="AO647" s="141"/>
      <c r="AP647" s="141"/>
      <c r="AQ647" s="141"/>
      <c r="AR647" s="141"/>
      <c r="AS647" s="141"/>
      <c r="AT647" s="141"/>
      <c r="AU647" s="141"/>
      <c r="AV647" s="141"/>
      <c r="AW647" s="141"/>
      <c r="AX647" s="141"/>
      <c r="AY647" s="141"/>
      <c r="AZ647" s="141"/>
      <c r="BA647" s="141"/>
      <c r="BB647" s="141"/>
      <c r="BC647" s="141"/>
    </row>
    <row r="648" spans="7:55" s="2" customFormat="1" x14ac:dyDescent="0.4">
      <c r="G648" s="141"/>
      <c r="H648" s="141"/>
      <c r="I648" s="141"/>
      <c r="J648" s="141"/>
      <c r="K648" s="141"/>
      <c r="L648" s="141"/>
      <c r="M648" s="141"/>
      <c r="N648" s="141"/>
      <c r="O648" s="141"/>
      <c r="P648" s="141"/>
      <c r="Q648" s="141"/>
      <c r="R648" s="141"/>
      <c r="S648" s="141"/>
      <c r="T648" s="141"/>
      <c r="U648" s="141"/>
      <c r="V648" s="141"/>
      <c r="W648" s="141"/>
      <c r="X648" s="141"/>
      <c r="Y648" s="141"/>
      <c r="Z648" s="141"/>
      <c r="AA648" s="141"/>
      <c r="AB648" s="141"/>
      <c r="AC648" s="141"/>
      <c r="AD648" s="141"/>
      <c r="AE648" s="141"/>
      <c r="AF648" s="141"/>
      <c r="AG648" s="141"/>
      <c r="AH648" s="141"/>
      <c r="AI648" s="141"/>
      <c r="AJ648" s="141"/>
      <c r="AK648" s="141"/>
      <c r="AL648" s="141"/>
      <c r="AM648" s="141"/>
      <c r="AN648" s="141"/>
      <c r="AO648" s="141"/>
      <c r="AP648" s="141"/>
      <c r="AQ648" s="141"/>
      <c r="AR648" s="141"/>
      <c r="AS648" s="141"/>
      <c r="AT648" s="141"/>
      <c r="AU648" s="141"/>
      <c r="AV648" s="141"/>
      <c r="AW648" s="141"/>
      <c r="AX648" s="141"/>
      <c r="AY648" s="141"/>
      <c r="AZ648" s="141"/>
      <c r="BA648" s="141"/>
      <c r="BB648" s="141"/>
      <c r="BC648" s="141"/>
    </row>
    <row r="649" spans="7:55" s="2" customFormat="1" x14ac:dyDescent="0.4">
      <c r="G649" s="141"/>
      <c r="H649" s="141"/>
      <c r="I649" s="141"/>
      <c r="J649" s="141"/>
      <c r="K649" s="141"/>
      <c r="L649" s="141"/>
      <c r="M649" s="141"/>
      <c r="N649" s="141"/>
      <c r="O649" s="141"/>
      <c r="P649" s="141"/>
      <c r="Q649" s="141"/>
      <c r="R649" s="141"/>
      <c r="S649" s="141"/>
      <c r="T649" s="141"/>
      <c r="U649" s="141"/>
      <c r="V649" s="141"/>
      <c r="W649" s="141"/>
      <c r="X649" s="141"/>
      <c r="Y649" s="141"/>
      <c r="Z649" s="141"/>
      <c r="AA649" s="141"/>
      <c r="AB649" s="141"/>
      <c r="AC649" s="141"/>
      <c r="AD649" s="141"/>
      <c r="AE649" s="141"/>
      <c r="AF649" s="141"/>
      <c r="AG649" s="141"/>
      <c r="AH649" s="141"/>
      <c r="AI649" s="141"/>
      <c r="AJ649" s="141"/>
      <c r="AK649" s="141"/>
      <c r="AL649" s="141"/>
      <c r="AM649" s="141"/>
      <c r="AN649" s="141"/>
      <c r="AO649" s="141"/>
      <c r="AP649" s="141"/>
      <c r="AQ649" s="141"/>
      <c r="AR649" s="141"/>
      <c r="AS649" s="141"/>
      <c r="AT649" s="141"/>
      <c r="AU649" s="141"/>
      <c r="AV649" s="141"/>
      <c r="AW649" s="141"/>
      <c r="AX649" s="141"/>
      <c r="AY649" s="141"/>
      <c r="AZ649" s="141"/>
      <c r="BA649" s="141"/>
      <c r="BB649" s="141"/>
      <c r="BC649" s="141"/>
    </row>
    <row r="650" spans="7:55" s="2" customFormat="1" x14ac:dyDescent="0.4">
      <c r="G650" s="141"/>
      <c r="H650" s="141"/>
      <c r="I650" s="141"/>
      <c r="J650" s="141"/>
      <c r="K650" s="141"/>
      <c r="L650" s="141"/>
      <c r="M650" s="141"/>
      <c r="N650" s="141"/>
      <c r="O650" s="141"/>
      <c r="P650" s="141"/>
      <c r="Q650" s="141"/>
      <c r="R650" s="141"/>
      <c r="S650" s="141"/>
      <c r="T650" s="141"/>
      <c r="U650" s="141"/>
      <c r="V650" s="141"/>
      <c r="W650" s="141"/>
      <c r="X650" s="141"/>
      <c r="Y650" s="141"/>
      <c r="Z650" s="141"/>
      <c r="AA650" s="141"/>
      <c r="AB650" s="141"/>
      <c r="AC650" s="141"/>
      <c r="AD650" s="141"/>
      <c r="AE650" s="141"/>
      <c r="AF650" s="141"/>
      <c r="AG650" s="141"/>
      <c r="AH650" s="141"/>
      <c r="AI650" s="141"/>
      <c r="AJ650" s="141"/>
      <c r="AK650" s="141"/>
      <c r="AL650" s="141"/>
      <c r="AM650" s="141"/>
      <c r="AN650" s="141"/>
      <c r="AO650" s="141"/>
      <c r="AP650" s="141"/>
      <c r="AQ650" s="141"/>
      <c r="AR650" s="141"/>
      <c r="AS650" s="141"/>
      <c r="AT650" s="141"/>
      <c r="AU650" s="141"/>
      <c r="AV650" s="141"/>
      <c r="AW650" s="141"/>
      <c r="AX650" s="141"/>
      <c r="AY650" s="141"/>
      <c r="AZ650" s="141"/>
      <c r="BA650" s="141"/>
      <c r="BB650" s="141"/>
      <c r="BC650" s="141"/>
    </row>
    <row r="651" spans="7:55" s="2" customFormat="1" x14ac:dyDescent="0.4">
      <c r="G651" s="141"/>
      <c r="H651" s="141"/>
      <c r="I651" s="141"/>
      <c r="J651" s="141"/>
      <c r="K651" s="141"/>
      <c r="L651" s="141"/>
      <c r="M651" s="141"/>
      <c r="N651" s="141"/>
      <c r="O651" s="141"/>
      <c r="P651" s="141"/>
      <c r="Q651" s="141"/>
      <c r="R651" s="141"/>
      <c r="S651" s="141"/>
      <c r="T651" s="141"/>
      <c r="U651" s="141"/>
      <c r="V651" s="141"/>
      <c r="W651" s="141"/>
      <c r="X651" s="141"/>
      <c r="Y651" s="141"/>
      <c r="Z651" s="141"/>
      <c r="AA651" s="141"/>
      <c r="AB651" s="141"/>
      <c r="AC651" s="141"/>
      <c r="AD651" s="141"/>
      <c r="AE651" s="141"/>
      <c r="AF651" s="141"/>
      <c r="AG651" s="141"/>
      <c r="AH651" s="141"/>
      <c r="AI651" s="141"/>
      <c r="AJ651" s="141"/>
      <c r="AK651" s="141"/>
      <c r="AL651" s="141"/>
      <c r="AM651" s="141"/>
      <c r="AN651" s="141"/>
      <c r="AO651" s="141"/>
      <c r="AP651" s="141"/>
      <c r="AQ651" s="141"/>
      <c r="AR651" s="141"/>
      <c r="AS651" s="141"/>
      <c r="AT651" s="141"/>
      <c r="AU651" s="141"/>
      <c r="AV651" s="141"/>
      <c r="AW651" s="141"/>
      <c r="AX651" s="141"/>
      <c r="AY651" s="141"/>
      <c r="AZ651" s="141"/>
      <c r="BA651" s="141"/>
      <c r="BB651" s="141"/>
      <c r="BC651" s="141"/>
    </row>
    <row r="652" spans="7:55" s="2" customFormat="1" x14ac:dyDescent="0.4">
      <c r="G652" s="141"/>
      <c r="H652" s="141"/>
      <c r="I652" s="141"/>
      <c r="J652" s="141"/>
      <c r="K652" s="141"/>
      <c r="L652" s="141"/>
      <c r="M652" s="141"/>
      <c r="N652" s="141"/>
      <c r="O652" s="141"/>
      <c r="P652" s="141"/>
      <c r="Q652" s="141"/>
      <c r="R652" s="141"/>
      <c r="S652" s="141"/>
      <c r="T652" s="141"/>
      <c r="U652" s="141"/>
      <c r="V652" s="141"/>
      <c r="W652" s="141"/>
      <c r="X652" s="141"/>
      <c r="Y652" s="141"/>
      <c r="Z652" s="141"/>
      <c r="AA652" s="141"/>
      <c r="AB652" s="141"/>
      <c r="AC652" s="141"/>
      <c r="AD652" s="141"/>
      <c r="AE652" s="141"/>
      <c r="AF652" s="141"/>
      <c r="AG652" s="141"/>
      <c r="AH652" s="141"/>
      <c r="AI652" s="141"/>
      <c r="AJ652" s="141"/>
      <c r="AK652" s="141"/>
      <c r="AL652" s="141"/>
      <c r="AM652" s="141"/>
      <c r="AN652" s="141"/>
      <c r="AO652" s="141"/>
      <c r="AP652" s="141"/>
      <c r="AQ652" s="141"/>
      <c r="AR652" s="141"/>
      <c r="AS652" s="141"/>
      <c r="AT652" s="141"/>
      <c r="AU652" s="141"/>
      <c r="AV652" s="141"/>
      <c r="AW652" s="141"/>
      <c r="AX652" s="141"/>
      <c r="AY652" s="141"/>
      <c r="AZ652" s="141"/>
      <c r="BA652" s="141"/>
      <c r="BB652" s="141"/>
      <c r="BC652" s="141"/>
    </row>
    <row r="653" spans="7:55" s="2" customFormat="1" x14ac:dyDescent="0.4">
      <c r="G653" s="141"/>
      <c r="H653" s="141"/>
      <c r="I653" s="141"/>
      <c r="J653" s="141"/>
      <c r="K653" s="141"/>
      <c r="L653" s="141"/>
      <c r="M653" s="141"/>
      <c r="N653" s="141"/>
      <c r="O653" s="141"/>
      <c r="P653" s="141"/>
      <c r="Q653" s="141"/>
      <c r="R653" s="141"/>
      <c r="S653" s="141"/>
      <c r="T653" s="141"/>
      <c r="U653" s="141"/>
      <c r="V653" s="141"/>
      <c r="W653" s="141"/>
      <c r="X653" s="141"/>
      <c r="Y653" s="141"/>
      <c r="Z653" s="141"/>
      <c r="AA653" s="141"/>
      <c r="AB653" s="141"/>
      <c r="AC653" s="141"/>
      <c r="AD653" s="141"/>
      <c r="AE653" s="141"/>
      <c r="AF653" s="141"/>
      <c r="AG653" s="141"/>
      <c r="AH653" s="141"/>
      <c r="AI653" s="141"/>
      <c r="AJ653" s="141"/>
      <c r="AK653" s="141"/>
      <c r="AL653" s="141"/>
      <c r="AM653" s="141"/>
      <c r="AN653" s="141"/>
      <c r="AO653" s="141"/>
      <c r="AP653" s="141"/>
      <c r="AQ653" s="141"/>
      <c r="AR653" s="141"/>
      <c r="AS653" s="141"/>
      <c r="AT653" s="141"/>
      <c r="AU653" s="141"/>
      <c r="AV653" s="141"/>
      <c r="AW653" s="141"/>
      <c r="AX653" s="141"/>
      <c r="AY653" s="141"/>
      <c r="AZ653" s="141"/>
      <c r="BA653" s="141"/>
      <c r="BB653" s="141"/>
      <c r="BC653" s="141"/>
    </row>
    <row r="654" spans="7:55" s="2" customFormat="1" x14ac:dyDescent="0.4">
      <c r="G654" s="141"/>
      <c r="H654" s="141"/>
      <c r="I654" s="141"/>
      <c r="J654" s="141"/>
      <c r="K654" s="141"/>
      <c r="L654" s="141"/>
      <c r="M654" s="141"/>
      <c r="N654" s="141"/>
      <c r="O654" s="141"/>
      <c r="P654" s="141"/>
      <c r="Q654" s="141"/>
      <c r="R654" s="141"/>
      <c r="S654" s="141"/>
      <c r="T654" s="141"/>
      <c r="U654" s="141"/>
      <c r="V654" s="141"/>
      <c r="W654" s="141"/>
      <c r="X654" s="141"/>
      <c r="Y654" s="141"/>
      <c r="Z654" s="141"/>
      <c r="AA654" s="141"/>
      <c r="AB654" s="141"/>
      <c r="AC654" s="141"/>
      <c r="AD654" s="141"/>
      <c r="AE654" s="141"/>
      <c r="AF654" s="141"/>
      <c r="AG654" s="141"/>
      <c r="AH654" s="141"/>
      <c r="AI654" s="141"/>
      <c r="AJ654" s="141"/>
      <c r="AK654" s="141"/>
      <c r="AL654" s="141"/>
      <c r="AM654" s="141"/>
      <c r="AN654" s="141"/>
      <c r="AO654" s="141"/>
      <c r="AP654" s="141"/>
      <c r="AQ654" s="141"/>
      <c r="AR654" s="141"/>
      <c r="AS654" s="141"/>
      <c r="AT654" s="141"/>
      <c r="AU654" s="141"/>
      <c r="AV654" s="141"/>
      <c r="AW654" s="141"/>
      <c r="AX654" s="141"/>
      <c r="AY654" s="141"/>
      <c r="AZ654" s="141"/>
      <c r="BA654" s="141"/>
      <c r="BB654" s="141"/>
      <c r="BC654" s="141"/>
    </row>
    <row r="655" spans="7:55" s="2" customFormat="1" x14ac:dyDescent="0.4">
      <c r="G655" s="141"/>
      <c r="H655" s="141"/>
      <c r="I655" s="141"/>
      <c r="J655" s="141"/>
      <c r="K655" s="141"/>
      <c r="L655" s="141"/>
      <c r="M655" s="141"/>
      <c r="N655" s="141"/>
      <c r="O655" s="141"/>
      <c r="P655" s="141"/>
      <c r="Q655" s="141"/>
      <c r="R655" s="141"/>
      <c r="S655" s="141"/>
      <c r="T655" s="141"/>
      <c r="U655" s="141"/>
      <c r="V655" s="141"/>
      <c r="W655" s="141"/>
      <c r="X655" s="141"/>
      <c r="Y655" s="141"/>
      <c r="Z655" s="141"/>
      <c r="AA655" s="141"/>
      <c r="AB655" s="141"/>
      <c r="AC655" s="141"/>
      <c r="AD655" s="141"/>
      <c r="AE655" s="141"/>
      <c r="AF655" s="141"/>
      <c r="AG655" s="141"/>
      <c r="AH655" s="141"/>
      <c r="AI655" s="141"/>
      <c r="AJ655" s="141"/>
      <c r="AK655" s="141"/>
      <c r="AL655" s="141"/>
      <c r="AM655" s="141"/>
      <c r="AN655" s="141"/>
      <c r="AO655" s="141"/>
      <c r="AP655" s="141"/>
      <c r="AQ655" s="141"/>
      <c r="AR655" s="141"/>
      <c r="AS655" s="141"/>
      <c r="AT655" s="141"/>
      <c r="AU655" s="141"/>
      <c r="AV655" s="141"/>
      <c r="AW655" s="141"/>
      <c r="AX655" s="141"/>
      <c r="AY655" s="141"/>
      <c r="AZ655" s="141"/>
      <c r="BA655" s="141"/>
      <c r="BB655" s="141"/>
      <c r="BC655" s="141"/>
    </row>
    <row r="656" spans="7:55" s="2" customFormat="1" x14ac:dyDescent="0.4">
      <c r="G656" s="141"/>
      <c r="H656" s="141"/>
      <c r="I656" s="141"/>
      <c r="J656" s="141"/>
      <c r="K656" s="141"/>
      <c r="L656" s="141"/>
      <c r="M656" s="141"/>
      <c r="N656" s="141"/>
      <c r="O656" s="141"/>
      <c r="P656" s="141"/>
      <c r="Q656" s="141"/>
      <c r="R656" s="141"/>
      <c r="S656" s="141"/>
      <c r="T656" s="141"/>
      <c r="U656" s="141"/>
      <c r="V656" s="141"/>
      <c r="W656" s="141"/>
      <c r="X656" s="141"/>
      <c r="Y656" s="141"/>
      <c r="Z656" s="141"/>
      <c r="AA656" s="141"/>
      <c r="AB656" s="141"/>
      <c r="AC656" s="141"/>
      <c r="AD656" s="141"/>
      <c r="AE656" s="141"/>
      <c r="AF656" s="141"/>
      <c r="AG656" s="141"/>
      <c r="AH656" s="141"/>
      <c r="AI656" s="141"/>
      <c r="AJ656" s="141"/>
      <c r="AK656" s="141"/>
      <c r="AL656" s="141"/>
      <c r="AM656" s="141"/>
      <c r="AN656" s="141"/>
      <c r="AO656" s="141"/>
      <c r="AP656" s="141"/>
      <c r="AQ656" s="141"/>
      <c r="AR656" s="141"/>
      <c r="AS656" s="141"/>
      <c r="AT656" s="141"/>
      <c r="AU656" s="141"/>
      <c r="AV656" s="141"/>
      <c r="AW656" s="141"/>
      <c r="AX656" s="141"/>
      <c r="AY656" s="141"/>
      <c r="AZ656" s="141"/>
      <c r="BA656" s="141"/>
      <c r="BB656" s="141"/>
      <c r="BC656" s="141"/>
    </row>
    <row r="657" spans="7:55" s="2" customFormat="1" x14ac:dyDescent="0.4">
      <c r="G657" s="141"/>
      <c r="H657" s="141"/>
      <c r="I657" s="141"/>
      <c r="J657" s="141"/>
      <c r="K657" s="141"/>
      <c r="L657" s="141"/>
      <c r="M657" s="141"/>
      <c r="N657" s="141"/>
      <c r="O657" s="141"/>
      <c r="P657" s="141"/>
      <c r="Q657" s="141"/>
      <c r="R657" s="141"/>
      <c r="S657" s="141"/>
      <c r="T657" s="141"/>
      <c r="U657" s="141"/>
      <c r="V657" s="141"/>
      <c r="W657" s="141"/>
      <c r="X657" s="141"/>
      <c r="Y657" s="141"/>
      <c r="Z657" s="141"/>
      <c r="AA657" s="141"/>
      <c r="AB657" s="141"/>
      <c r="AC657" s="141"/>
      <c r="AD657" s="141"/>
      <c r="AE657" s="141"/>
      <c r="AF657" s="141"/>
      <c r="AG657" s="141"/>
      <c r="AH657" s="141"/>
      <c r="AI657" s="141"/>
      <c r="AJ657" s="141"/>
      <c r="AK657" s="141"/>
      <c r="AL657" s="141"/>
      <c r="AM657" s="141"/>
      <c r="AN657" s="141"/>
      <c r="AO657" s="141"/>
      <c r="AP657" s="141"/>
      <c r="AQ657" s="141"/>
      <c r="AR657" s="141"/>
      <c r="AS657" s="141"/>
      <c r="AT657" s="141"/>
      <c r="AU657" s="141"/>
      <c r="AV657" s="141"/>
      <c r="AW657" s="141"/>
      <c r="AX657" s="141"/>
      <c r="AY657" s="141"/>
      <c r="AZ657" s="141"/>
      <c r="BA657" s="141"/>
      <c r="BB657" s="141"/>
      <c r="BC657" s="141"/>
    </row>
    <row r="658" spans="7:55" s="2" customFormat="1" x14ac:dyDescent="0.4">
      <c r="G658" s="141"/>
      <c r="H658" s="141"/>
      <c r="I658" s="141"/>
      <c r="J658" s="141"/>
      <c r="K658" s="141"/>
      <c r="L658" s="141"/>
      <c r="M658" s="141"/>
      <c r="N658" s="141"/>
      <c r="O658" s="141"/>
      <c r="P658" s="141"/>
      <c r="Q658" s="141"/>
      <c r="R658" s="141"/>
      <c r="S658" s="141"/>
      <c r="T658" s="141"/>
      <c r="U658" s="141"/>
      <c r="V658" s="141"/>
      <c r="W658" s="141"/>
      <c r="X658" s="141"/>
      <c r="Y658" s="141"/>
      <c r="Z658" s="141"/>
      <c r="AA658" s="141"/>
      <c r="AB658" s="141"/>
      <c r="AC658" s="141"/>
      <c r="AD658" s="141"/>
      <c r="AE658" s="141"/>
      <c r="AF658" s="141"/>
      <c r="AG658" s="141"/>
      <c r="AH658" s="141"/>
      <c r="AI658" s="141"/>
      <c r="AJ658" s="141"/>
      <c r="AK658" s="141"/>
      <c r="AL658" s="141"/>
      <c r="AM658" s="141"/>
      <c r="AN658" s="141"/>
      <c r="AO658" s="141"/>
      <c r="AP658" s="141"/>
      <c r="AQ658" s="141"/>
      <c r="AR658" s="141"/>
      <c r="AS658" s="141"/>
      <c r="AT658" s="141"/>
      <c r="AU658" s="141"/>
      <c r="AV658" s="141"/>
      <c r="AW658" s="141"/>
      <c r="AX658" s="141"/>
      <c r="AY658" s="141"/>
      <c r="AZ658" s="141"/>
      <c r="BA658" s="141"/>
      <c r="BB658" s="141"/>
      <c r="BC658" s="141"/>
    </row>
    <row r="659" spans="7:55" s="2" customFormat="1" x14ac:dyDescent="0.4">
      <c r="G659" s="141"/>
      <c r="H659" s="141"/>
      <c r="I659" s="141"/>
      <c r="J659" s="141"/>
      <c r="K659" s="141"/>
      <c r="L659" s="141"/>
      <c r="M659" s="141"/>
      <c r="N659" s="141"/>
      <c r="O659" s="141"/>
      <c r="P659" s="141"/>
      <c r="Q659" s="141"/>
      <c r="R659" s="141"/>
      <c r="S659" s="141"/>
      <c r="T659" s="141"/>
      <c r="U659" s="141"/>
      <c r="V659" s="141"/>
      <c r="W659" s="141"/>
      <c r="X659" s="141"/>
      <c r="Y659" s="141"/>
      <c r="Z659" s="141"/>
      <c r="AA659" s="141"/>
      <c r="AB659" s="141"/>
      <c r="AC659" s="141"/>
      <c r="AD659" s="141"/>
      <c r="AE659" s="141"/>
      <c r="AF659" s="141"/>
      <c r="AG659" s="141"/>
      <c r="AH659" s="141"/>
      <c r="AI659" s="141"/>
      <c r="AJ659" s="141"/>
      <c r="AK659" s="141"/>
      <c r="AL659" s="141"/>
      <c r="AM659" s="141"/>
      <c r="AN659" s="141"/>
      <c r="AO659" s="141"/>
      <c r="AP659" s="141"/>
      <c r="AQ659" s="141"/>
      <c r="AR659" s="141"/>
      <c r="AS659" s="141"/>
      <c r="AT659" s="141"/>
      <c r="AU659" s="141"/>
      <c r="AV659" s="141"/>
      <c r="AW659" s="141"/>
      <c r="AX659" s="141"/>
      <c r="AY659" s="141"/>
      <c r="AZ659" s="141"/>
      <c r="BA659" s="141"/>
      <c r="BB659" s="141"/>
      <c r="BC659" s="141"/>
    </row>
    <row r="660" spans="7:55" s="2" customFormat="1" x14ac:dyDescent="0.4">
      <c r="G660" s="141"/>
      <c r="H660" s="141"/>
      <c r="I660" s="141"/>
      <c r="J660" s="141"/>
      <c r="K660" s="141"/>
      <c r="L660" s="141"/>
      <c r="M660" s="141"/>
      <c r="N660" s="141"/>
      <c r="O660" s="141"/>
      <c r="P660" s="141"/>
      <c r="Q660" s="141"/>
      <c r="R660" s="141"/>
      <c r="S660" s="141"/>
      <c r="T660" s="141"/>
      <c r="U660" s="141"/>
      <c r="V660" s="141"/>
      <c r="W660" s="141"/>
      <c r="X660" s="141"/>
      <c r="Y660" s="141"/>
      <c r="Z660" s="141"/>
      <c r="AA660" s="141"/>
      <c r="AB660" s="141"/>
      <c r="AC660" s="141"/>
      <c r="AD660" s="141"/>
      <c r="AE660" s="141"/>
      <c r="AF660" s="141"/>
      <c r="AG660" s="141"/>
      <c r="AH660" s="141"/>
      <c r="AI660" s="141"/>
      <c r="AJ660" s="141"/>
      <c r="AK660" s="141"/>
      <c r="AL660" s="141"/>
      <c r="AM660" s="141"/>
      <c r="AN660" s="141"/>
      <c r="AO660" s="141"/>
      <c r="AP660" s="141"/>
      <c r="AQ660" s="141"/>
      <c r="AR660" s="141"/>
      <c r="AS660" s="141"/>
      <c r="AT660" s="141"/>
      <c r="AU660" s="141"/>
      <c r="AV660" s="141"/>
      <c r="AW660" s="141"/>
      <c r="AX660" s="141"/>
      <c r="AY660" s="141"/>
      <c r="AZ660" s="141"/>
      <c r="BA660" s="141"/>
      <c r="BB660" s="141"/>
      <c r="BC660" s="141"/>
    </row>
    <row r="661" spans="7:55" s="2" customFormat="1" x14ac:dyDescent="0.4">
      <c r="G661" s="141"/>
      <c r="H661" s="141"/>
      <c r="I661" s="141"/>
      <c r="J661" s="141"/>
      <c r="K661" s="141"/>
      <c r="L661" s="141"/>
      <c r="M661" s="141"/>
      <c r="N661" s="141"/>
      <c r="O661" s="141"/>
      <c r="P661" s="141"/>
      <c r="Q661" s="141"/>
      <c r="R661" s="141"/>
      <c r="S661" s="141"/>
      <c r="T661" s="141"/>
      <c r="U661" s="141"/>
      <c r="V661" s="141"/>
      <c r="W661" s="141"/>
      <c r="X661" s="141"/>
      <c r="Y661" s="141"/>
      <c r="Z661" s="141"/>
      <c r="AA661" s="141"/>
      <c r="AB661" s="141"/>
      <c r="AC661" s="141"/>
      <c r="AD661" s="141"/>
      <c r="AE661" s="141"/>
      <c r="AF661" s="141"/>
      <c r="AG661" s="141"/>
      <c r="AH661" s="141"/>
      <c r="AI661" s="141"/>
      <c r="AJ661" s="141"/>
      <c r="AK661" s="141"/>
      <c r="AL661" s="141"/>
      <c r="AM661" s="141"/>
      <c r="AN661" s="141"/>
      <c r="AO661" s="141"/>
      <c r="AP661" s="141"/>
      <c r="AQ661" s="141"/>
      <c r="AR661" s="141"/>
      <c r="AS661" s="141"/>
      <c r="AT661" s="141"/>
      <c r="AU661" s="141"/>
      <c r="AV661" s="141"/>
      <c r="AW661" s="141"/>
      <c r="AX661" s="141"/>
      <c r="AY661" s="141"/>
      <c r="AZ661" s="141"/>
      <c r="BA661" s="141"/>
      <c r="BB661" s="141"/>
      <c r="BC661" s="141"/>
    </row>
    <row r="662" spans="7:55" s="2" customFormat="1" x14ac:dyDescent="0.4">
      <c r="G662" s="141"/>
      <c r="H662" s="141"/>
      <c r="I662" s="141"/>
      <c r="J662" s="141"/>
      <c r="K662" s="141"/>
      <c r="L662" s="141"/>
      <c r="M662" s="141"/>
      <c r="N662" s="141"/>
      <c r="O662" s="141"/>
      <c r="P662" s="141"/>
      <c r="Q662" s="141"/>
      <c r="R662" s="141"/>
      <c r="S662" s="141"/>
      <c r="T662" s="141"/>
      <c r="U662" s="141"/>
      <c r="V662" s="141"/>
      <c r="W662" s="141"/>
      <c r="X662" s="141"/>
      <c r="Y662" s="141"/>
      <c r="Z662" s="141"/>
      <c r="AA662" s="141"/>
      <c r="AB662" s="141"/>
      <c r="AC662" s="141"/>
      <c r="AD662" s="141"/>
      <c r="AE662" s="141"/>
      <c r="AF662" s="141"/>
      <c r="AG662" s="141"/>
      <c r="AH662" s="141"/>
      <c r="AI662" s="141"/>
      <c r="AJ662" s="141"/>
      <c r="AK662" s="141"/>
      <c r="AL662" s="141"/>
      <c r="AM662" s="141"/>
      <c r="AN662" s="141"/>
      <c r="AO662" s="141"/>
      <c r="AP662" s="141"/>
      <c r="AQ662" s="141"/>
      <c r="AR662" s="141"/>
      <c r="AS662" s="141"/>
      <c r="AT662" s="141"/>
      <c r="AU662" s="141"/>
      <c r="AV662" s="141"/>
      <c r="AW662" s="141"/>
      <c r="AX662" s="141"/>
      <c r="AY662" s="141"/>
      <c r="AZ662" s="141"/>
      <c r="BA662" s="141"/>
      <c r="BB662" s="141"/>
      <c r="BC662" s="141"/>
    </row>
    <row r="663" spans="7:55" s="2" customFormat="1" x14ac:dyDescent="0.4">
      <c r="G663" s="141"/>
      <c r="H663" s="141"/>
      <c r="I663" s="141"/>
      <c r="J663" s="141"/>
      <c r="K663" s="141"/>
      <c r="L663" s="141"/>
      <c r="M663" s="141"/>
      <c r="N663" s="141"/>
      <c r="O663" s="141"/>
      <c r="P663" s="141"/>
      <c r="Q663" s="141"/>
      <c r="R663" s="141"/>
      <c r="S663" s="141"/>
      <c r="T663" s="141"/>
      <c r="U663" s="141"/>
      <c r="V663" s="141"/>
      <c r="W663" s="141"/>
      <c r="X663" s="141"/>
      <c r="Y663" s="141"/>
      <c r="Z663" s="141"/>
      <c r="AA663" s="141"/>
      <c r="AB663" s="141"/>
      <c r="AC663" s="141"/>
      <c r="AD663" s="141"/>
      <c r="AE663" s="141"/>
      <c r="AF663" s="141"/>
      <c r="AG663" s="141"/>
      <c r="AH663" s="141"/>
      <c r="AI663" s="141"/>
      <c r="AJ663" s="141"/>
      <c r="AK663" s="141"/>
      <c r="AL663" s="141"/>
      <c r="AM663" s="141"/>
      <c r="AN663" s="141"/>
      <c r="AO663" s="141"/>
      <c r="AP663" s="141"/>
      <c r="AQ663" s="141"/>
      <c r="AR663" s="141"/>
      <c r="AS663" s="141"/>
      <c r="AT663" s="141"/>
      <c r="AU663" s="141"/>
      <c r="AV663" s="141"/>
      <c r="AW663" s="141"/>
      <c r="AX663" s="141"/>
      <c r="AY663" s="141"/>
      <c r="AZ663" s="141"/>
      <c r="BA663" s="141"/>
      <c r="BB663" s="141"/>
      <c r="BC663" s="141"/>
    </row>
    <row r="664" spans="7:55" s="2" customFormat="1" x14ac:dyDescent="0.4">
      <c r="G664" s="141"/>
      <c r="H664" s="141"/>
      <c r="I664" s="141"/>
      <c r="J664" s="141"/>
      <c r="K664" s="141"/>
      <c r="L664" s="141"/>
      <c r="M664" s="141"/>
      <c r="N664" s="141"/>
      <c r="O664" s="141"/>
      <c r="P664" s="141"/>
      <c r="Q664" s="141"/>
      <c r="R664" s="141"/>
      <c r="S664" s="141"/>
      <c r="T664" s="141"/>
      <c r="U664" s="141"/>
      <c r="V664" s="141"/>
      <c r="W664" s="141"/>
      <c r="X664" s="141"/>
      <c r="Y664" s="141"/>
      <c r="Z664" s="141"/>
      <c r="AA664" s="141"/>
      <c r="AB664" s="141"/>
      <c r="AC664" s="141"/>
      <c r="AD664" s="141"/>
      <c r="AE664" s="141"/>
      <c r="AF664" s="141"/>
      <c r="AG664" s="141"/>
      <c r="AH664" s="141"/>
      <c r="AI664" s="141"/>
      <c r="AJ664" s="141"/>
      <c r="AK664" s="141"/>
      <c r="AL664" s="141"/>
      <c r="AM664" s="141"/>
      <c r="AN664" s="141"/>
      <c r="AO664" s="141"/>
      <c r="AP664" s="141"/>
      <c r="AQ664" s="141"/>
      <c r="AR664" s="141"/>
      <c r="AS664" s="141"/>
      <c r="AT664" s="141"/>
      <c r="AU664" s="141"/>
      <c r="AV664" s="141"/>
      <c r="AW664" s="141"/>
      <c r="AX664" s="141"/>
      <c r="AY664" s="141"/>
      <c r="AZ664" s="141"/>
      <c r="BA664" s="141"/>
      <c r="BB664" s="141"/>
      <c r="BC664" s="141"/>
    </row>
    <row r="665" spans="7:55" s="2" customFormat="1" x14ac:dyDescent="0.4">
      <c r="G665" s="141"/>
      <c r="H665" s="141"/>
      <c r="I665" s="141"/>
      <c r="J665" s="141"/>
      <c r="K665" s="141"/>
      <c r="L665" s="141"/>
      <c r="M665" s="141"/>
      <c r="N665" s="141"/>
      <c r="O665" s="141"/>
      <c r="P665" s="141"/>
      <c r="Q665" s="141"/>
      <c r="R665" s="141"/>
      <c r="S665" s="141"/>
      <c r="T665" s="141"/>
      <c r="U665" s="141"/>
      <c r="V665" s="141"/>
      <c r="W665" s="141"/>
      <c r="X665" s="141"/>
      <c r="Y665" s="141"/>
      <c r="Z665" s="141"/>
      <c r="AA665" s="141"/>
      <c r="AB665" s="141"/>
      <c r="AC665" s="141"/>
      <c r="AD665" s="141"/>
      <c r="AE665" s="141"/>
      <c r="AF665" s="141"/>
      <c r="AG665" s="141"/>
      <c r="AH665" s="141"/>
      <c r="AI665" s="141"/>
      <c r="AJ665" s="141"/>
      <c r="AK665" s="141"/>
      <c r="AL665" s="141"/>
      <c r="AM665" s="141"/>
      <c r="AN665" s="141"/>
      <c r="AO665" s="141"/>
      <c r="AP665" s="141"/>
      <c r="AQ665" s="141"/>
      <c r="AR665" s="141"/>
      <c r="AS665" s="141"/>
      <c r="AT665" s="141"/>
      <c r="AU665" s="141"/>
      <c r="AV665" s="141"/>
      <c r="AW665" s="141"/>
      <c r="AX665" s="141"/>
      <c r="AY665" s="141"/>
      <c r="AZ665" s="141"/>
      <c r="BA665" s="141"/>
      <c r="BB665" s="141"/>
      <c r="BC665" s="141"/>
    </row>
    <row r="666" spans="7:55" s="2" customFormat="1" x14ac:dyDescent="0.4">
      <c r="G666" s="141"/>
      <c r="H666" s="141"/>
      <c r="I666" s="141"/>
      <c r="J666" s="141"/>
      <c r="K666" s="141"/>
      <c r="L666" s="141"/>
      <c r="M666" s="141"/>
      <c r="N666" s="141"/>
      <c r="O666" s="141"/>
      <c r="P666" s="141"/>
      <c r="Q666" s="141"/>
      <c r="R666" s="141"/>
      <c r="S666" s="141"/>
      <c r="T666" s="141"/>
      <c r="U666" s="141"/>
      <c r="V666" s="141"/>
      <c r="W666" s="141"/>
      <c r="X666" s="141"/>
      <c r="Y666" s="141"/>
      <c r="Z666" s="141"/>
      <c r="AA666" s="141"/>
      <c r="AB666" s="141"/>
      <c r="AC666" s="141"/>
      <c r="AD666" s="141"/>
      <c r="AE666" s="141"/>
      <c r="AF666" s="141"/>
      <c r="AG666" s="141"/>
      <c r="AH666" s="141"/>
      <c r="AI666" s="141"/>
      <c r="AJ666" s="141"/>
      <c r="AK666" s="141"/>
      <c r="AL666" s="141"/>
      <c r="AM666" s="141"/>
      <c r="AN666" s="141"/>
      <c r="AO666" s="141"/>
      <c r="AP666" s="141"/>
      <c r="AQ666" s="141"/>
      <c r="AR666" s="141"/>
      <c r="AS666" s="141"/>
      <c r="AT666" s="141"/>
      <c r="AU666" s="141"/>
      <c r="AV666" s="141"/>
      <c r="AW666" s="141"/>
      <c r="AX666" s="141"/>
      <c r="AY666" s="141"/>
      <c r="AZ666" s="141"/>
      <c r="BA666" s="141"/>
      <c r="BB666" s="141"/>
      <c r="BC666" s="141"/>
    </row>
    <row r="667" spans="7:55" s="2" customFormat="1" x14ac:dyDescent="0.4">
      <c r="G667" s="141"/>
      <c r="H667" s="141"/>
      <c r="I667" s="141"/>
      <c r="J667" s="141"/>
      <c r="K667" s="141"/>
      <c r="L667" s="141"/>
      <c r="M667" s="141"/>
      <c r="N667" s="141"/>
      <c r="O667" s="141"/>
      <c r="P667" s="141"/>
      <c r="Q667" s="141"/>
      <c r="R667" s="141"/>
      <c r="S667" s="141"/>
      <c r="T667" s="141"/>
      <c r="U667" s="141"/>
      <c r="V667" s="141"/>
      <c r="W667" s="141"/>
      <c r="X667" s="141"/>
      <c r="Y667" s="141"/>
      <c r="Z667" s="141"/>
      <c r="AA667" s="141"/>
      <c r="AB667" s="141"/>
      <c r="AC667" s="141"/>
      <c r="AD667" s="141"/>
      <c r="AE667" s="141"/>
      <c r="AF667" s="141"/>
      <c r="AG667" s="141"/>
      <c r="AH667" s="141"/>
      <c r="AI667" s="141"/>
      <c r="AJ667" s="141"/>
      <c r="AK667" s="141"/>
      <c r="AL667" s="141"/>
      <c r="AM667" s="141"/>
      <c r="AN667" s="141"/>
      <c r="AO667" s="141"/>
      <c r="AP667" s="141"/>
      <c r="AQ667" s="141"/>
      <c r="AR667" s="141"/>
      <c r="AS667" s="141"/>
      <c r="AT667" s="141"/>
      <c r="AU667" s="141"/>
      <c r="AV667" s="141"/>
      <c r="AW667" s="141"/>
      <c r="AX667" s="141"/>
      <c r="AY667" s="141"/>
      <c r="AZ667" s="141"/>
      <c r="BA667" s="141"/>
      <c r="BB667" s="141"/>
      <c r="BC667" s="141"/>
    </row>
    <row r="668" spans="7:55" s="2" customFormat="1" x14ac:dyDescent="0.4">
      <c r="G668" s="141"/>
      <c r="H668" s="141"/>
      <c r="I668" s="141"/>
      <c r="J668" s="141"/>
      <c r="K668" s="141"/>
      <c r="L668" s="141"/>
      <c r="M668" s="141"/>
      <c r="N668" s="141"/>
      <c r="O668" s="141"/>
      <c r="P668" s="141"/>
      <c r="Q668" s="141"/>
      <c r="R668" s="141"/>
      <c r="S668" s="141"/>
      <c r="T668" s="141"/>
      <c r="U668" s="141"/>
      <c r="V668" s="141"/>
      <c r="W668" s="141"/>
      <c r="X668" s="141"/>
      <c r="Y668" s="141"/>
      <c r="Z668" s="141"/>
      <c r="AA668" s="141"/>
      <c r="AB668" s="141"/>
      <c r="AC668" s="141"/>
      <c r="AD668" s="141"/>
      <c r="AE668" s="141"/>
      <c r="AF668" s="141"/>
      <c r="AG668" s="141"/>
      <c r="AH668" s="141"/>
      <c r="AI668" s="141"/>
      <c r="AJ668" s="141"/>
      <c r="AK668" s="141"/>
      <c r="AL668" s="141"/>
      <c r="AM668" s="141"/>
      <c r="AN668" s="141"/>
      <c r="AO668" s="141"/>
      <c r="AP668" s="141"/>
      <c r="AQ668" s="141"/>
      <c r="AR668" s="141"/>
      <c r="AS668" s="141"/>
      <c r="AT668" s="141"/>
      <c r="AU668" s="141"/>
      <c r="AV668" s="141"/>
      <c r="AW668" s="141"/>
      <c r="AX668" s="141"/>
      <c r="AY668" s="141"/>
      <c r="AZ668" s="141"/>
      <c r="BA668" s="141"/>
      <c r="BB668" s="141"/>
      <c r="BC668" s="141"/>
    </row>
    <row r="669" spans="7:55" s="2" customFormat="1" x14ac:dyDescent="0.4">
      <c r="G669" s="141"/>
      <c r="H669" s="141"/>
      <c r="I669" s="141"/>
      <c r="J669" s="141"/>
      <c r="K669" s="141"/>
      <c r="L669" s="141"/>
      <c r="M669" s="141"/>
      <c r="N669" s="141"/>
      <c r="O669" s="141"/>
      <c r="P669" s="141"/>
      <c r="Q669" s="141"/>
      <c r="R669" s="141"/>
      <c r="S669" s="141"/>
      <c r="T669" s="141"/>
      <c r="U669" s="141"/>
      <c r="V669" s="141"/>
      <c r="W669" s="141"/>
      <c r="X669" s="141"/>
      <c r="Y669" s="141"/>
      <c r="Z669" s="141"/>
      <c r="AA669" s="141"/>
      <c r="AB669" s="141"/>
      <c r="AC669" s="141"/>
      <c r="AD669" s="141"/>
      <c r="AE669" s="141"/>
      <c r="AF669" s="141"/>
      <c r="AG669" s="141"/>
      <c r="AH669" s="141"/>
      <c r="AI669" s="141"/>
      <c r="AJ669" s="141"/>
      <c r="AK669" s="141"/>
      <c r="AL669" s="141"/>
      <c r="AM669" s="141"/>
      <c r="AN669" s="141"/>
      <c r="AO669" s="141"/>
      <c r="AP669" s="141"/>
      <c r="AQ669" s="141"/>
      <c r="AR669" s="141"/>
      <c r="AS669" s="141"/>
      <c r="AT669" s="141"/>
      <c r="AU669" s="141"/>
      <c r="AV669" s="141"/>
      <c r="AW669" s="141"/>
      <c r="AX669" s="141"/>
      <c r="AY669" s="141"/>
      <c r="AZ669" s="141"/>
      <c r="BA669" s="141"/>
      <c r="BB669" s="141"/>
      <c r="BC669" s="141"/>
    </row>
    <row r="670" spans="7:55" s="2" customFormat="1" x14ac:dyDescent="0.4">
      <c r="G670" s="141"/>
      <c r="H670" s="141"/>
      <c r="I670" s="141"/>
      <c r="J670" s="141"/>
      <c r="K670" s="141"/>
      <c r="L670" s="141"/>
      <c r="M670" s="141"/>
      <c r="N670" s="141"/>
      <c r="O670" s="141"/>
      <c r="P670" s="141"/>
      <c r="Q670" s="141"/>
      <c r="R670" s="141"/>
      <c r="S670" s="141"/>
      <c r="T670" s="141"/>
      <c r="U670" s="141"/>
      <c r="V670" s="141"/>
      <c r="W670" s="141"/>
      <c r="X670" s="141"/>
      <c r="Y670" s="141"/>
      <c r="Z670" s="141"/>
      <c r="AA670" s="141"/>
      <c r="AB670" s="141"/>
      <c r="AC670" s="141"/>
      <c r="AD670" s="141"/>
      <c r="AE670" s="141"/>
      <c r="AF670" s="141"/>
      <c r="AG670" s="141"/>
      <c r="AH670" s="141"/>
      <c r="AI670" s="141"/>
      <c r="AJ670" s="141"/>
      <c r="AK670" s="141"/>
      <c r="AL670" s="141"/>
      <c r="AM670" s="141"/>
      <c r="AN670" s="141"/>
      <c r="AO670" s="141"/>
      <c r="AP670" s="141"/>
      <c r="AQ670" s="141"/>
      <c r="AR670" s="141"/>
      <c r="AS670" s="141"/>
      <c r="AT670" s="141"/>
      <c r="AU670" s="141"/>
      <c r="AV670" s="141"/>
      <c r="AW670" s="141"/>
      <c r="AX670" s="141"/>
      <c r="AY670" s="141"/>
      <c r="AZ670" s="141"/>
      <c r="BA670" s="141"/>
      <c r="BB670" s="141"/>
      <c r="BC670" s="141"/>
    </row>
    <row r="671" spans="7:55" s="2" customFormat="1" x14ac:dyDescent="0.4">
      <c r="G671" s="141"/>
      <c r="H671" s="141"/>
      <c r="I671" s="141"/>
      <c r="J671" s="141"/>
      <c r="K671" s="141"/>
      <c r="L671" s="141"/>
      <c r="M671" s="141"/>
      <c r="N671" s="141"/>
      <c r="O671" s="141"/>
      <c r="P671" s="141"/>
      <c r="Q671" s="141"/>
      <c r="R671" s="141"/>
      <c r="S671" s="141"/>
      <c r="T671" s="141"/>
      <c r="U671" s="141"/>
      <c r="V671" s="141"/>
      <c r="W671" s="141"/>
      <c r="X671" s="141"/>
      <c r="Y671" s="141"/>
      <c r="Z671" s="141"/>
      <c r="AA671" s="141"/>
      <c r="AB671" s="141"/>
      <c r="AC671" s="141"/>
      <c r="AD671" s="141"/>
      <c r="AE671" s="141"/>
      <c r="AF671" s="141"/>
      <c r="AG671" s="141"/>
      <c r="AH671" s="141"/>
      <c r="AI671" s="141"/>
      <c r="AJ671" s="141"/>
      <c r="AK671" s="141"/>
      <c r="AL671" s="141"/>
      <c r="AM671" s="141"/>
      <c r="AN671" s="141"/>
      <c r="AO671" s="141"/>
      <c r="AP671" s="141"/>
      <c r="AQ671" s="141"/>
      <c r="AR671" s="141"/>
      <c r="AS671" s="141"/>
      <c r="AT671" s="141"/>
      <c r="AU671" s="141"/>
      <c r="AV671" s="141"/>
      <c r="AW671" s="141"/>
      <c r="AX671" s="141"/>
      <c r="AY671" s="141"/>
      <c r="AZ671" s="141"/>
      <c r="BA671" s="141"/>
      <c r="BB671" s="141"/>
      <c r="BC671" s="141"/>
    </row>
    <row r="672" spans="7:55" s="2" customFormat="1" x14ac:dyDescent="0.4">
      <c r="G672" s="141"/>
      <c r="H672" s="141"/>
      <c r="I672" s="141"/>
      <c r="J672" s="141"/>
      <c r="K672" s="141"/>
      <c r="L672" s="141"/>
      <c r="M672" s="141"/>
      <c r="N672" s="141"/>
      <c r="O672" s="141"/>
      <c r="P672" s="141"/>
      <c r="Q672" s="141"/>
      <c r="R672" s="141"/>
      <c r="S672" s="141"/>
      <c r="T672" s="141"/>
      <c r="U672" s="141"/>
      <c r="V672" s="141"/>
      <c r="W672" s="141"/>
      <c r="X672" s="141"/>
      <c r="Y672" s="141"/>
      <c r="Z672" s="141"/>
      <c r="AA672" s="141"/>
      <c r="AB672" s="141"/>
      <c r="AC672" s="141"/>
      <c r="AD672" s="141"/>
      <c r="AE672" s="141"/>
      <c r="AF672" s="141"/>
      <c r="AG672" s="141"/>
      <c r="AH672" s="141"/>
      <c r="AI672" s="141"/>
      <c r="AJ672" s="141"/>
      <c r="AK672" s="141"/>
      <c r="AL672" s="141"/>
      <c r="AM672" s="141"/>
      <c r="AN672" s="141"/>
      <c r="AO672" s="141"/>
      <c r="AP672" s="141"/>
      <c r="AQ672" s="141"/>
      <c r="AR672" s="141"/>
      <c r="AS672" s="141"/>
      <c r="AT672" s="141"/>
      <c r="AU672" s="141"/>
      <c r="AV672" s="141"/>
      <c r="AW672" s="141"/>
      <c r="AX672" s="141"/>
      <c r="AY672" s="141"/>
      <c r="AZ672" s="141"/>
      <c r="BA672" s="141"/>
      <c r="BB672" s="141"/>
      <c r="BC672" s="141"/>
    </row>
    <row r="673" spans="7:55" s="2" customFormat="1" x14ac:dyDescent="0.4">
      <c r="G673" s="141"/>
      <c r="H673" s="141"/>
      <c r="I673" s="141"/>
      <c r="J673" s="141"/>
      <c r="K673" s="141"/>
      <c r="L673" s="141"/>
      <c r="M673" s="141"/>
      <c r="N673" s="141"/>
      <c r="O673" s="141"/>
      <c r="P673" s="141"/>
      <c r="Q673" s="141"/>
      <c r="R673" s="141"/>
      <c r="S673" s="141"/>
      <c r="T673" s="141"/>
      <c r="U673" s="141"/>
      <c r="V673" s="141"/>
      <c r="W673" s="141"/>
      <c r="X673" s="141"/>
      <c r="Y673" s="141"/>
      <c r="Z673" s="141"/>
      <c r="AA673" s="141"/>
      <c r="AB673" s="141"/>
      <c r="AC673" s="141"/>
      <c r="AD673" s="141"/>
      <c r="AE673" s="141"/>
      <c r="AF673" s="141"/>
      <c r="AG673" s="141"/>
      <c r="AH673" s="141"/>
      <c r="AI673" s="141"/>
      <c r="AJ673" s="141"/>
      <c r="AK673" s="141"/>
      <c r="AL673" s="141"/>
      <c r="AM673" s="141"/>
      <c r="AN673" s="141"/>
      <c r="AO673" s="141"/>
      <c r="AP673" s="141"/>
      <c r="AQ673" s="141"/>
      <c r="AR673" s="141"/>
      <c r="AS673" s="141"/>
      <c r="AT673" s="141"/>
      <c r="AU673" s="141"/>
      <c r="AV673" s="141"/>
      <c r="AW673" s="141"/>
      <c r="AX673" s="141"/>
      <c r="AY673" s="141"/>
      <c r="AZ673" s="141"/>
      <c r="BA673" s="141"/>
      <c r="BB673" s="141"/>
      <c r="BC673" s="141"/>
    </row>
    <row r="674" spans="7:55" s="2" customFormat="1" x14ac:dyDescent="0.4">
      <c r="G674" s="141"/>
      <c r="H674" s="141"/>
      <c r="I674" s="141"/>
      <c r="J674" s="141"/>
      <c r="K674" s="141"/>
      <c r="L674" s="141"/>
      <c r="M674" s="141"/>
      <c r="N674" s="141"/>
      <c r="O674" s="141"/>
      <c r="P674" s="141"/>
      <c r="Q674" s="141"/>
      <c r="R674" s="141"/>
      <c r="S674" s="141"/>
      <c r="T674" s="141"/>
      <c r="U674" s="141"/>
      <c r="V674" s="141"/>
      <c r="W674" s="141"/>
      <c r="X674" s="141"/>
      <c r="Y674" s="141"/>
      <c r="Z674" s="141"/>
      <c r="AA674" s="141"/>
      <c r="AB674" s="141"/>
      <c r="AC674" s="141"/>
      <c r="AD674" s="141"/>
      <c r="AE674" s="141"/>
      <c r="AF674" s="141"/>
      <c r="AG674" s="141"/>
      <c r="AH674" s="141"/>
      <c r="AI674" s="141"/>
      <c r="AJ674" s="141"/>
      <c r="AK674" s="141"/>
      <c r="AL674" s="141"/>
      <c r="AM674" s="141"/>
      <c r="AN674" s="141"/>
      <c r="AO674" s="141"/>
      <c r="AP674" s="141"/>
      <c r="AQ674" s="141"/>
      <c r="AR674" s="141"/>
      <c r="AS674" s="141"/>
      <c r="AT674" s="141"/>
      <c r="AU674" s="141"/>
      <c r="AV674" s="141"/>
      <c r="AW674" s="141"/>
      <c r="AX674" s="141"/>
      <c r="AY674" s="141"/>
      <c r="AZ674" s="141"/>
      <c r="BA674" s="141"/>
      <c r="BB674" s="141"/>
      <c r="BC674" s="141"/>
    </row>
    <row r="675" spans="7:55" s="2" customFormat="1" x14ac:dyDescent="0.4">
      <c r="G675" s="141"/>
      <c r="H675" s="141"/>
      <c r="I675" s="141"/>
      <c r="J675" s="141"/>
      <c r="K675" s="141"/>
      <c r="L675" s="141"/>
      <c r="M675" s="141"/>
      <c r="N675" s="141"/>
      <c r="O675" s="141"/>
      <c r="P675" s="141"/>
      <c r="Q675" s="141"/>
      <c r="R675" s="141"/>
      <c r="S675" s="141"/>
      <c r="T675" s="141"/>
      <c r="U675" s="141"/>
      <c r="V675" s="141"/>
      <c r="W675" s="141"/>
      <c r="X675" s="141"/>
      <c r="Y675" s="141"/>
      <c r="Z675" s="141"/>
      <c r="AA675" s="141"/>
      <c r="AB675" s="141"/>
      <c r="AC675" s="141"/>
      <c r="AD675" s="141"/>
      <c r="AE675" s="141"/>
      <c r="AF675" s="141"/>
      <c r="AG675" s="141"/>
      <c r="AH675" s="141"/>
      <c r="AI675" s="141"/>
      <c r="AJ675" s="141"/>
      <c r="AK675" s="141"/>
      <c r="AL675" s="141"/>
      <c r="AM675" s="141"/>
      <c r="AN675" s="141"/>
      <c r="AO675" s="141"/>
      <c r="AP675" s="141"/>
      <c r="AQ675" s="141"/>
      <c r="AR675" s="141"/>
      <c r="AS675" s="141"/>
      <c r="AT675" s="141"/>
      <c r="AU675" s="141"/>
      <c r="AV675" s="141"/>
      <c r="AW675" s="141"/>
      <c r="AX675" s="141"/>
      <c r="AY675" s="141"/>
      <c r="AZ675" s="141"/>
      <c r="BA675" s="141"/>
      <c r="BB675" s="141"/>
      <c r="BC675" s="141"/>
    </row>
    <row r="676" spans="7:55" s="2" customFormat="1" x14ac:dyDescent="0.4">
      <c r="G676" s="141"/>
      <c r="H676" s="141"/>
      <c r="I676" s="141"/>
      <c r="J676" s="141"/>
      <c r="K676" s="141"/>
      <c r="L676" s="141"/>
      <c r="M676" s="141"/>
      <c r="N676" s="141"/>
      <c r="O676" s="141"/>
      <c r="P676" s="141"/>
      <c r="Q676" s="141"/>
      <c r="R676" s="141"/>
      <c r="S676" s="141"/>
      <c r="T676" s="141"/>
      <c r="U676" s="141"/>
      <c r="V676" s="141"/>
      <c r="W676" s="141"/>
      <c r="X676" s="141"/>
      <c r="Y676" s="141"/>
      <c r="Z676" s="141"/>
      <c r="AA676" s="141"/>
      <c r="AB676" s="141"/>
      <c r="AC676" s="141"/>
      <c r="AD676" s="141"/>
      <c r="AE676" s="141"/>
      <c r="AF676" s="141"/>
      <c r="AG676" s="141"/>
      <c r="AH676" s="141"/>
      <c r="AI676" s="141"/>
      <c r="AJ676" s="141"/>
      <c r="AK676" s="141"/>
      <c r="AL676" s="141"/>
      <c r="AM676" s="141"/>
      <c r="AN676" s="141"/>
      <c r="AO676" s="141"/>
      <c r="AP676" s="141"/>
      <c r="AQ676" s="141"/>
      <c r="AR676" s="141"/>
      <c r="AS676" s="141"/>
      <c r="AT676" s="141"/>
      <c r="AU676" s="141"/>
      <c r="AV676" s="141"/>
      <c r="AW676" s="141"/>
      <c r="AX676" s="141"/>
      <c r="AY676" s="141"/>
      <c r="AZ676" s="141"/>
      <c r="BA676" s="141"/>
      <c r="BB676" s="141"/>
      <c r="BC676" s="141"/>
    </row>
    <row r="677" spans="7:55" s="2" customFormat="1" x14ac:dyDescent="0.4">
      <c r="G677" s="141"/>
      <c r="H677" s="141"/>
      <c r="I677" s="141"/>
      <c r="J677" s="141"/>
      <c r="K677" s="141"/>
      <c r="L677" s="141"/>
      <c r="M677" s="141"/>
      <c r="N677" s="141"/>
      <c r="O677" s="141"/>
      <c r="P677" s="141"/>
      <c r="Q677" s="141"/>
      <c r="R677" s="141"/>
      <c r="S677" s="141"/>
      <c r="T677" s="141"/>
      <c r="U677" s="141"/>
      <c r="V677" s="141"/>
      <c r="W677" s="141"/>
      <c r="X677" s="141"/>
      <c r="Y677" s="141"/>
      <c r="Z677" s="141"/>
      <c r="AA677" s="141"/>
      <c r="AB677" s="141"/>
      <c r="AC677" s="141"/>
      <c r="AD677" s="141"/>
      <c r="AE677" s="141"/>
      <c r="AF677" s="141"/>
      <c r="AG677" s="141"/>
      <c r="AH677" s="141"/>
      <c r="AI677" s="141"/>
      <c r="AJ677" s="141"/>
      <c r="AK677" s="141"/>
      <c r="AL677" s="141"/>
      <c r="AM677" s="141"/>
      <c r="AN677" s="141"/>
      <c r="AO677" s="141"/>
      <c r="AP677" s="141"/>
      <c r="AQ677" s="141"/>
      <c r="AR677" s="141"/>
      <c r="AS677" s="141"/>
      <c r="AT677" s="141"/>
      <c r="AU677" s="141"/>
      <c r="AV677" s="141"/>
      <c r="AW677" s="141"/>
      <c r="AX677" s="141"/>
      <c r="AY677" s="141"/>
      <c r="AZ677" s="141"/>
      <c r="BA677" s="141"/>
      <c r="BB677" s="141"/>
      <c r="BC677" s="141"/>
    </row>
    <row r="678" spans="7:55" s="2" customFormat="1" x14ac:dyDescent="0.4">
      <c r="G678" s="141"/>
      <c r="H678" s="141"/>
      <c r="I678" s="141"/>
      <c r="J678" s="141"/>
      <c r="K678" s="141"/>
      <c r="L678" s="141"/>
      <c r="M678" s="141"/>
      <c r="N678" s="141"/>
      <c r="O678" s="141"/>
      <c r="P678" s="141"/>
      <c r="Q678" s="141"/>
      <c r="R678" s="141"/>
      <c r="S678" s="141"/>
      <c r="T678" s="141"/>
      <c r="U678" s="141"/>
      <c r="V678" s="141"/>
      <c r="W678" s="141"/>
      <c r="X678" s="141"/>
      <c r="Y678" s="141"/>
      <c r="Z678" s="141"/>
      <c r="AA678" s="141"/>
      <c r="AB678" s="141"/>
      <c r="AC678" s="141"/>
      <c r="AD678" s="141"/>
      <c r="AE678" s="141"/>
      <c r="AF678" s="141"/>
      <c r="AG678" s="141"/>
      <c r="AH678" s="141"/>
      <c r="AI678" s="141"/>
      <c r="AJ678" s="141"/>
      <c r="AK678" s="141"/>
      <c r="AL678" s="141"/>
      <c r="AM678" s="141"/>
      <c r="AN678" s="141"/>
      <c r="AO678" s="141"/>
      <c r="AP678" s="141"/>
      <c r="AQ678" s="141"/>
      <c r="AR678" s="141"/>
      <c r="AS678" s="141"/>
      <c r="AT678" s="141"/>
      <c r="AU678" s="141"/>
      <c r="AV678" s="141"/>
      <c r="AW678" s="141"/>
      <c r="AX678" s="141"/>
      <c r="AY678" s="141"/>
      <c r="AZ678" s="141"/>
      <c r="BA678" s="141"/>
      <c r="BB678" s="141"/>
      <c r="BC678" s="141"/>
    </row>
    <row r="679" spans="7:55" s="2" customFormat="1" x14ac:dyDescent="0.4">
      <c r="G679" s="141"/>
      <c r="H679" s="141"/>
      <c r="I679" s="141"/>
      <c r="J679" s="141"/>
      <c r="K679" s="141"/>
      <c r="L679" s="141"/>
      <c r="M679" s="141"/>
      <c r="N679" s="141"/>
      <c r="O679" s="141"/>
      <c r="P679" s="141"/>
      <c r="Q679" s="141"/>
      <c r="R679" s="141"/>
      <c r="S679" s="141"/>
      <c r="T679" s="141"/>
      <c r="U679" s="141"/>
      <c r="V679" s="141"/>
      <c r="W679" s="141"/>
      <c r="X679" s="141"/>
      <c r="Y679" s="141"/>
      <c r="Z679" s="141"/>
      <c r="AA679" s="141"/>
      <c r="AB679" s="141"/>
      <c r="AC679" s="141"/>
      <c r="AD679" s="141"/>
      <c r="AE679" s="141"/>
      <c r="AF679" s="141"/>
      <c r="AG679" s="141"/>
      <c r="AH679" s="141"/>
      <c r="AI679" s="141"/>
      <c r="AJ679" s="141"/>
      <c r="AK679" s="141"/>
      <c r="AL679" s="141"/>
      <c r="AM679" s="141"/>
      <c r="AN679" s="141"/>
      <c r="AO679" s="141"/>
      <c r="AP679" s="141"/>
      <c r="AQ679" s="141"/>
      <c r="AR679" s="141"/>
      <c r="AS679" s="141"/>
      <c r="AT679" s="141"/>
      <c r="AU679" s="141"/>
      <c r="AV679" s="141"/>
      <c r="AW679" s="141"/>
      <c r="AX679" s="141"/>
      <c r="AY679" s="141"/>
      <c r="AZ679" s="141"/>
      <c r="BA679" s="141"/>
      <c r="BB679" s="141"/>
      <c r="BC679" s="141"/>
    </row>
    <row r="680" spans="7:55" s="2" customFormat="1" x14ac:dyDescent="0.4">
      <c r="G680" s="141"/>
      <c r="H680" s="141"/>
      <c r="I680" s="141"/>
      <c r="J680" s="141"/>
      <c r="K680" s="141"/>
      <c r="L680" s="141"/>
      <c r="M680" s="141"/>
      <c r="N680" s="141"/>
      <c r="O680" s="141"/>
      <c r="P680" s="141"/>
      <c r="Q680" s="141"/>
      <c r="R680" s="141"/>
      <c r="S680" s="141"/>
      <c r="T680" s="141"/>
      <c r="U680" s="141"/>
      <c r="V680" s="141"/>
      <c r="W680" s="141"/>
      <c r="X680" s="141"/>
      <c r="Y680" s="141"/>
      <c r="Z680" s="141"/>
      <c r="AA680" s="141"/>
      <c r="AB680" s="141"/>
      <c r="AC680" s="141"/>
      <c r="AD680" s="141"/>
      <c r="AE680" s="141"/>
      <c r="AF680" s="141"/>
      <c r="AG680" s="141"/>
      <c r="AH680" s="141"/>
      <c r="AI680" s="141"/>
      <c r="AJ680" s="141"/>
      <c r="AK680" s="141"/>
      <c r="AL680" s="141"/>
      <c r="AM680" s="141"/>
      <c r="AN680" s="141"/>
      <c r="AO680" s="141"/>
      <c r="AP680" s="141"/>
      <c r="AQ680" s="141"/>
      <c r="AR680" s="141"/>
      <c r="AS680" s="141"/>
      <c r="AT680" s="141"/>
      <c r="AU680" s="141"/>
      <c r="AV680" s="141"/>
      <c r="AW680" s="141"/>
      <c r="AX680" s="141"/>
      <c r="AY680" s="141"/>
      <c r="AZ680" s="141"/>
      <c r="BA680" s="141"/>
      <c r="BB680" s="141"/>
      <c r="BC680" s="141"/>
    </row>
    <row r="681" spans="7:55" s="2" customFormat="1" x14ac:dyDescent="0.4">
      <c r="G681" s="141"/>
      <c r="H681" s="141"/>
      <c r="I681" s="141"/>
      <c r="J681" s="141"/>
      <c r="K681" s="141"/>
      <c r="L681" s="141"/>
      <c r="M681" s="141"/>
      <c r="N681" s="141"/>
      <c r="O681" s="141"/>
      <c r="P681" s="141"/>
      <c r="Q681" s="141"/>
      <c r="R681" s="141"/>
      <c r="S681" s="141"/>
      <c r="T681" s="141"/>
      <c r="U681" s="141"/>
      <c r="V681" s="141"/>
      <c r="W681" s="141"/>
      <c r="X681" s="141"/>
      <c r="Y681" s="141"/>
      <c r="Z681" s="141"/>
      <c r="AA681" s="141"/>
      <c r="AB681" s="141"/>
      <c r="AC681" s="141"/>
      <c r="AD681" s="141"/>
      <c r="AE681" s="141"/>
      <c r="AF681" s="141"/>
      <c r="AG681" s="141"/>
      <c r="AH681" s="141"/>
      <c r="AI681" s="141"/>
      <c r="AJ681" s="141"/>
      <c r="AK681" s="141"/>
      <c r="AL681" s="141"/>
      <c r="AM681" s="141"/>
      <c r="AN681" s="141"/>
      <c r="AO681" s="141"/>
      <c r="AP681" s="141"/>
      <c r="AQ681" s="141"/>
      <c r="AR681" s="141"/>
      <c r="AS681" s="141"/>
      <c r="AT681" s="141"/>
      <c r="AU681" s="141"/>
      <c r="AV681" s="141"/>
      <c r="AW681" s="141"/>
      <c r="AX681" s="141"/>
      <c r="AY681" s="141"/>
      <c r="AZ681" s="141"/>
      <c r="BA681" s="141"/>
      <c r="BB681" s="141"/>
      <c r="BC681" s="141"/>
    </row>
    <row r="682" spans="7:55" s="2" customFormat="1" x14ac:dyDescent="0.4">
      <c r="G682" s="141"/>
      <c r="H682" s="141"/>
      <c r="I682" s="141"/>
      <c r="J682" s="141"/>
      <c r="K682" s="141"/>
      <c r="L682" s="141"/>
      <c r="M682" s="141"/>
      <c r="N682" s="141"/>
      <c r="O682" s="141"/>
      <c r="P682" s="141"/>
      <c r="Q682" s="141"/>
      <c r="R682" s="141"/>
      <c r="S682" s="141"/>
      <c r="T682" s="141"/>
      <c r="U682" s="141"/>
      <c r="V682" s="141"/>
      <c r="W682" s="141"/>
      <c r="X682" s="141"/>
      <c r="Y682" s="141"/>
      <c r="Z682" s="141"/>
      <c r="AA682" s="141"/>
      <c r="AB682" s="141"/>
      <c r="AC682" s="141"/>
      <c r="AD682" s="141"/>
      <c r="AE682" s="141"/>
      <c r="AF682" s="141"/>
      <c r="AG682" s="141"/>
      <c r="AH682" s="141"/>
      <c r="AI682" s="141"/>
      <c r="AJ682" s="141"/>
      <c r="AK682" s="141"/>
      <c r="AL682" s="141"/>
      <c r="AM682" s="141"/>
      <c r="AN682" s="141"/>
      <c r="AO682" s="141"/>
      <c r="AP682" s="141"/>
      <c r="AQ682" s="141"/>
      <c r="AR682" s="141"/>
      <c r="AS682" s="141"/>
      <c r="AT682" s="141"/>
      <c r="AU682" s="141"/>
      <c r="AV682" s="141"/>
      <c r="AW682" s="141"/>
      <c r="AX682" s="141"/>
      <c r="AY682" s="141"/>
      <c r="AZ682" s="141"/>
      <c r="BA682" s="141"/>
      <c r="BB682" s="141"/>
      <c r="BC682" s="141"/>
    </row>
    <row r="683" spans="7:55" s="2" customFormat="1" x14ac:dyDescent="0.4">
      <c r="G683" s="141"/>
      <c r="H683" s="141"/>
      <c r="I683" s="141"/>
      <c r="J683" s="141"/>
      <c r="K683" s="141"/>
      <c r="L683" s="141"/>
      <c r="M683" s="141"/>
      <c r="N683" s="141"/>
      <c r="O683" s="141"/>
      <c r="P683" s="141"/>
      <c r="Q683" s="141"/>
      <c r="R683" s="141"/>
      <c r="S683" s="141"/>
      <c r="T683" s="141"/>
      <c r="U683" s="141"/>
      <c r="V683" s="141"/>
      <c r="W683" s="141"/>
      <c r="X683" s="141"/>
      <c r="Y683" s="141"/>
      <c r="Z683" s="141"/>
      <c r="AA683" s="141"/>
      <c r="AB683" s="141"/>
      <c r="AC683" s="141"/>
      <c r="AD683" s="141"/>
      <c r="AE683" s="141"/>
      <c r="AF683" s="141"/>
      <c r="AG683" s="141"/>
      <c r="AH683" s="141"/>
      <c r="AI683" s="141"/>
      <c r="AJ683" s="141"/>
      <c r="AK683" s="141"/>
      <c r="AL683" s="141"/>
      <c r="AM683" s="141"/>
      <c r="AN683" s="141"/>
      <c r="AO683" s="141"/>
      <c r="AP683" s="141"/>
      <c r="AQ683" s="141"/>
      <c r="AR683" s="141"/>
      <c r="AS683" s="141"/>
      <c r="AT683" s="141"/>
      <c r="AU683" s="141"/>
      <c r="AV683" s="141"/>
      <c r="AW683" s="141"/>
      <c r="AX683" s="141"/>
      <c r="AY683" s="141"/>
      <c r="AZ683" s="141"/>
      <c r="BA683" s="141"/>
      <c r="BB683" s="141"/>
      <c r="BC683" s="141"/>
    </row>
    <row r="684" spans="7:55" s="2" customFormat="1" x14ac:dyDescent="0.4">
      <c r="G684" s="141"/>
      <c r="H684" s="141"/>
      <c r="I684" s="141"/>
      <c r="J684" s="141"/>
      <c r="K684" s="141"/>
      <c r="L684" s="141"/>
      <c r="M684" s="141"/>
      <c r="N684" s="141"/>
      <c r="O684" s="141"/>
      <c r="P684" s="141"/>
      <c r="Q684" s="141"/>
      <c r="R684" s="141"/>
      <c r="S684" s="141"/>
      <c r="T684" s="141"/>
      <c r="U684" s="141"/>
      <c r="V684" s="141"/>
      <c r="W684" s="141"/>
      <c r="X684" s="141"/>
      <c r="Y684" s="141"/>
      <c r="Z684" s="141"/>
      <c r="AA684" s="141"/>
      <c r="AB684" s="141"/>
      <c r="AC684" s="141"/>
      <c r="AD684" s="141"/>
      <c r="AE684" s="141"/>
      <c r="AF684" s="141"/>
      <c r="AG684" s="141"/>
      <c r="AH684" s="141"/>
      <c r="AI684" s="141"/>
      <c r="AJ684" s="141"/>
      <c r="AK684" s="141"/>
      <c r="AL684" s="141"/>
      <c r="AM684" s="141"/>
      <c r="AN684" s="141"/>
      <c r="AO684" s="141"/>
      <c r="AP684" s="141"/>
      <c r="AQ684" s="141"/>
      <c r="AR684" s="141"/>
      <c r="AS684" s="141"/>
      <c r="AT684" s="141"/>
      <c r="AU684" s="141"/>
      <c r="AV684" s="141"/>
      <c r="AW684" s="141"/>
      <c r="AX684" s="141"/>
      <c r="AY684" s="141"/>
      <c r="AZ684" s="141"/>
      <c r="BA684" s="141"/>
      <c r="BB684" s="141"/>
      <c r="BC684" s="141"/>
    </row>
    <row r="685" spans="7:55" s="2" customFormat="1" x14ac:dyDescent="0.4">
      <c r="G685" s="141"/>
      <c r="H685" s="141"/>
      <c r="I685" s="141"/>
      <c r="J685" s="141"/>
      <c r="K685" s="141"/>
      <c r="L685" s="141"/>
      <c r="M685" s="141"/>
      <c r="N685" s="141"/>
      <c r="O685" s="141"/>
      <c r="P685" s="141"/>
      <c r="Q685" s="141"/>
      <c r="R685" s="141"/>
      <c r="S685" s="141"/>
      <c r="T685" s="141"/>
      <c r="U685" s="141"/>
      <c r="V685" s="141"/>
      <c r="W685" s="141"/>
      <c r="X685" s="141"/>
      <c r="Y685" s="141"/>
      <c r="Z685" s="141"/>
      <c r="AA685" s="141"/>
      <c r="AB685" s="141"/>
      <c r="AC685" s="141"/>
      <c r="AD685" s="141"/>
      <c r="AE685" s="141"/>
      <c r="AF685" s="141"/>
      <c r="AG685" s="141"/>
      <c r="AH685" s="141"/>
      <c r="AI685" s="141"/>
      <c r="AJ685" s="141"/>
      <c r="AK685" s="141"/>
      <c r="AL685" s="141"/>
      <c r="AM685" s="141"/>
      <c r="AN685" s="141"/>
      <c r="AO685" s="141"/>
      <c r="AP685" s="141"/>
      <c r="AQ685" s="141"/>
      <c r="AR685" s="141"/>
      <c r="AS685" s="141"/>
      <c r="AT685" s="141"/>
      <c r="AU685" s="141"/>
      <c r="AV685" s="141"/>
      <c r="AW685" s="141"/>
      <c r="AX685" s="141"/>
      <c r="AY685" s="141"/>
      <c r="AZ685" s="141"/>
      <c r="BA685" s="141"/>
      <c r="BB685" s="141"/>
      <c r="BC685" s="141"/>
    </row>
    <row r="686" spans="7:55" s="2" customFormat="1" x14ac:dyDescent="0.4">
      <c r="G686" s="141"/>
      <c r="H686" s="141"/>
      <c r="I686" s="141"/>
      <c r="J686" s="141"/>
      <c r="K686" s="141"/>
      <c r="L686" s="141"/>
      <c r="M686" s="141"/>
      <c r="N686" s="141"/>
      <c r="O686" s="141"/>
      <c r="P686" s="141"/>
      <c r="Q686" s="141"/>
      <c r="R686" s="141"/>
      <c r="S686" s="141"/>
      <c r="T686" s="141"/>
      <c r="U686" s="141"/>
      <c r="V686" s="141"/>
      <c r="W686" s="141"/>
      <c r="X686" s="141"/>
      <c r="Y686" s="141"/>
      <c r="Z686" s="141"/>
      <c r="AA686" s="141"/>
      <c r="AB686" s="141"/>
      <c r="AC686" s="141"/>
      <c r="AD686" s="141"/>
      <c r="AE686" s="141"/>
      <c r="AF686" s="141"/>
      <c r="AG686" s="141"/>
      <c r="AH686" s="141"/>
      <c r="AI686" s="141"/>
      <c r="AJ686" s="141"/>
      <c r="AK686" s="141"/>
      <c r="AL686" s="141"/>
      <c r="AM686" s="141"/>
      <c r="AN686" s="141"/>
      <c r="AO686" s="141"/>
      <c r="AP686" s="141"/>
      <c r="AQ686" s="141"/>
      <c r="AR686" s="141"/>
      <c r="AS686" s="141"/>
      <c r="AT686" s="141"/>
      <c r="AU686" s="141"/>
      <c r="AV686" s="141"/>
      <c r="AW686" s="141"/>
      <c r="AX686" s="141"/>
      <c r="AY686" s="141"/>
      <c r="AZ686" s="141"/>
      <c r="BA686" s="141"/>
      <c r="BB686" s="141"/>
      <c r="BC686" s="141"/>
    </row>
    <row r="687" spans="7:55" s="2" customFormat="1" x14ac:dyDescent="0.4">
      <c r="G687" s="141"/>
      <c r="H687" s="141"/>
      <c r="I687" s="141"/>
      <c r="J687" s="141"/>
      <c r="K687" s="141"/>
      <c r="L687" s="141"/>
      <c r="M687" s="141"/>
      <c r="N687" s="141"/>
      <c r="O687" s="141"/>
      <c r="P687" s="141"/>
      <c r="Q687" s="141"/>
      <c r="R687" s="141"/>
      <c r="S687" s="141"/>
      <c r="T687" s="141"/>
      <c r="U687" s="141"/>
      <c r="V687" s="141"/>
      <c r="W687" s="141"/>
      <c r="X687" s="141"/>
      <c r="Y687" s="141"/>
      <c r="Z687" s="141"/>
      <c r="AA687" s="141"/>
      <c r="AB687" s="141"/>
      <c r="AC687" s="141"/>
      <c r="AD687" s="141"/>
      <c r="AE687" s="141"/>
      <c r="AF687" s="141"/>
      <c r="AG687" s="141"/>
      <c r="AH687" s="141"/>
      <c r="AI687" s="141"/>
      <c r="AJ687" s="141"/>
      <c r="AK687" s="141"/>
      <c r="AL687" s="141"/>
      <c r="AM687" s="141"/>
      <c r="AN687" s="141"/>
      <c r="AO687" s="141"/>
      <c r="AP687" s="141"/>
      <c r="AQ687" s="141"/>
      <c r="AR687" s="141"/>
      <c r="AS687" s="141"/>
      <c r="AT687" s="141"/>
      <c r="AU687" s="141"/>
      <c r="AV687" s="141"/>
      <c r="AW687" s="141"/>
      <c r="AX687" s="141"/>
      <c r="AY687" s="141"/>
      <c r="AZ687" s="141"/>
      <c r="BA687" s="141"/>
      <c r="BB687" s="141"/>
      <c r="BC687" s="141"/>
    </row>
    <row r="688" spans="7:55" s="2" customFormat="1" x14ac:dyDescent="0.4">
      <c r="G688" s="141"/>
      <c r="H688" s="141"/>
      <c r="I688" s="141"/>
      <c r="J688" s="141"/>
      <c r="K688" s="141"/>
      <c r="L688" s="141"/>
      <c r="M688" s="141"/>
      <c r="N688" s="141"/>
      <c r="O688" s="141"/>
      <c r="P688" s="141"/>
      <c r="Q688" s="141"/>
      <c r="R688" s="141"/>
      <c r="S688" s="141"/>
      <c r="T688" s="141"/>
      <c r="U688" s="141"/>
      <c r="V688" s="141"/>
      <c r="W688" s="141"/>
      <c r="X688" s="141"/>
      <c r="Y688" s="141"/>
      <c r="Z688" s="141"/>
      <c r="AA688" s="141"/>
      <c r="AB688" s="141"/>
      <c r="AC688" s="141"/>
      <c r="AD688" s="141"/>
      <c r="AE688" s="141"/>
      <c r="AF688" s="141"/>
      <c r="AG688" s="141"/>
      <c r="AH688" s="141"/>
      <c r="AI688" s="141"/>
      <c r="AJ688" s="141"/>
      <c r="AK688" s="141"/>
      <c r="AL688" s="141"/>
      <c r="AM688" s="141"/>
      <c r="AN688" s="141"/>
      <c r="AO688" s="141"/>
      <c r="AP688" s="141"/>
      <c r="AQ688" s="141"/>
      <c r="AR688" s="141"/>
      <c r="AS688" s="141"/>
      <c r="AT688" s="141"/>
      <c r="AU688" s="141"/>
      <c r="AV688" s="141"/>
      <c r="AW688" s="141"/>
      <c r="AX688" s="141"/>
      <c r="AY688" s="141"/>
      <c r="AZ688" s="141"/>
      <c r="BA688" s="141"/>
      <c r="BB688" s="141"/>
      <c r="BC688" s="141"/>
    </row>
    <row r="689" spans="7:55" s="2" customFormat="1" x14ac:dyDescent="0.4">
      <c r="G689" s="141"/>
      <c r="H689" s="141"/>
      <c r="I689" s="141"/>
      <c r="J689" s="141"/>
      <c r="K689" s="141"/>
      <c r="L689" s="141"/>
      <c r="M689" s="141"/>
      <c r="N689" s="141"/>
      <c r="O689" s="141"/>
      <c r="P689" s="141"/>
      <c r="Q689" s="141"/>
      <c r="R689" s="141"/>
      <c r="S689" s="141"/>
      <c r="T689" s="141"/>
      <c r="U689" s="141"/>
      <c r="V689" s="141"/>
      <c r="W689" s="141"/>
      <c r="X689" s="141"/>
      <c r="Y689" s="141"/>
      <c r="Z689" s="141"/>
      <c r="AA689" s="141"/>
      <c r="AB689" s="141"/>
      <c r="AC689" s="141"/>
      <c r="AD689" s="141"/>
      <c r="AE689" s="141"/>
      <c r="AF689" s="141"/>
      <c r="AG689" s="141"/>
      <c r="AH689" s="141"/>
      <c r="AI689" s="141"/>
      <c r="AJ689" s="141"/>
      <c r="AK689" s="141"/>
      <c r="AL689" s="141"/>
      <c r="AM689" s="141"/>
      <c r="AN689" s="141"/>
      <c r="AO689" s="141"/>
      <c r="AP689" s="141"/>
      <c r="AQ689" s="141"/>
      <c r="AR689" s="141"/>
      <c r="AS689" s="141"/>
      <c r="AT689" s="141"/>
      <c r="AU689" s="141"/>
      <c r="AV689" s="141"/>
      <c r="AW689" s="141"/>
      <c r="AX689" s="141"/>
      <c r="AY689" s="141"/>
      <c r="AZ689" s="141"/>
      <c r="BA689" s="141"/>
      <c r="BB689" s="141"/>
      <c r="BC689" s="141"/>
    </row>
    <row r="690" spans="7:55" s="2" customFormat="1" x14ac:dyDescent="0.4">
      <c r="G690" s="141"/>
      <c r="H690" s="141"/>
      <c r="I690" s="141"/>
      <c r="J690" s="141"/>
      <c r="K690" s="141"/>
      <c r="L690" s="141"/>
      <c r="M690" s="141"/>
      <c r="N690" s="141"/>
      <c r="O690" s="141"/>
      <c r="P690" s="141"/>
      <c r="Q690" s="141"/>
      <c r="R690" s="141"/>
      <c r="S690" s="141"/>
      <c r="T690" s="141"/>
      <c r="U690" s="141"/>
      <c r="V690" s="141"/>
      <c r="W690" s="141"/>
      <c r="X690" s="141"/>
      <c r="Y690" s="141"/>
      <c r="Z690" s="141"/>
      <c r="AA690" s="141"/>
      <c r="AB690" s="141"/>
      <c r="AC690" s="141"/>
      <c r="AD690" s="141"/>
      <c r="AE690" s="141"/>
      <c r="AF690" s="141"/>
      <c r="AG690" s="141"/>
      <c r="AH690" s="141"/>
      <c r="AI690" s="141"/>
      <c r="AJ690" s="141"/>
      <c r="AK690" s="141"/>
      <c r="AL690" s="141"/>
      <c r="AM690" s="141"/>
      <c r="AN690" s="141"/>
      <c r="AO690" s="141"/>
      <c r="AP690" s="141"/>
      <c r="AQ690" s="141"/>
      <c r="AR690" s="141"/>
      <c r="AS690" s="141"/>
      <c r="AT690" s="141"/>
      <c r="AU690" s="141"/>
      <c r="AV690" s="141"/>
      <c r="AW690" s="141"/>
      <c r="AX690" s="141"/>
      <c r="AY690" s="141"/>
      <c r="AZ690" s="141"/>
      <c r="BA690" s="141"/>
      <c r="BB690" s="141"/>
      <c r="BC690" s="141"/>
    </row>
    <row r="691" spans="7:55" s="2" customFormat="1" x14ac:dyDescent="0.4">
      <c r="G691" s="141"/>
      <c r="H691" s="141"/>
      <c r="I691" s="141"/>
      <c r="J691" s="141"/>
      <c r="K691" s="141"/>
      <c r="L691" s="141"/>
      <c r="M691" s="141"/>
      <c r="N691" s="141"/>
      <c r="O691" s="141"/>
      <c r="P691" s="141"/>
      <c r="Q691" s="141"/>
      <c r="R691" s="141"/>
      <c r="S691" s="141"/>
      <c r="T691" s="141"/>
      <c r="U691" s="141"/>
      <c r="V691" s="141"/>
      <c r="W691" s="141"/>
      <c r="X691" s="141"/>
      <c r="Y691" s="141"/>
      <c r="Z691" s="141"/>
      <c r="AA691" s="141"/>
      <c r="AB691" s="141"/>
      <c r="AC691" s="141"/>
      <c r="AD691" s="141"/>
      <c r="AE691" s="141"/>
      <c r="AF691" s="141"/>
      <c r="AG691" s="141"/>
      <c r="AH691" s="141"/>
      <c r="AI691" s="141"/>
      <c r="AJ691" s="141"/>
      <c r="AK691" s="141"/>
      <c r="AL691" s="141"/>
      <c r="AM691" s="141"/>
      <c r="AN691" s="141"/>
      <c r="AO691" s="141"/>
      <c r="AP691" s="141"/>
      <c r="AQ691" s="141"/>
      <c r="AR691" s="141"/>
      <c r="AS691" s="141"/>
      <c r="AT691" s="141"/>
      <c r="AU691" s="141"/>
      <c r="AV691" s="141"/>
      <c r="AW691" s="141"/>
      <c r="AX691" s="141"/>
      <c r="AY691" s="141"/>
      <c r="AZ691" s="141"/>
      <c r="BA691" s="141"/>
      <c r="BB691" s="141"/>
      <c r="BC691" s="141"/>
    </row>
    <row r="692" spans="7:55" s="2" customFormat="1" x14ac:dyDescent="0.4">
      <c r="G692" s="141"/>
      <c r="H692" s="141"/>
      <c r="I692" s="141"/>
      <c r="J692" s="141"/>
      <c r="K692" s="141"/>
      <c r="L692" s="141"/>
      <c r="M692" s="141"/>
      <c r="N692" s="141"/>
      <c r="O692" s="141"/>
      <c r="P692" s="141"/>
      <c r="Q692" s="141"/>
      <c r="R692" s="141"/>
      <c r="S692" s="141"/>
      <c r="T692" s="141"/>
      <c r="U692" s="141"/>
      <c r="V692" s="141"/>
      <c r="W692" s="141"/>
      <c r="X692" s="141"/>
      <c r="Y692" s="141"/>
      <c r="Z692" s="141"/>
      <c r="AA692" s="141"/>
      <c r="AB692" s="141"/>
      <c r="AC692" s="141"/>
      <c r="AD692" s="141"/>
      <c r="AE692" s="141"/>
      <c r="AF692" s="141"/>
      <c r="AG692" s="141"/>
      <c r="AH692" s="141"/>
      <c r="AI692" s="141"/>
      <c r="AJ692" s="141"/>
      <c r="AK692" s="141"/>
      <c r="AL692" s="141"/>
      <c r="AM692" s="141"/>
      <c r="AN692" s="141"/>
      <c r="AO692" s="141"/>
      <c r="AP692" s="141"/>
      <c r="AQ692" s="141"/>
      <c r="AR692" s="141"/>
      <c r="AS692" s="141"/>
      <c r="AT692" s="141"/>
      <c r="AU692" s="141"/>
      <c r="AV692" s="141"/>
      <c r="AW692" s="141"/>
      <c r="AX692" s="141"/>
      <c r="AY692" s="141"/>
      <c r="AZ692" s="141"/>
      <c r="BA692" s="141"/>
      <c r="BB692" s="141"/>
      <c r="BC692" s="141"/>
    </row>
    <row r="693" spans="7:55" s="2" customFormat="1" x14ac:dyDescent="0.4">
      <c r="G693" s="141"/>
      <c r="H693" s="141"/>
      <c r="I693" s="141"/>
      <c r="J693" s="141"/>
      <c r="K693" s="141"/>
      <c r="L693" s="141"/>
      <c r="M693" s="141"/>
      <c r="N693" s="141"/>
      <c r="O693" s="141"/>
      <c r="P693" s="141"/>
      <c r="Q693" s="141"/>
      <c r="R693" s="141"/>
      <c r="S693" s="141"/>
      <c r="T693" s="141"/>
      <c r="U693" s="141"/>
      <c r="V693" s="141"/>
      <c r="W693" s="141"/>
      <c r="X693" s="141"/>
      <c r="Y693" s="141"/>
      <c r="Z693" s="141"/>
      <c r="AA693" s="141"/>
      <c r="AB693" s="141"/>
      <c r="AC693" s="141"/>
      <c r="AD693" s="141"/>
      <c r="AE693" s="141"/>
      <c r="AF693" s="141"/>
      <c r="AG693" s="141"/>
      <c r="AH693" s="141"/>
      <c r="AI693" s="141"/>
      <c r="AJ693" s="141"/>
      <c r="AK693" s="141"/>
      <c r="AL693" s="141"/>
      <c r="AM693" s="141"/>
      <c r="AN693" s="141"/>
      <c r="AO693" s="141"/>
      <c r="AP693" s="141"/>
      <c r="AQ693" s="141"/>
      <c r="AR693" s="141"/>
      <c r="AS693" s="141"/>
      <c r="AT693" s="141"/>
      <c r="AU693" s="141"/>
      <c r="AV693" s="141"/>
      <c r="AW693" s="141"/>
      <c r="AX693" s="141"/>
      <c r="AY693" s="141"/>
      <c r="AZ693" s="141"/>
      <c r="BA693" s="141"/>
      <c r="BB693" s="141"/>
      <c r="BC693" s="141"/>
    </row>
    <row r="694" spans="7:55" s="2" customFormat="1" x14ac:dyDescent="0.4">
      <c r="G694" s="141"/>
      <c r="H694" s="141"/>
      <c r="I694" s="141"/>
      <c r="J694" s="141"/>
      <c r="K694" s="141"/>
      <c r="L694" s="141"/>
      <c r="M694" s="141"/>
      <c r="N694" s="141"/>
      <c r="O694" s="141"/>
      <c r="P694" s="141"/>
      <c r="Q694" s="141"/>
      <c r="R694" s="141"/>
      <c r="S694" s="141"/>
      <c r="T694" s="141"/>
      <c r="U694" s="141"/>
      <c r="V694" s="141"/>
      <c r="W694" s="141"/>
      <c r="X694" s="141"/>
      <c r="Y694" s="141"/>
      <c r="Z694" s="141"/>
      <c r="AA694" s="141"/>
      <c r="AB694" s="141"/>
      <c r="AC694" s="141"/>
      <c r="AD694" s="141"/>
      <c r="AE694" s="141"/>
      <c r="AF694" s="141"/>
      <c r="AG694" s="141"/>
      <c r="AH694" s="141"/>
      <c r="AI694" s="141"/>
      <c r="AJ694" s="141"/>
      <c r="AK694" s="141"/>
      <c r="AL694" s="141"/>
      <c r="AM694" s="141"/>
      <c r="AN694" s="141"/>
      <c r="AO694" s="141"/>
      <c r="AP694" s="141"/>
      <c r="AQ694" s="141"/>
      <c r="AR694" s="141"/>
      <c r="AS694" s="141"/>
      <c r="AT694" s="141"/>
      <c r="AU694" s="141"/>
      <c r="AV694" s="141"/>
      <c r="AW694" s="141"/>
      <c r="AX694" s="141"/>
      <c r="AY694" s="141"/>
      <c r="AZ694" s="141"/>
      <c r="BA694" s="141"/>
      <c r="BB694" s="141"/>
      <c r="BC694" s="141"/>
    </row>
    <row r="695" spans="7:55" s="2" customFormat="1" x14ac:dyDescent="0.4">
      <c r="G695" s="141"/>
      <c r="H695" s="141"/>
      <c r="I695" s="141"/>
      <c r="J695" s="141"/>
      <c r="K695" s="141"/>
      <c r="L695" s="141"/>
      <c r="M695" s="141"/>
      <c r="N695" s="141"/>
      <c r="O695" s="141"/>
      <c r="P695" s="141"/>
      <c r="Q695" s="141"/>
      <c r="R695" s="141"/>
      <c r="S695" s="141"/>
      <c r="T695" s="141"/>
      <c r="U695" s="141"/>
      <c r="V695" s="141"/>
      <c r="W695" s="141"/>
      <c r="X695" s="141"/>
      <c r="Y695" s="141"/>
      <c r="Z695" s="141"/>
      <c r="AA695" s="141"/>
      <c r="AB695" s="141"/>
      <c r="AC695" s="141"/>
      <c r="AD695" s="141"/>
      <c r="AE695" s="141"/>
      <c r="AF695" s="141"/>
      <c r="AG695" s="141"/>
      <c r="AH695" s="141"/>
      <c r="AI695" s="141"/>
      <c r="AJ695" s="141"/>
      <c r="AK695" s="141"/>
      <c r="AL695" s="141"/>
      <c r="AM695" s="141"/>
      <c r="AN695" s="141"/>
      <c r="AO695" s="141"/>
      <c r="AP695" s="141"/>
      <c r="AQ695" s="141"/>
      <c r="AR695" s="141"/>
      <c r="AS695" s="141"/>
      <c r="AT695" s="141"/>
      <c r="AU695" s="141"/>
      <c r="AV695" s="141"/>
      <c r="AW695" s="141"/>
      <c r="AX695" s="141"/>
      <c r="AY695" s="141"/>
      <c r="AZ695" s="141"/>
      <c r="BA695" s="141"/>
      <c r="BB695" s="141"/>
      <c r="BC695" s="141"/>
    </row>
    <row r="696" spans="7:55" s="2" customFormat="1" x14ac:dyDescent="0.4">
      <c r="G696" s="141"/>
      <c r="H696" s="141"/>
      <c r="I696" s="141"/>
      <c r="J696" s="141"/>
      <c r="K696" s="141"/>
      <c r="L696" s="141"/>
      <c r="M696" s="141"/>
      <c r="N696" s="141"/>
      <c r="O696" s="141"/>
      <c r="P696" s="141"/>
      <c r="Q696" s="141"/>
      <c r="R696" s="141"/>
      <c r="S696" s="141"/>
      <c r="T696" s="141"/>
      <c r="U696" s="141"/>
      <c r="V696" s="141"/>
      <c r="W696" s="141"/>
      <c r="X696" s="141"/>
      <c r="Y696" s="141"/>
      <c r="Z696" s="141"/>
      <c r="AA696" s="141"/>
      <c r="AB696" s="141"/>
      <c r="AC696" s="141"/>
      <c r="AD696" s="141"/>
      <c r="AE696" s="141"/>
      <c r="AF696" s="141"/>
      <c r="AG696" s="141"/>
      <c r="AH696" s="141"/>
      <c r="AI696" s="141"/>
      <c r="AJ696" s="141"/>
      <c r="AK696" s="141"/>
      <c r="AL696" s="141"/>
      <c r="AM696" s="141"/>
      <c r="AN696" s="141"/>
      <c r="AO696" s="141"/>
      <c r="AP696" s="141"/>
      <c r="AQ696" s="141"/>
      <c r="AR696" s="141"/>
      <c r="AS696" s="141"/>
      <c r="AT696" s="141"/>
      <c r="AU696" s="141"/>
      <c r="AV696" s="141"/>
      <c r="AW696" s="141"/>
      <c r="AX696" s="141"/>
      <c r="AY696" s="141"/>
      <c r="AZ696" s="141"/>
      <c r="BA696" s="141"/>
      <c r="BB696" s="141"/>
      <c r="BC696" s="141"/>
    </row>
    <row r="697" spans="7:55" s="2" customFormat="1" x14ac:dyDescent="0.4">
      <c r="G697" s="141"/>
      <c r="H697" s="141"/>
      <c r="I697" s="141"/>
      <c r="J697" s="141"/>
      <c r="K697" s="141"/>
      <c r="L697" s="141"/>
      <c r="M697" s="141"/>
      <c r="N697" s="141"/>
      <c r="O697" s="141"/>
      <c r="P697" s="141"/>
      <c r="Q697" s="141"/>
      <c r="R697" s="141"/>
      <c r="S697" s="141"/>
      <c r="T697" s="141"/>
      <c r="U697" s="141"/>
      <c r="V697" s="141"/>
      <c r="W697" s="141"/>
      <c r="X697" s="141"/>
      <c r="Y697" s="141"/>
      <c r="Z697" s="141"/>
      <c r="AA697" s="141"/>
      <c r="AB697" s="141"/>
      <c r="AC697" s="141"/>
      <c r="AD697" s="141"/>
      <c r="AE697" s="141"/>
      <c r="AF697" s="141"/>
      <c r="AG697" s="141"/>
      <c r="AH697" s="141"/>
      <c r="AI697" s="141"/>
      <c r="AJ697" s="141"/>
      <c r="AK697" s="141"/>
      <c r="AL697" s="141"/>
      <c r="AM697" s="141"/>
      <c r="AN697" s="141"/>
      <c r="AO697" s="141"/>
      <c r="AP697" s="141"/>
      <c r="AQ697" s="141"/>
      <c r="AR697" s="141"/>
      <c r="AS697" s="141"/>
      <c r="AT697" s="141"/>
      <c r="AU697" s="141"/>
      <c r="AV697" s="141"/>
      <c r="AW697" s="141"/>
      <c r="AX697" s="141"/>
      <c r="AY697" s="141"/>
      <c r="AZ697" s="141"/>
      <c r="BA697" s="141"/>
      <c r="BB697" s="141"/>
      <c r="BC697" s="141"/>
    </row>
    <row r="698" spans="7:55" s="2" customFormat="1" x14ac:dyDescent="0.4">
      <c r="G698" s="141"/>
      <c r="H698" s="141"/>
      <c r="I698" s="141"/>
      <c r="J698" s="141"/>
      <c r="K698" s="141"/>
      <c r="L698" s="141"/>
      <c r="M698" s="141"/>
      <c r="N698" s="141"/>
      <c r="O698" s="141"/>
      <c r="P698" s="141"/>
      <c r="Q698" s="141"/>
      <c r="R698" s="141"/>
      <c r="S698" s="141"/>
      <c r="T698" s="141"/>
      <c r="U698" s="141"/>
      <c r="V698" s="141"/>
      <c r="W698" s="141"/>
      <c r="X698" s="141"/>
      <c r="Y698" s="141"/>
      <c r="Z698" s="141"/>
      <c r="AA698" s="141"/>
      <c r="AB698" s="141"/>
      <c r="AC698" s="141"/>
      <c r="AD698" s="141"/>
      <c r="AE698" s="141"/>
      <c r="AF698" s="141"/>
      <c r="AG698" s="141"/>
      <c r="AH698" s="141"/>
      <c r="AI698" s="141"/>
      <c r="AJ698" s="141"/>
      <c r="AK698" s="141"/>
      <c r="AL698" s="141"/>
      <c r="AM698" s="141"/>
      <c r="AN698" s="141"/>
      <c r="AO698" s="141"/>
      <c r="AP698" s="141"/>
      <c r="AQ698" s="141"/>
      <c r="AR698" s="141"/>
      <c r="AS698" s="141"/>
      <c r="AT698" s="141"/>
      <c r="AU698" s="141"/>
      <c r="AV698" s="141"/>
      <c r="AW698" s="141"/>
      <c r="AX698" s="141"/>
      <c r="AY698" s="141"/>
      <c r="AZ698" s="141"/>
      <c r="BA698" s="141"/>
      <c r="BB698" s="141"/>
      <c r="BC698" s="141"/>
    </row>
    <row r="699" spans="7:55" s="2" customFormat="1" x14ac:dyDescent="0.4">
      <c r="G699" s="141"/>
      <c r="H699" s="141"/>
      <c r="I699" s="141"/>
      <c r="J699" s="141"/>
      <c r="K699" s="141"/>
      <c r="L699" s="141"/>
      <c r="M699" s="141"/>
      <c r="N699" s="141"/>
      <c r="O699" s="141"/>
      <c r="P699" s="141"/>
      <c r="Q699" s="141"/>
      <c r="R699" s="141"/>
      <c r="S699" s="141"/>
      <c r="T699" s="141"/>
      <c r="U699" s="141"/>
      <c r="V699" s="141"/>
      <c r="W699" s="141"/>
      <c r="X699" s="141"/>
      <c r="Y699" s="141"/>
      <c r="Z699" s="141"/>
      <c r="AA699" s="141"/>
      <c r="AB699" s="141"/>
      <c r="AC699" s="141"/>
      <c r="AD699" s="141"/>
      <c r="AE699" s="141"/>
      <c r="AF699" s="141"/>
      <c r="AG699" s="141"/>
      <c r="AH699" s="141"/>
      <c r="AI699" s="141"/>
      <c r="AJ699" s="141"/>
      <c r="AK699" s="141"/>
      <c r="AL699" s="141"/>
      <c r="AM699" s="141"/>
      <c r="AN699" s="141"/>
      <c r="AO699" s="141"/>
      <c r="AP699" s="141"/>
      <c r="AQ699" s="141"/>
      <c r="AR699" s="141"/>
      <c r="AS699" s="141"/>
      <c r="AT699" s="141"/>
      <c r="AU699" s="141"/>
      <c r="AV699" s="141"/>
      <c r="AW699" s="141"/>
      <c r="AX699" s="141"/>
      <c r="AY699" s="141"/>
      <c r="AZ699" s="141"/>
      <c r="BA699" s="141"/>
      <c r="BB699" s="141"/>
      <c r="BC699" s="141"/>
    </row>
    <row r="700" spans="7:55" s="2" customFormat="1" x14ac:dyDescent="0.4">
      <c r="G700" s="141"/>
      <c r="H700" s="141"/>
      <c r="I700" s="141"/>
      <c r="J700" s="141"/>
      <c r="K700" s="141"/>
      <c r="L700" s="141"/>
      <c r="M700" s="141"/>
      <c r="N700" s="141"/>
      <c r="O700" s="141"/>
      <c r="P700" s="141"/>
      <c r="Q700" s="141"/>
      <c r="R700" s="141"/>
      <c r="S700" s="141"/>
      <c r="T700" s="141"/>
      <c r="U700" s="141"/>
      <c r="V700" s="141"/>
      <c r="W700" s="141"/>
      <c r="X700" s="141"/>
      <c r="Y700" s="141"/>
      <c r="Z700" s="141"/>
      <c r="AA700" s="141"/>
      <c r="AB700" s="141"/>
      <c r="AC700" s="141"/>
      <c r="AD700" s="141"/>
      <c r="AE700" s="141"/>
      <c r="AF700" s="141"/>
      <c r="AG700" s="141"/>
      <c r="AH700" s="141"/>
      <c r="AI700" s="141"/>
      <c r="AJ700" s="141"/>
      <c r="AK700" s="141"/>
      <c r="AL700" s="141"/>
      <c r="AM700" s="141"/>
      <c r="AN700" s="141"/>
      <c r="AO700" s="141"/>
      <c r="AP700" s="141"/>
      <c r="AQ700" s="141"/>
      <c r="AR700" s="141"/>
      <c r="AS700" s="141"/>
      <c r="AT700" s="141"/>
      <c r="AU700" s="141"/>
      <c r="AV700" s="141"/>
      <c r="AW700" s="141"/>
      <c r="AX700" s="141"/>
      <c r="AY700" s="141"/>
      <c r="AZ700" s="141"/>
      <c r="BA700" s="141"/>
      <c r="BB700" s="141"/>
      <c r="BC700" s="141"/>
    </row>
    <row r="701" spans="7:55" s="2" customFormat="1" x14ac:dyDescent="0.4">
      <c r="G701" s="141"/>
      <c r="H701" s="141"/>
      <c r="I701" s="141"/>
      <c r="J701" s="141"/>
      <c r="K701" s="141"/>
      <c r="L701" s="141"/>
      <c r="M701" s="141"/>
      <c r="N701" s="141"/>
      <c r="O701" s="141"/>
      <c r="P701" s="141"/>
      <c r="Q701" s="141"/>
      <c r="R701" s="141"/>
      <c r="S701" s="141"/>
      <c r="T701" s="141"/>
      <c r="U701" s="141"/>
      <c r="V701" s="141"/>
      <c r="W701" s="141"/>
      <c r="X701" s="141"/>
      <c r="Y701" s="141"/>
      <c r="Z701" s="141"/>
      <c r="AA701" s="141"/>
      <c r="AB701" s="141"/>
      <c r="AC701" s="141"/>
      <c r="AD701" s="141"/>
      <c r="AE701" s="141"/>
      <c r="AF701" s="141"/>
      <c r="AG701" s="141"/>
      <c r="AH701" s="141"/>
      <c r="AI701" s="141"/>
      <c r="AJ701" s="141"/>
      <c r="AK701" s="141"/>
      <c r="AL701" s="141"/>
      <c r="AM701" s="141"/>
      <c r="AN701" s="141"/>
      <c r="AO701" s="141"/>
      <c r="AP701" s="141"/>
      <c r="AQ701" s="141"/>
      <c r="AR701" s="141"/>
      <c r="AS701" s="141"/>
      <c r="AT701" s="141"/>
      <c r="AU701" s="141"/>
      <c r="AV701" s="141"/>
      <c r="AW701" s="141"/>
      <c r="AX701" s="141"/>
      <c r="AY701" s="141"/>
      <c r="AZ701" s="141"/>
      <c r="BA701" s="141"/>
      <c r="BB701" s="141"/>
      <c r="BC701" s="141"/>
    </row>
    <row r="702" spans="7:55" s="2" customFormat="1" x14ac:dyDescent="0.4">
      <c r="G702" s="141"/>
      <c r="H702" s="141"/>
      <c r="I702" s="141"/>
      <c r="J702" s="141"/>
      <c r="K702" s="141"/>
      <c r="L702" s="141"/>
      <c r="M702" s="141"/>
      <c r="N702" s="141"/>
      <c r="O702" s="141"/>
      <c r="P702" s="141"/>
      <c r="Q702" s="141"/>
      <c r="R702" s="141"/>
      <c r="S702" s="141"/>
      <c r="T702" s="141"/>
      <c r="U702" s="141"/>
      <c r="V702" s="141"/>
      <c r="W702" s="141"/>
      <c r="X702" s="141"/>
      <c r="Y702" s="141"/>
      <c r="Z702" s="141"/>
      <c r="AA702" s="141"/>
      <c r="AB702" s="141"/>
      <c r="AC702" s="141"/>
      <c r="AD702" s="141"/>
      <c r="AE702" s="141"/>
      <c r="AF702" s="141"/>
      <c r="AG702" s="141"/>
      <c r="AH702" s="141"/>
      <c r="AI702" s="141"/>
      <c r="AJ702" s="141"/>
      <c r="AK702" s="141"/>
      <c r="AL702" s="141"/>
      <c r="AM702" s="141"/>
      <c r="AN702" s="141"/>
      <c r="AO702" s="141"/>
      <c r="AP702" s="141"/>
      <c r="AQ702" s="141"/>
      <c r="AR702" s="141"/>
      <c r="AS702" s="141"/>
      <c r="AT702" s="141"/>
      <c r="AU702" s="141"/>
      <c r="AV702" s="141"/>
      <c r="AW702" s="141"/>
      <c r="AX702" s="141"/>
      <c r="AY702" s="141"/>
      <c r="AZ702" s="141"/>
      <c r="BA702" s="141"/>
      <c r="BB702" s="141"/>
      <c r="BC702" s="141"/>
    </row>
    <row r="703" spans="7:55" s="2" customFormat="1" x14ac:dyDescent="0.4">
      <c r="G703" s="141"/>
      <c r="H703" s="141"/>
      <c r="I703" s="141"/>
      <c r="J703" s="141"/>
      <c r="K703" s="141"/>
      <c r="L703" s="141"/>
      <c r="M703" s="141"/>
      <c r="N703" s="141"/>
      <c r="O703" s="141"/>
      <c r="P703" s="141"/>
      <c r="Q703" s="141"/>
      <c r="R703" s="141"/>
      <c r="S703" s="141"/>
      <c r="T703" s="141"/>
      <c r="U703" s="141"/>
      <c r="V703" s="141"/>
      <c r="W703" s="141"/>
      <c r="X703" s="141"/>
      <c r="Y703" s="141"/>
      <c r="Z703" s="141"/>
      <c r="AA703" s="141"/>
      <c r="AB703" s="141"/>
      <c r="AC703" s="141"/>
      <c r="AD703" s="141"/>
      <c r="AE703" s="141"/>
      <c r="AF703" s="141"/>
      <c r="AG703" s="141"/>
      <c r="AH703" s="141"/>
      <c r="AI703" s="141"/>
      <c r="AJ703" s="141"/>
      <c r="AK703" s="141"/>
      <c r="AL703" s="141"/>
      <c r="AM703" s="141"/>
      <c r="AN703" s="141"/>
      <c r="AO703" s="141"/>
      <c r="AP703" s="141"/>
      <c r="AQ703" s="141"/>
      <c r="AR703" s="141"/>
      <c r="AS703" s="141"/>
      <c r="AT703" s="141"/>
      <c r="AU703" s="141"/>
      <c r="AV703" s="141"/>
      <c r="AW703" s="141"/>
      <c r="AX703" s="141"/>
      <c r="AY703" s="141"/>
      <c r="AZ703" s="141"/>
      <c r="BA703" s="141"/>
      <c r="BB703" s="141"/>
      <c r="BC703" s="141"/>
    </row>
    <row r="704" spans="7:55" s="2" customFormat="1" x14ac:dyDescent="0.4">
      <c r="G704" s="141"/>
      <c r="H704" s="141"/>
      <c r="I704" s="141"/>
      <c r="J704" s="141"/>
      <c r="K704" s="141"/>
      <c r="L704" s="141"/>
      <c r="M704" s="141"/>
      <c r="N704" s="141"/>
      <c r="O704" s="141"/>
      <c r="P704" s="141"/>
      <c r="Q704" s="141"/>
      <c r="R704" s="141"/>
      <c r="S704" s="141"/>
      <c r="T704" s="141"/>
      <c r="U704" s="141"/>
      <c r="V704" s="141"/>
      <c r="W704" s="141"/>
      <c r="X704" s="141"/>
      <c r="Y704" s="141"/>
      <c r="Z704" s="141"/>
      <c r="AA704" s="141"/>
      <c r="AB704" s="141"/>
      <c r="AC704" s="141"/>
      <c r="AD704" s="141"/>
      <c r="AE704" s="141"/>
      <c r="AF704" s="141"/>
      <c r="AG704" s="141"/>
      <c r="AH704" s="141"/>
      <c r="AI704" s="141"/>
      <c r="AJ704" s="141"/>
      <c r="AK704" s="141"/>
      <c r="AL704" s="141"/>
      <c r="AM704" s="141"/>
      <c r="AN704" s="141"/>
      <c r="AO704" s="141"/>
      <c r="AP704" s="141"/>
      <c r="AQ704" s="141"/>
      <c r="AR704" s="141"/>
      <c r="AS704" s="141"/>
      <c r="AT704" s="141"/>
      <c r="AU704" s="141"/>
      <c r="AV704" s="141"/>
      <c r="AW704" s="141"/>
      <c r="AX704" s="141"/>
      <c r="AY704" s="141"/>
      <c r="AZ704" s="141"/>
      <c r="BA704" s="141"/>
      <c r="BB704" s="141"/>
      <c r="BC704" s="141"/>
    </row>
    <row r="705" spans="7:55" s="2" customFormat="1" x14ac:dyDescent="0.4">
      <c r="G705" s="141"/>
      <c r="H705" s="141"/>
      <c r="I705" s="141"/>
      <c r="J705" s="141"/>
      <c r="K705" s="141"/>
      <c r="L705" s="141"/>
      <c r="M705" s="141"/>
      <c r="N705" s="141"/>
      <c r="O705" s="141"/>
      <c r="P705" s="141"/>
      <c r="Q705" s="141"/>
      <c r="R705" s="141"/>
      <c r="S705" s="141"/>
      <c r="T705" s="141"/>
      <c r="U705" s="141"/>
      <c r="V705" s="141"/>
      <c r="W705" s="141"/>
      <c r="X705" s="141"/>
      <c r="Y705" s="141"/>
      <c r="Z705" s="141"/>
      <c r="AA705" s="141"/>
      <c r="AB705" s="141"/>
      <c r="AC705" s="141"/>
      <c r="AD705" s="141"/>
      <c r="AE705" s="141"/>
      <c r="AF705" s="141"/>
      <c r="AG705" s="141"/>
      <c r="AH705" s="141"/>
      <c r="AI705" s="141"/>
      <c r="AJ705" s="141"/>
      <c r="AK705" s="141"/>
      <c r="AL705" s="141"/>
      <c r="AM705" s="141"/>
      <c r="AN705" s="141"/>
      <c r="AO705" s="141"/>
      <c r="AP705" s="141"/>
      <c r="AQ705" s="141"/>
      <c r="AR705" s="141"/>
      <c r="AS705" s="141"/>
      <c r="AT705" s="141"/>
      <c r="AU705" s="141"/>
      <c r="AV705" s="141"/>
      <c r="AW705" s="141"/>
      <c r="AX705" s="141"/>
      <c r="AY705" s="141"/>
      <c r="AZ705" s="141"/>
      <c r="BA705" s="141"/>
      <c r="BB705" s="141"/>
      <c r="BC705" s="141"/>
    </row>
    <row r="706" spans="7:55" s="2" customFormat="1" x14ac:dyDescent="0.4">
      <c r="G706" s="141"/>
      <c r="H706" s="141"/>
      <c r="I706" s="141"/>
      <c r="J706" s="141"/>
      <c r="K706" s="141"/>
      <c r="L706" s="141"/>
      <c r="M706" s="141"/>
      <c r="N706" s="141"/>
      <c r="O706" s="141"/>
      <c r="P706" s="141"/>
      <c r="Q706" s="141"/>
      <c r="R706" s="141"/>
      <c r="S706" s="141"/>
      <c r="T706" s="141"/>
      <c r="U706" s="141"/>
      <c r="V706" s="141"/>
      <c r="W706" s="141"/>
      <c r="X706" s="141"/>
      <c r="Y706" s="141"/>
      <c r="Z706" s="141"/>
      <c r="AA706" s="141"/>
      <c r="AB706" s="141"/>
      <c r="AC706" s="141"/>
      <c r="AD706" s="141"/>
      <c r="AE706" s="141"/>
      <c r="AF706" s="141"/>
      <c r="AG706" s="141"/>
      <c r="AH706" s="141"/>
      <c r="AI706" s="141"/>
      <c r="AJ706" s="141"/>
      <c r="AK706" s="141"/>
      <c r="AL706" s="141"/>
      <c r="AM706" s="141"/>
      <c r="AN706" s="141"/>
      <c r="AO706" s="141"/>
      <c r="AP706" s="141"/>
      <c r="AQ706" s="141"/>
      <c r="AR706" s="141"/>
      <c r="AS706" s="141"/>
      <c r="AT706" s="141"/>
      <c r="AU706" s="141"/>
      <c r="AV706" s="141"/>
      <c r="AW706" s="141"/>
      <c r="AX706" s="141"/>
      <c r="AY706" s="141"/>
      <c r="AZ706" s="141"/>
      <c r="BA706" s="141"/>
      <c r="BB706" s="141"/>
      <c r="BC706" s="141"/>
    </row>
    <row r="707" spans="7:55" s="2" customFormat="1" x14ac:dyDescent="0.4">
      <c r="G707" s="141"/>
      <c r="H707" s="141"/>
      <c r="I707" s="141"/>
      <c r="J707" s="141"/>
      <c r="K707" s="141"/>
      <c r="L707" s="141"/>
      <c r="M707" s="141"/>
      <c r="N707" s="141"/>
      <c r="O707" s="141"/>
      <c r="P707" s="141"/>
      <c r="Q707" s="141"/>
      <c r="R707" s="141"/>
      <c r="S707" s="141"/>
      <c r="T707" s="141"/>
      <c r="U707" s="141"/>
      <c r="V707" s="141"/>
      <c r="W707" s="141"/>
      <c r="X707" s="141"/>
      <c r="Y707" s="141"/>
      <c r="Z707" s="141"/>
      <c r="AA707" s="141"/>
      <c r="AB707" s="141"/>
      <c r="AC707" s="141"/>
      <c r="AD707" s="141"/>
      <c r="AE707" s="141"/>
      <c r="AF707" s="141"/>
      <c r="AG707" s="141"/>
      <c r="AH707" s="141"/>
      <c r="AI707" s="141"/>
      <c r="AJ707" s="141"/>
      <c r="AK707" s="141"/>
      <c r="AL707" s="141"/>
      <c r="AM707" s="141"/>
      <c r="AN707" s="141"/>
      <c r="AO707" s="141"/>
      <c r="AP707" s="141"/>
      <c r="AQ707" s="141"/>
      <c r="AR707" s="141"/>
      <c r="AS707" s="141"/>
      <c r="AT707" s="141"/>
      <c r="AU707" s="141"/>
      <c r="AV707" s="141"/>
      <c r="AW707" s="141"/>
      <c r="AX707" s="141"/>
      <c r="AY707" s="141"/>
      <c r="AZ707" s="141"/>
      <c r="BA707" s="141"/>
      <c r="BB707" s="141"/>
      <c r="BC707" s="141"/>
    </row>
    <row r="708" spans="7:55" s="2" customFormat="1" x14ac:dyDescent="0.4">
      <c r="G708" s="141"/>
      <c r="H708" s="141"/>
      <c r="I708" s="141"/>
      <c r="J708" s="141"/>
      <c r="K708" s="141"/>
      <c r="L708" s="141"/>
      <c r="M708" s="141"/>
      <c r="N708" s="141"/>
      <c r="O708" s="141"/>
      <c r="P708" s="141"/>
      <c r="Q708" s="141"/>
      <c r="R708" s="141"/>
      <c r="S708" s="141"/>
      <c r="T708" s="141"/>
      <c r="U708" s="141"/>
      <c r="V708" s="141"/>
      <c r="W708" s="141"/>
      <c r="X708" s="141"/>
      <c r="Y708" s="141"/>
      <c r="Z708" s="141"/>
      <c r="AA708" s="141"/>
      <c r="AB708" s="141"/>
      <c r="AC708" s="141"/>
      <c r="AD708" s="141"/>
      <c r="AE708" s="141"/>
      <c r="AF708" s="141"/>
      <c r="AG708" s="141"/>
      <c r="AH708" s="141"/>
      <c r="AI708" s="141"/>
      <c r="AJ708" s="141"/>
      <c r="AK708" s="141"/>
      <c r="AL708" s="141"/>
      <c r="AM708" s="141"/>
      <c r="AN708" s="141"/>
      <c r="AO708" s="141"/>
      <c r="AP708" s="141"/>
      <c r="AQ708" s="141"/>
      <c r="AR708" s="141"/>
      <c r="AS708" s="141"/>
      <c r="AT708" s="141"/>
      <c r="AU708" s="141"/>
      <c r="AV708" s="141"/>
      <c r="AW708" s="141"/>
      <c r="AX708" s="141"/>
      <c r="AY708" s="141"/>
      <c r="AZ708" s="141"/>
      <c r="BA708" s="141"/>
      <c r="BB708" s="141"/>
      <c r="BC708" s="141"/>
    </row>
    <row r="709" spans="7:55" s="2" customFormat="1" x14ac:dyDescent="0.4">
      <c r="G709" s="141"/>
      <c r="H709" s="141"/>
      <c r="I709" s="141"/>
      <c r="J709" s="141"/>
      <c r="K709" s="141"/>
      <c r="L709" s="141"/>
      <c r="M709" s="141"/>
      <c r="N709" s="141"/>
      <c r="O709" s="141"/>
      <c r="P709" s="141"/>
      <c r="Q709" s="141"/>
      <c r="R709" s="141"/>
      <c r="S709" s="141"/>
      <c r="T709" s="141"/>
      <c r="U709" s="141"/>
      <c r="V709" s="141"/>
      <c r="W709" s="141"/>
      <c r="X709" s="141"/>
      <c r="Y709" s="141"/>
      <c r="Z709" s="141"/>
      <c r="AA709" s="141"/>
      <c r="AB709" s="141"/>
      <c r="AC709" s="141"/>
      <c r="AD709" s="141"/>
      <c r="AE709" s="141"/>
      <c r="AF709" s="141"/>
      <c r="AG709" s="141"/>
      <c r="AH709" s="141"/>
      <c r="AI709" s="141"/>
      <c r="AJ709" s="141"/>
      <c r="AK709" s="141"/>
      <c r="AL709" s="141"/>
      <c r="AM709" s="141"/>
      <c r="AN709" s="141"/>
      <c r="AO709" s="141"/>
      <c r="AP709" s="141"/>
      <c r="AQ709" s="141"/>
      <c r="AR709" s="141"/>
      <c r="AS709" s="141"/>
      <c r="AT709" s="141"/>
      <c r="AU709" s="141"/>
      <c r="AV709" s="141"/>
      <c r="AW709" s="141"/>
      <c r="AX709" s="141"/>
      <c r="AY709" s="141"/>
      <c r="AZ709" s="141"/>
      <c r="BA709" s="141"/>
      <c r="BB709" s="141"/>
      <c r="BC709" s="141"/>
    </row>
    <row r="710" spans="7:55" s="2" customFormat="1" x14ac:dyDescent="0.4">
      <c r="G710" s="141"/>
      <c r="H710" s="141"/>
      <c r="I710" s="141"/>
      <c r="J710" s="141"/>
      <c r="K710" s="141"/>
      <c r="L710" s="141"/>
      <c r="M710" s="141"/>
      <c r="N710" s="141"/>
      <c r="O710" s="141"/>
      <c r="P710" s="141"/>
      <c r="Q710" s="141"/>
      <c r="R710" s="141"/>
      <c r="S710" s="141"/>
      <c r="T710" s="141"/>
      <c r="U710" s="141"/>
      <c r="V710" s="141"/>
      <c r="W710" s="141"/>
      <c r="X710" s="141"/>
      <c r="Y710" s="141"/>
      <c r="Z710" s="141"/>
      <c r="AA710" s="141"/>
      <c r="AB710" s="141"/>
      <c r="AC710" s="141"/>
      <c r="AD710" s="141"/>
      <c r="AE710" s="141"/>
      <c r="AF710" s="141"/>
      <c r="AG710" s="141"/>
      <c r="AH710" s="141"/>
      <c r="AI710" s="141"/>
      <c r="AJ710" s="141"/>
      <c r="AK710" s="141"/>
      <c r="AL710" s="141"/>
      <c r="AM710" s="141"/>
      <c r="AN710" s="141"/>
      <c r="AO710" s="141"/>
      <c r="AP710" s="141"/>
      <c r="AQ710" s="141"/>
      <c r="AR710" s="141"/>
      <c r="AS710" s="141"/>
      <c r="AT710" s="141"/>
      <c r="AU710" s="141"/>
      <c r="AV710" s="141"/>
      <c r="AW710" s="141"/>
      <c r="AX710" s="141"/>
      <c r="AY710" s="141"/>
      <c r="AZ710" s="141"/>
      <c r="BA710" s="141"/>
      <c r="BB710" s="141"/>
      <c r="BC710" s="141"/>
    </row>
    <row r="711" spans="7:55" s="2" customFormat="1" x14ac:dyDescent="0.4">
      <c r="G711" s="141"/>
      <c r="H711" s="141"/>
      <c r="I711" s="141"/>
      <c r="J711" s="141"/>
      <c r="K711" s="141"/>
      <c r="L711" s="141"/>
      <c r="M711" s="141"/>
      <c r="N711" s="141"/>
      <c r="O711" s="141"/>
      <c r="P711" s="141"/>
      <c r="Q711" s="141"/>
      <c r="R711" s="141"/>
      <c r="S711" s="141"/>
      <c r="T711" s="141"/>
      <c r="U711" s="141"/>
      <c r="V711" s="141"/>
      <c r="W711" s="141"/>
      <c r="X711" s="141"/>
      <c r="Y711" s="141"/>
      <c r="Z711" s="141"/>
      <c r="AA711" s="141"/>
      <c r="AB711" s="141"/>
      <c r="AC711" s="141"/>
      <c r="AD711" s="141"/>
      <c r="AE711" s="141"/>
      <c r="AF711" s="141"/>
      <c r="AG711" s="141"/>
      <c r="AH711" s="141"/>
      <c r="AI711" s="141"/>
      <c r="AJ711" s="141"/>
      <c r="AK711" s="141"/>
      <c r="AL711" s="141"/>
      <c r="AM711" s="141"/>
      <c r="AN711" s="141"/>
      <c r="AO711" s="141"/>
      <c r="AP711" s="141"/>
      <c r="AQ711" s="141"/>
      <c r="AR711" s="141"/>
      <c r="AS711" s="141"/>
      <c r="AT711" s="141"/>
      <c r="AU711" s="141"/>
      <c r="AV711" s="141"/>
      <c r="AW711" s="141"/>
      <c r="AX711" s="141"/>
      <c r="AY711" s="141"/>
      <c r="AZ711" s="141"/>
      <c r="BA711" s="141"/>
      <c r="BB711" s="141"/>
      <c r="BC711" s="141"/>
    </row>
    <row r="712" spans="7:55" s="2" customFormat="1" x14ac:dyDescent="0.4">
      <c r="G712" s="141"/>
      <c r="H712" s="141"/>
      <c r="I712" s="141"/>
      <c r="J712" s="141"/>
      <c r="K712" s="141"/>
      <c r="L712" s="141"/>
      <c r="M712" s="141"/>
      <c r="N712" s="141"/>
      <c r="O712" s="141"/>
      <c r="P712" s="141"/>
      <c r="Q712" s="141"/>
      <c r="R712" s="141"/>
      <c r="S712" s="141"/>
      <c r="T712" s="141"/>
      <c r="U712" s="141"/>
      <c r="V712" s="141"/>
      <c r="W712" s="141"/>
      <c r="X712" s="141"/>
      <c r="Y712" s="141"/>
      <c r="Z712" s="141"/>
      <c r="AA712" s="141"/>
      <c r="AB712" s="141"/>
      <c r="AC712" s="141"/>
      <c r="AD712" s="141"/>
      <c r="AE712" s="141"/>
      <c r="AF712" s="141"/>
      <c r="AG712" s="141"/>
      <c r="AH712" s="141"/>
      <c r="AI712" s="141"/>
      <c r="AJ712" s="141"/>
      <c r="AK712" s="141"/>
      <c r="AL712" s="141"/>
      <c r="AM712" s="141"/>
      <c r="AN712" s="141"/>
      <c r="AO712" s="141"/>
      <c r="AP712" s="141"/>
      <c r="AQ712" s="141"/>
      <c r="AR712" s="141"/>
      <c r="AS712" s="141"/>
      <c r="AT712" s="141"/>
      <c r="AU712" s="141"/>
      <c r="AV712" s="141"/>
      <c r="AW712" s="141"/>
      <c r="AX712" s="141"/>
      <c r="AY712" s="141"/>
      <c r="AZ712" s="141"/>
      <c r="BA712" s="141"/>
      <c r="BB712" s="141"/>
      <c r="BC712" s="141"/>
    </row>
    <row r="713" spans="7:55" s="2" customFormat="1" x14ac:dyDescent="0.4">
      <c r="G713" s="141"/>
      <c r="H713" s="141"/>
      <c r="I713" s="141"/>
      <c r="J713" s="141"/>
      <c r="K713" s="141"/>
      <c r="L713" s="141"/>
      <c r="M713" s="141"/>
      <c r="N713" s="141"/>
      <c r="O713" s="141"/>
      <c r="P713" s="141"/>
      <c r="Q713" s="141"/>
      <c r="R713" s="141"/>
      <c r="S713" s="141"/>
      <c r="T713" s="141"/>
      <c r="U713" s="141"/>
      <c r="V713" s="141"/>
      <c r="W713" s="141"/>
      <c r="X713" s="141"/>
      <c r="Y713" s="141"/>
      <c r="Z713" s="141"/>
      <c r="AA713" s="141"/>
      <c r="AB713" s="141"/>
      <c r="AC713" s="141"/>
      <c r="AD713" s="141"/>
      <c r="AE713" s="141"/>
      <c r="AF713" s="141"/>
      <c r="AG713" s="141"/>
      <c r="AH713" s="141"/>
      <c r="AI713" s="141"/>
      <c r="AJ713" s="141"/>
      <c r="AK713" s="141"/>
      <c r="AL713" s="141"/>
      <c r="AM713" s="141"/>
      <c r="AN713" s="141"/>
      <c r="AO713" s="141"/>
      <c r="AP713" s="141"/>
      <c r="AQ713" s="141"/>
      <c r="AR713" s="141"/>
      <c r="AS713" s="141"/>
      <c r="AT713" s="141"/>
      <c r="AU713" s="141"/>
      <c r="AV713" s="141"/>
      <c r="AW713" s="141"/>
      <c r="AX713" s="141"/>
      <c r="AY713" s="141"/>
      <c r="AZ713" s="141"/>
      <c r="BA713" s="141"/>
      <c r="BB713" s="141"/>
      <c r="BC713" s="141"/>
    </row>
    <row r="714" spans="7:55" s="2" customFormat="1" x14ac:dyDescent="0.4">
      <c r="G714" s="141"/>
      <c r="H714" s="141"/>
      <c r="I714" s="141"/>
      <c r="J714" s="141"/>
      <c r="K714" s="141"/>
      <c r="L714" s="141"/>
      <c r="M714" s="141"/>
      <c r="N714" s="141"/>
      <c r="O714" s="141"/>
      <c r="P714" s="141"/>
      <c r="Q714" s="141"/>
      <c r="R714" s="141"/>
      <c r="S714" s="141"/>
      <c r="T714" s="141"/>
      <c r="U714" s="141"/>
      <c r="V714" s="141"/>
      <c r="W714" s="141"/>
      <c r="X714" s="141"/>
      <c r="Y714" s="141"/>
      <c r="Z714" s="141"/>
      <c r="AA714" s="141"/>
      <c r="AB714" s="141"/>
      <c r="AC714" s="141"/>
      <c r="AD714" s="141"/>
      <c r="AE714" s="141"/>
      <c r="AF714" s="141"/>
      <c r="AG714" s="141"/>
      <c r="AH714" s="141"/>
      <c r="AI714" s="141"/>
      <c r="AJ714" s="141"/>
      <c r="AK714" s="141"/>
      <c r="AL714" s="141"/>
      <c r="AM714" s="141"/>
      <c r="AN714" s="141"/>
      <c r="AO714" s="141"/>
      <c r="AP714" s="141"/>
      <c r="AQ714" s="141"/>
      <c r="AR714" s="141"/>
      <c r="AS714" s="141"/>
      <c r="AT714" s="141"/>
      <c r="AU714" s="141"/>
      <c r="AV714" s="141"/>
      <c r="AW714" s="141"/>
      <c r="AX714" s="141"/>
      <c r="AY714" s="141"/>
      <c r="AZ714" s="141"/>
      <c r="BA714" s="141"/>
      <c r="BB714" s="141"/>
      <c r="BC714" s="141"/>
    </row>
    <row r="715" spans="7:55" s="2" customFormat="1" x14ac:dyDescent="0.4">
      <c r="G715" s="141"/>
      <c r="H715" s="141"/>
      <c r="I715" s="141"/>
      <c r="J715" s="141"/>
      <c r="K715" s="141"/>
      <c r="L715" s="141"/>
      <c r="M715" s="141"/>
      <c r="N715" s="141"/>
      <c r="O715" s="141"/>
      <c r="P715" s="141"/>
      <c r="Q715" s="141"/>
      <c r="R715" s="141"/>
      <c r="S715" s="141"/>
      <c r="T715" s="141"/>
      <c r="U715" s="141"/>
      <c r="V715" s="141"/>
      <c r="W715" s="141"/>
      <c r="X715" s="141"/>
      <c r="Y715" s="141"/>
      <c r="Z715" s="141"/>
      <c r="AA715" s="141"/>
      <c r="AB715" s="141"/>
      <c r="AC715" s="141"/>
      <c r="AD715" s="141"/>
      <c r="AE715" s="141"/>
      <c r="AF715" s="141"/>
      <c r="AG715" s="141"/>
      <c r="AH715" s="141"/>
      <c r="AI715" s="141"/>
      <c r="AJ715" s="141"/>
      <c r="AK715" s="141"/>
      <c r="AL715" s="141"/>
      <c r="AM715" s="141"/>
      <c r="AN715" s="141"/>
      <c r="AO715" s="141"/>
      <c r="AP715" s="141"/>
      <c r="AQ715" s="141"/>
      <c r="AR715" s="141"/>
      <c r="AS715" s="141"/>
      <c r="AT715" s="141"/>
      <c r="AU715" s="141"/>
      <c r="AV715" s="141"/>
      <c r="AW715" s="141"/>
      <c r="AX715" s="141"/>
      <c r="AY715" s="141"/>
      <c r="AZ715" s="141"/>
      <c r="BA715" s="141"/>
      <c r="BB715" s="141"/>
      <c r="BC715" s="141"/>
    </row>
    <row r="716" spans="7:55" s="2" customFormat="1" x14ac:dyDescent="0.4">
      <c r="G716" s="141"/>
      <c r="H716" s="141"/>
      <c r="I716" s="141"/>
      <c r="J716" s="141"/>
      <c r="K716" s="141"/>
      <c r="L716" s="141"/>
      <c r="M716" s="141"/>
      <c r="N716" s="141"/>
      <c r="O716" s="141"/>
      <c r="P716" s="141"/>
      <c r="Q716" s="141"/>
      <c r="R716" s="141"/>
      <c r="S716" s="141"/>
      <c r="T716" s="141"/>
      <c r="U716" s="141"/>
      <c r="V716" s="141"/>
      <c r="W716" s="141"/>
      <c r="X716" s="141"/>
      <c r="Y716" s="141"/>
      <c r="Z716" s="141"/>
      <c r="AA716" s="141"/>
      <c r="AB716" s="141"/>
      <c r="AC716" s="141"/>
      <c r="AD716" s="141"/>
      <c r="AE716" s="141"/>
      <c r="AF716" s="141"/>
      <c r="AG716" s="141"/>
      <c r="AH716" s="141"/>
      <c r="AI716" s="141"/>
      <c r="AJ716" s="141"/>
      <c r="AK716" s="141"/>
      <c r="AL716" s="141"/>
      <c r="AM716" s="141"/>
      <c r="AN716" s="141"/>
      <c r="AO716" s="141"/>
      <c r="AP716" s="141"/>
      <c r="AQ716" s="141"/>
      <c r="AR716" s="141"/>
      <c r="AS716" s="141"/>
      <c r="AT716" s="141"/>
      <c r="AU716" s="141"/>
      <c r="AV716" s="141"/>
      <c r="AW716" s="141"/>
      <c r="AX716" s="141"/>
      <c r="AY716" s="141"/>
      <c r="AZ716" s="141"/>
      <c r="BA716" s="141"/>
      <c r="BB716" s="141"/>
      <c r="BC716" s="141"/>
    </row>
    <row r="717" spans="7:55" s="2" customFormat="1" x14ac:dyDescent="0.4">
      <c r="G717" s="141"/>
      <c r="H717" s="141"/>
      <c r="I717" s="141"/>
      <c r="J717" s="141"/>
      <c r="K717" s="141"/>
      <c r="L717" s="141"/>
      <c r="M717" s="141"/>
      <c r="N717" s="141"/>
      <c r="O717" s="141"/>
      <c r="P717" s="141"/>
      <c r="Q717" s="141"/>
      <c r="R717" s="141"/>
      <c r="S717" s="141"/>
      <c r="T717" s="141"/>
      <c r="U717" s="141"/>
      <c r="V717" s="141"/>
      <c r="W717" s="141"/>
      <c r="X717" s="141"/>
      <c r="Y717" s="141"/>
      <c r="Z717" s="141"/>
      <c r="AA717" s="141"/>
      <c r="AB717" s="141"/>
      <c r="AC717" s="141"/>
      <c r="AD717" s="141"/>
      <c r="AE717" s="141"/>
      <c r="AF717" s="141"/>
      <c r="AG717" s="141"/>
      <c r="AH717" s="141"/>
      <c r="AI717" s="141"/>
      <c r="AJ717" s="141"/>
      <c r="AK717" s="141"/>
      <c r="AL717" s="141"/>
      <c r="AM717" s="141"/>
      <c r="AN717" s="141"/>
      <c r="AO717" s="141"/>
      <c r="AP717" s="141"/>
      <c r="AQ717" s="141"/>
      <c r="AR717" s="141"/>
      <c r="AS717" s="141"/>
      <c r="AT717" s="141"/>
      <c r="AU717" s="141"/>
      <c r="AV717" s="141"/>
      <c r="AW717" s="141"/>
      <c r="AX717" s="141"/>
      <c r="AY717" s="141"/>
      <c r="AZ717" s="141"/>
      <c r="BA717" s="141"/>
      <c r="BB717" s="141"/>
      <c r="BC717" s="141"/>
    </row>
    <row r="718" spans="7:55" s="2" customFormat="1" x14ac:dyDescent="0.4">
      <c r="G718" s="141"/>
      <c r="H718" s="141"/>
      <c r="I718" s="141"/>
      <c r="J718" s="141"/>
      <c r="K718" s="141"/>
      <c r="L718" s="141"/>
      <c r="M718" s="141"/>
      <c r="N718" s="141"/>
      <c r="O718" s="141"/>
      <c r="P718" s="141"/>
      <c r="Q718" s="141"/>
      <c r="R718" s="141"/>
      <c r="S718" s="141"/>
      <c r="T718" s="141"/>
      <c r="U718" s="141"/>
      <c r="V718" s="141"/>
      <c r="W718" s="141"/>
      <c r="X718" s="141"/>
      <c r="Y718" s="141"/>
      <c r="Z718" s="141"/>
      <c r="AA718" s="141"/>
      <c r="AB718" s="141"/>
      <c r="AC718" s="141"/>
      <c r="AD718" s="141"/>
      <c r="AE718" s="141"/>
      <c r="AF718" s="141"/>
      <c r="AG718" s="141"/>
      <c r="AH718" s="141"/>
      <c r="AI718" s="141"/>
      <c r="AJ718" s="141"/>
      <c r="AK718" s="141"/>
      <c r="AL718" s="141"/>
      <c r="AM718" s="141"/>
      <c r="AN718" s="141"/>
      <c r="AO718" s="141"/>
      <c r="AP718" s="141"/>
      <c r="AQ718" s="141"/>
      <c r="AR718" s="141"/>
      <c r="AS718" s="141"/>
      <c r="AT718" s="141"/>
      <c r="AU718" s="141"/>
      <c r="AV718" s="141"/>
      <c r="AW718" s="141"/>
      <c r="AX718" s="141"/>
      <c r="AY718" s="141"/>
      <c r="AZ718" s="141"/>
      <c r="BA718" s="141"/>
      <c r="BB718" s="141"/>
      <c r="BC718" s="141"/>
    </row>
    <row r="719" spans="7:55" s="2" customFormat="1" x14ac:dyDescent="0.4">
      <c r="G719" s="141"/>
      <c r="H719" s="141"/>
      <c r="I719" s="141"/>
      <c r="J719" s="141"/>
      <c r="K719" s="141"/>
      <c r="L719" s="141"/>
      <c r="M719" s="141"/>
      <c r="N719" s="141"/>
      <c r="O719" s="141"/>
      <c r="P719" s="141"/>
      <c r="Q719" s="141"/>
      <c r="R719" s="141"/>
      <c r="S719" s="141"/>
      <c r="T719" s="141"/>
      <c r="U719" s="141"/>
      <c r="V719" s="141"/>
      <c r="W719" s="141"/>
      <c r="X719" s="141"/>
      <c r="Y719" s="141"/>
      <c r="Z719" s="141"/>
      <c r="AA719" s="141"/>
      <c r="AB719" s="141"/>
      <c r="AC719" s="141"/>
      <c r="AD719" s="141"/>
      <c r="AE719" s="141"/>
      <c r="AF719" s="141"/>
      <c r="AG719" s="141"/>
      <c r="AH719" s="141"/>
      <c r="AI719" s="141"/>
      <c r="AJ719" s="141"/>
      <c r="AK719" s="141"/>
      <c r="AL719" s="141"/>
      <c r="AM719" s="141"/>
      <c r="AN719" s="141"/>
      <c r="AO719" s="141"/>
      <c r="AP719" s="141"/>
      <c r="AQ719" s="141"/>
      <c r="AR719" s="141"/>
      <c r="AS719" s="141"/>
      <c r="AT719" s="141"/>
      <c r="AU719" s="141"/>
      <c r="AV719" s="141"/>
      <c r="AW719" s="141"/>
      <c r="AX719" s="141"/>
      <c r="AY719" s="141"/>
      <c r="AZ719" s="141"/>
      <c r="BA719" s="141"/>
      <c r="BB719" s="141"/>
      <c r="BC719" s="141"/>
    </row>
    <row r="720" spans="7:55" s="2" customFormat="1" x14ac:dyDescent="0.4">
      <c r="G720" s="141"/>
      <c r="H720" s="141"/>
      <c r="I720" s="141"/>
      <c r="J720" s="141"/>
      <c r="K720" s="141"/>
      <c r="L720" s="141"/>
      <c r="M720" s="141"/>
      <c r="N720" s="141"/>
      <c r="O720" s="141"/>
      <c r="P720" s="141"/>
      <c r="Q720" s="141"/>
      <c r="R720" s="141"/>
      <c r="S720" s="141"/>
      <c r="T720" s="141"/>
      <c r="U720" s="141"/>
      <c r="V720" s="141"/>
      <c r="W720" s="141"/>
      <c r="X720" s="141"/>
      <c r="Y720" s="141"/>
      <c r="Z720" s="141"/>
      <c r="AA720" s="141"/>
      <c r="AB720" s="141"/>
      <c r="AC720" s="141"/>
      <c r="AD720" s="141"/>
      <c r="AE720" s="141"/>
      <c r="AF720" s="141"/>
      <c r="AG720" s="141"/>
      <c r="AH720" s="141"/>
      <c r="AI720" s="141"/>
      <c r="AJ720" s="141"/>
      <c r="AK720" s="141"/>
      <c r="AL720" s="141"/>
      <c r="AM720" s="141"/>
      <c r="AN720" s="141"/>
      <c r="AO720" s="141"/>
      <c r="AP720" s="141"/>
      <c r="AQ720" s="141"/>
      <c r="AR720" s="141"/>
      <c r="AS720" s="141"/>
      <c r="AT720" s="141"/>
      <c r="AU720" s="141"/>
      <c r="AV720" s="141"/>
      <c r="AW720" s="141"/>
      <c r="AX720" s="141"/>
      <c r="AY720" s="141"/>
      <c r="AZ720" s="141"/>
      <c r="BA720" s="141"/>
      <c r="BB720" s="141"/>
      <c r="BC720" s="141"/>
    </row>
    <row r="721" spans="7:55" s="2" customFormat="1" x14ac:dyDescent="0.4">
      <c r="G721" s="141"/>
      <c r="H721" s="141"/>
      <c r="I721" s="141"/>
      <c r="J721" s="141"/>
      <c r="K721" s="141"/>
      <c r="L721" s="141"/>
      <c r="M721" s="141"/>
      <c r="N721" s="141"/>
      <c r="O721" s="141"/>
      <c r="P721" s="141"/>
      <c r="Q721" s="141"/>
      <c r="R721" s="141"/>
      <c r="S721" s="141"/>
      <c r="T721" s="141"/>
      <c r="U721" s="141"/>
      <c r="V721" s="141"/>
      <c r="W721" s="141"/>
      <c r="X721" s="141"/>
      <c r="Y721" s="141"/>
      <c r="Z721" s="141"/>
      <c r="AA721" s="141"/>
      <c r="AB721" s="141"/>
      <c r="AC721" s="141"/>
      <c r="AD721" s="141"/>
      <c r="AE721" s="141"/>
      <c r="AF721" s="141"/>
      <c r="AG721" s="141"/>
      <c r="AH721" s="141"/>
      <c r="AI721" s="141"/>
      <c r="AJ721" s="141"/>
      <c r="AK721" s="141"/>
      <c r="AL721" s="141"/>
      <c r="AM721" s="141"/>
      <c r="AN721" s="141"/>
      <c r="AO721" s="141"/>
      <c r="AP721" s="141"/>
      <c r="AQ721" s="141"/>
      <c r="AR721" s="141"/>
      <c r="AS721" s="141"/>
      <c r="AT721" s="141"/>
      <c r="AU721" s="141"/>
      <c r="AV721" s="141"/>
      <c r="AW721" s="141"/>
      <c r="AX721" s="141"/>
      <c r="AY721" s="141"/>
      <c r="AZ721" s="141"/>
      <c r="BA721" s="141"/>
      <c r="BB721" s="141"/>
      <c r="BC721" s="141"/>
    </row>
    <row r="722" spans="7:55" s="2" customFormat="1" x14ac:dyDescent="0.4">
      <c r="G722" s="141"/>
      <c r="H722" s="141"/>
      <c r="I722" s="141"/>
      <c r="J722" s="141"/>
      <c r="K722" s="141"/>
      <c r="L722" s="141"/>
      <c r="M722" s="141"/>
      <c r="N722" s="141"/>
      <c r="O722" s="141"/>
      <c r="P722" s="141"/>
      <c r="Q722" s="141"/>
      <c r="R722" s="141"/>
      <c r="S722" s="141"/>
      <c r="T722" s="141"/>
      <c r="U722" s="141"/>
      <c r="V722" s="141"/>
      <c r="W722" s="141"/>
      <c r="X722" s="141"/>
      <c r="Y722" s="141"/>
      <c r="Z722" s="141"/>
      <c r="AA722" s="141"/>
      <c r="AB722" s="141"/>
      <c r="AC722" s="141"/>
      <c r="AD722" s="141"/>
      <c r="AE722" s="141"/>
      <c r="AF722" s="141"/>
      <c r="AG722" s="141"/>
      <c r="AH722" s="141"/>
      <c r="AI722" s="141"/>
      <c r="AJ722" s="141"/>
      <c r="AK722" s="141"/>
      <c r="AL722" s="141"/>
      <c r="AM722" s="141"/>
      <c r="AN722" s="141"/>
      <c r="AO722" s="141"/>
      <c r="AP722" s="141"/>
      <c r="AQ722" s="141"/>
      <c r="AR722" s="141"/>
      <c r="AS722" s="141"/>
      <c r="AT722" s="141"/>
      <c r="AU722" s="141"/>
      <c r="AV722" s="141"/>
      <c r="AW722" s="141"/>
      <c r="AX722" s="141"/>
      <c r="AY722" s="141"/>
      <c r="AZ722" s="141"/>
      <c r="BA722" s="141"/>
      <c r="BB722" s="141"/>
      <c r="BC722" s="141"/>
    </row>
    <row r="723" spans="7:55" s="2" customFormat="1" x14ac:dyDescent="0.4">
      <c r="G723" s="141"/>
      <c r="H723" s="141"/>
      <c r="I723" s="141"/>
      <c r="J723" s="141"/>
      <c r="K723" s="141"/>
      <c r="L723" s="141"/>
      <c r="M723" s="141"/>
      <c r="N723" s="141"/>
      <c r="O723" s="141"/>
      <c r="P723" s="141"/>
      <c r="Q723" s="141"/>
      <c r="R723" s="141"/>
      <c r="S723" s="141"/>
      <c r="T723" s="141"/>
      <c r="U723" s="141"/>
      <c r="V723" s="141"/>
      <c r="W723" s="141"/>
      <c r="X723" s="141"/>
      <c r="Y723" s="141"/>
      <c r="Z723" s="141"/>
      <c r="AA723" s="141"/>
      <c r="AB723" s="141"/>
      <c r="AC723" s="141"/>
      <c r="AD723" s="141"/>
      <c r="AE723" s="141"/>
      <c r="AF723" s="141"/>
      <c r="AG723" s="141"/>
      <c r="AH723" s="141"/>
      <c r="AI723" s="141"/>
      <c r="AJ723" s="141"/>
      <c r="AK723" s="141"/>
      <c r="AL723" s="141"/>
      <c r="AM723" s="141"/>
      <c r="AN723" s="141"/>
      <c r="AO723" s="141"/>
      <c r="AP723" s="141"/>
      <c r="AQ723" s="141"/>
      <c r="AR723" s="141"/>
      <c r="AS723" s="141"/>
      <c r="AT723" s="141"/>
      <c r="AU723" s="141"/>
      <c r="AV723" s="141"/>
      <c r="AW723" s="141"/>
      <c r="AX723" s="141"/>
      <c r="AY723" s="141"/>
      <c r="AZ723" s="141"/>
      <c r="BA723" s="141"/>
      <c r="BB723" s="141"/>
      <c r="BC723" s="141"/>
    </row>
    <row r="724" spans="7:55" s="2" customFormat="1" x14ac:dyDescent="0.4">
      <c r="G724" s="141"/>
      <c r="H724" s="141"/>
      <c r="I724" s="141"/>
      <c r="J724" s="141"/>
      <c r="K724" s="141"/>
      <c r="L724" s="141"/>
      <c r="M724" s="141"/>
      <c r="N724" s="141"/>
      <c r="O724" s="141"/>
      <c r="P724" s="141"/>
      <c r="Q724" s="141"/>
      <c r="R724" s="141"/>
      <c r="S724" s="141"/>
      <c r="T724" s="141"/>
      <c r="U724" s="141"/>
      <c r="V724" s="141"/>
      <c r="W724" s="141"/>
      <c r="X724" s="141"/>
      <c r="Y724" s="141"/>
      <c r="Z724" s="141"/>
      <c r="AA724" s="141"/>
      <c r="AB724" s="141"/>
      <c r="AC724" s="141"/>
      <c r="AD724" s="141"/>
      <c r="AE724" s="141"/>
      <c r="AF724" s="141"/>
      <c r="AG724" s="141"/>
      <c r="AH724" s="141"/>
      <c r="AI724" s="141"/>
      <c r="AJ724" s="141"/>
      <c r="AK724" s="141"/>
      <c r="AL724" s="141"/>
      <c r="AM724" s="141"/>
      <c r="AN724" s="141"/>
      <c r="AO724" s="141"/>
      <c r="AP724" s="141"/>
      <c r="AQ724" s="141"/>
      <c r="AR724" s="141"/>
      <c r="AS724" s="141"/>
      <c r="AT724" s="141"/>
      <c r="AU724" s="141"/>
      <c r="AV724" s="141"/>
      <c r="AW724" s="141"/>
      <c r="AX724" s="141"/>
      <c r="AY724" s="141"/>
      <c r="AZ724" s="141"/>
      <c r="BA724" s="141"/>
      <c r="BB724" s="141"/>
      <c r="BC724" s="141"/>
    </row>
    <row r="725" spans="7:55" s="2" customFormat="1" x14ac:dyDescent="0.4">
      <c r="G725" s="141"/>
      <c r="H725" s="141"/>
      <c r="I725" s="141"/>
      <c r="J725" s="141"/>
      <c r="K725" s="141"/>
      <c r="L725" s="141"/>
      <c r="M725" s="141"/>
      <c r="N725" s="141"/>
      <c r="O725" s="141"/>
      <c r="P725" s="141"/>
      <c r="Q725" s="141"/>
      <c r="R725" s="141"/>
      <c r="S725" s="141"/>
      <c r="T725" s="141"/>
      <c r="U725" s="141"/>
      <c r="V725" s="141"/>
      <c r="W725" s="141"/>
      <c r="X725" s="141"/>
      <c r="Y725" s="141"/>
      <c r="Z725" s="141"/>
      <c r="AA725" s="141"/>
      <c r="AB725" s="141"/>
      <c r="AC725" s="141"/>
      <c r="AD725" s="141"/>
      <c r="AE725" s="141"/>
      <c r="AF725" s="141"/>
      <c r="AG725" s="141"/>
      <c r="AH725" s="141"/>
      <c r="AI725" s="141"/>
      <c r="AJ725" s="141"/>
      <c r="AK725" s="141"/>
      <c r="AL725" s="141"/>
      <c r="AM725" s="141"/>
      <c r="AN725" s="141"/>
      <c r="AO725" s="141"/>
      <c r="AP725" s="141"/>
      <c r="AQ725" s="141"/>
      <c r="AR725" s="141"/>
      <c r="AS725" s="141"/>
      <c r="AT725" s="141"/>
      <c r="AU725" s="141"/>
      <c r="AV725" s="141"/>
      <c r="AW725" s="141"/>
      <c r="AX725" s="141"/>
      <c r="AY725" s="141"/>
      <c r="AZ725" s="141"/>
      <c r="BA725" s="141"/>
      <c r="BB725" s="141"/>
      <c r="BC725" s="141"/>
    </row>
    <row r="726" spans="7:55" s="2" customFormat="1" x14ac:dyDescent="0.4">
      <c r="G726" s="141"/>
      <c r="H726" s="141"/>
      <c r="I726" s="141"/>
      <c r="J726" s="141"/>
      <c r="K726" s="141"/>
      <c r="L726" s="141"/>
      <c r="M726" s="141"/>
      <c r="N726" s="141"/>
      <c r="O726" s="141"/>
      <c r="P726" s="141"/>
      <c r="Q726" s="141"/>
      <c r="R726" s="141"/>
      <c r="S726" s="141"/>
      <c r="T726" s="141"/>
      <c r="U726" s="141"/>
      <c r="V726" s="141"/>
      <c r="W726" s="141"/>
      <c r="X726" s="141"/>
      <c r="Y726" s="141"/>
      <c r="Z726" s="141"/>
      <c r="AA726" s="141"/>
      <c r="AB726" s="141"/>
      <c r="AC726" s="141"/>
      <c r="AD726" s="141"/>
      <c r="AE726" s="141"/>
      <c r="AF726" s="141"/>
      <c r="AG726" s="141"/>
      <c r="AH726" s="141"/>
      <c r="AI726" s="141"/>
      <c r="AJ726" s="141"/>
      <c r="AK726" s="141"/>
      <c r="AL726" s="141"/>
      <c r="AM726" s="141"/>
      <c r="AN726" s="141"/>
      <c r="AO726" s="141"/>
      <c r="AP726" s="141"/>
      <c r="AQ726" s="141"/>
      <c r="AR726" s="141"/>
      <c r="AS726" s="141"/>
      <c r="AT726" s="141"/>
      <c r="AU726" s="141"/>
      <c r="AV726" s="141"/>
      <c r="AW726" s="141"/>
      <c r="AX726" s="141"/>
      <c r="AY726" s="141"/>
      <c r="AZ726" s="141"/>
      <c r="BA726" s="141"/>
      <c r="BB726" s="141"/>
      <c r="BC726" s="141"/>
    </row>
    <row r="727" spans="7:55" s="2" customFormat="1" x14ac:dyDescent="0.4">
      <c r="G727" s="141"/>
      <c r="H727" s="141"/>
      <c r="I727" s="141"/>
      <c r="J727" s="141"/>
      <c r="K727" s="141"/>
      <c r="L727" s="141"/>
      <c r="M727" s="141"/>
      <c r="N727" s="141"/>
      <c r="O727" s="141"/>
      <c r="P727" s="141"/>
      <c r="Q727" s="141"/>
      <c r="R727" s="141"/>
      <c r="S727" s="141"/>
      <c r="T727" s="141"/>
      <c r="U727" s="141"/>
      <c r="V727" s="141"/>
      <c r="W727" s="141"/>
      <c r="X727" s="141"/>
      <c r="Y727" s="141"/>
      <c r="Z727" s="141"/>
      <c r="AA727" s="141"/>
      <c r="AB727" s="141"/>
      <c r="AC727" s="141"/>
      <c r="AD727" s="141"/>
      <c r="AE727" s="141"/>
      <c r="AF727" s="141"/>
      <c r="AG727" s="141"/>
      <c r="AH727" s="141"/>
      <c r="AI727" s="141"/>
      <c r="AJ727" s="141"/>
      <c r="AK727" s="141"/>
      <c r="AL727" s="141"/>
      <c r="AM727" s="141"/>
      <c r="AN727" s="141"/>
      <c r="AO727" s="141"/>
      <c r="AP727" s="141"/>
      <c r="AQ727" s="141"/>
      <c r="AR727" s="141"/>
      <c r="AS727" s="141"/>
      <c r="AT727" s="141"/>
      <c r="AU727" s="141"/>
      <c r="AV727" s="141"/>
      <c r="AW727" s="141"/>
      <c r="AX727" s="141"/>
      <c r="AY727" s="141"/>
      <c r="AZ727" s="141"/>
      <c r="BA727" s="141"/>
      <c r="BB727" s="141"/>
      <c r="BC727" s="141"/>
    </row>
    <row r="728" spans="7:55" s="2" customFormat="1" x14ac:dyDescent="0.4">
      <c r="G728" s="141"/>
      <c r="H728" s="141"/>
      <c r="I728" s="141"/>
      <c r="J728" s="141"/>
      <c r="K728" s="141"/>
      <c r="L728" s="141"/>
      <c r="M728" s="141"/>
      <c r="N728" s="141"/>
      <c r="O728" s="141"/>
      <c r="P728" s="141"/>
      <c r="Q728" s="141"/>
      <c r="R728" s="141"/>
      <c r="S728" s="141"/>
      <c r="T728" s="141"/>
      <c r="U728" s="141"/>
      <c r="V728" s="141"/>
      <c r="W728" s="141"/>
      <c r="X728" s="141"/>
      <c r="Y728" s="141"/>
      <c r="Z728" s="141"/>
      <c r="AA728" s="141"/>
      <c r="AB728" s="141"/>
      <c r="AC728" s="141"/>
      <c r="AD728" s="141"/>
      <c r="AE728" s="141"/>
      <c r="AF728" s="141"/>
      <c r="AG728" s="141"/>
      <c r="AH728" s="141"/>
      <c r="AI728" s="141"/>
      <c r="AJ728" s="141"/>
      <c r="AK728" s="141"/>
      <c r="AL728" s="141"/>
      <c r="AM728" s="141"/>
      <c r="AN728" s="141"/>
      <c r="AO728" s="141"/>
      <c r="AP728" s="141"/>
      <c r="AQ728" s="141"/>
      <c r="AR728" s="141"/>
      <c r="AS728" s="141"/>
      <c r="AT728" s="141"/>
      <c r="AU728" s="141"/>
      <c r="AV728" s="141"/>
      <c r="AW728" s="141"/>
      <c r="AX728" s="141"/>
      <c r="AY728" s="141"/>
      <c r="AZ728" s="141"/>
      <c r="BA728" s="141"/>
      <c r="BB728" s="141"/>
      <c r="BC728" s="141"/>
    </row>
    <row r="729" spans="7:55" s="2" customFormat="1" x14ac:dyDescent="0.4">
      <c r="G729" s="141"/>
      <c r="H729" s="141"/>
      <c r="I729" s="141"/>
      <c r="J729" s="141"/>
      <c r="K729" s="141"/>
      <c r="L729" s="141"/>
      <c r="M729" s="141"/>
      <c r="N729" s="141"/>
      <c r="O729" s="141"/>
      <c r="P729" s="141"/>
      <c r="Q729" s="141"/>
      <c r="R729" s="141"/>
      <c r="S729" s="141"/>
      <c r="T729" s="141"/>
      <c r="U729" s="141"/>
      <c r="V729" s="141"/>
      <c r="W729" s="141"/>
      <c r="X729" s="141"/>
      <c r="Y729" s="141"/>
      <c r="Z729" s="141"/>
      <c r="AA729" s="141"/>
      <c r="AB729" s="141"/>
      <c r="AC729" s="141"/>
      <c r="AD729" s="141"/>
      <c r="AE729" s="141"/>
      <c r="AF729" s="141"/>
      <c r="AG729" s="141"/>
      <c r="AH729" s="141"/>
      <c r="AI729" s="141"/>
      <c r="AJ729" s="141"/>
      <c r="AK729" s="141"/>
      <c r="AL729" s="141"/>
      <c r="AM729" s="141"/>
      <c r="AN729" s="141"/>
      <c r="AO729" s="141"/>
      <c r="AP729" s="141"/>
      <c r="AQ729" s="141"/>
      <c r="AR729" s="141"/>
      <c r="AS729" s="141"/>
      <c r="AT729" s="141"/>
      <c r="AU729" s="141"/>
      <c r="AV729" s="141"/>
      <c r="AW729" s="141"/>
      <c r="AX729" s="141"/>
      <c r="AY729" s="141"/>
      <c r="AZ729" s="141"/>
      <c r="BA729" s="141"/>
      <c r="BB729" s="141"/>
      <c r="BC729" s="141"/>
    </row>
    <row r="730" spans="7:55" s="2" customFormat="1" x14ac:dyDescent="0.4">
      <c r="G730" s="141"/>
      <c r="H730" s="141"/>
      <c r="I730" s="141"/>
      <c r="J730" s="141"/>
      <c r="K730" s="141"/>
      <c r="L730" s="141"/>
      <c r="M730" s="141"/>
      <c r="N730" s="141"/>
      <c r="O730" s="141"/>
      <c r="P730" s="141"/>
      <c r="Q730" s="141"/>
      <c r="R730" s="141"/>
      <c r="S730" s="141"/>
      <c r="T730" s="141"/>
      <c r="U730" s="141"/>
      <c r="V730" s="141"/>
      <c r="W730" s="141"/>
      <c r="X730" s="141"/>
      <c r="Y730" s="141"/>
      <c r="Z730" s="141"/>
      <c r="AA730" s="141"/>
      <c r="AB730" s="141"/>
      <c r="AC730" s="141"/>
      <c r="AD730" s="141"/>
      <c r="AE730" s="141"/>
      <c r="AF730" s="141"/>
      <c r="AG730" s="141"/>
      <c r="AH730" s="141"/>
      <c r="AI730" s="141"/>
      <c r="AJ730" s="141"/>
      <c r="AK730" s="141"/>
      <c r="AL730" s="141"/>
      <c r="AM730" s="141"/>
      <c r="AN730" s="141"/>
      <c r="AO730" s="141"/>
      <c r="AP730" s="141"/>
      <c r="AQ730" s="141"/>
      <c r="AR730" s="141"/>
      <c r="AS730" s="141"/>
      <c r="AT730" s="141"/>
      <c r="AU730" s="141"/>
      <c r="AV730" s="141"/>
      <c r="AW730" s="141"/>
      <c r="AX730" s="141"/>
      <c r="AY730" s="141"/>
      <c r="AZ730" s="141"/>
      <c r="BA730" s="141"/>
      <c r="BB730" s="141"/>
      <c r="BC730" s="141"/>
    </row>
    <row r="731" spans="7:55" s="2" customFormat="1" x14ac:dyDescent="0.4">
      <c r="G731" s="141"/>
      <c r="H731" s="141"/>
      <c r="I731" s="141"/>
      <c r="J731" s="141"/>
      <c r="K731" s="141"/>
      <c r="L731" s="141"/>
      <c r="M731" s="141"/>
      <c r="N731" s="141"/>
      <c r="O731" s="141"/>
      <c r="P731" s="141"/>
      <c r="Q731" s="141"/>
      <c r="R731" s="141"/>
      <c r="S731" s="141"/>
      <c r="T731" s="141"/>
      <c r="U731" s="141"/>
      <c r="V731" s="141"/>
      <c r="W731" s="141"/>
      <c r="X731" s="141"/>
      <c r="Y731" s="141"/>
      <c r="Z731" s="141"/>
      <c r="AA731" s="141"/>
      <c r="AB731" s="141"/>
      <c r="AC731" s="141"/>
      <c r="AD731" s="141"/>
      <c r="AE731" s="141"/>
      <c r="AF731" s="141"/>
      <c r="AG731" s="141"/>
      <c r="AH731" s="141"/>
      <c r="AI731" s="141"/>
      <c r="AJ731" s="141"/>
      <c r="AK731" s="141"/>
      <c r="AL731" s="141"/>
      <c r="AM731" s="141"/>
      <c r="AN731" s="141"/>
      <c r="AO731" s="141"/>
      <c r="AP731" s="141"/>
      <c r="AQ731" s="141"/>
      <c r="AR731" s="141"/>
      <c r="AS731" s="141"/>
      <c r="AT731" s="141"/>
      <c r="AU731" s="141"/>
      <c r="AV731" s="141"/>
      <c r="AW731" s="141"/>
      <c r="AX731" s="141"/>
      <c r="AY731" s="141"/>
      <c r="AZ731" s="141"/>
      <c r="BA731" s="141"/>
      <c r="BB731" s="141"/>
      <c r="BC731" s="141"/>
    </row>
    <row r="732" spans="7:55" s="2" customFormat="1" x14ac:dyDescent="0.4">
      <c r="G732" s="141"/>
      <c r="H732" s="141"/>
      <c r="I732" s="141"/>
      <c r="J732" s="141"/>
      <c r="K732" s="141"/>
      <c r="L732" s="141"/>
      <c r="M732" s="141"/>
      <c r="N732" s="141"/>
      <c r="O732" s="141"/>
      <c r="P732" s="141"/>
      <c r="Q732" s="141"/>
      <c r="R732" s="141"/>
      <c r="S732" s="141"/>
      <c r="T732" s="141"/>
      <c r="U732" s="141"/>
      <c r="V732" s="141"/>
      <c r="W732" s="141"/>
      <c r="X732" s="141"/>
      <c r="Y732" s="141"/>
      <c r="Z732" s="141"/>
      <c r="AA732" s="141"/>
      <c r="AB732" s="141"/>
      <c r="AC732" s="141"/>
      <c r="AD732" s="141"/>
      <c r="AE732" s="141"/>
      <c r="AF732" s="141"/>
      <c r="AG732" s="141"/>
      <c r="AH732" s="141"/>
      <c r="AI732" s="141"/>
      <c r="AJ732" s="141"/>
      <c r="AK732" s="141"/>
      <c r="AL732" s="141"/>
      <c r="AM732" s="141"/>
      <c r="AN732" s="141"/>
      <c r="AO732" s="141"/>
      <c r="AP732" s="141"/>
      <c r="AQ732" s="141"/>
      <c r="AR732" s="141"/>
      <c r="AS732" s="141"/>
      <c r="AT732" s="141"/>
      <c r="AU732" s="141"/>
      <c r="AV732" s="141"/>
      <c r="AW732" s="141"/>
      <c r="AX732" s="141"/>
      <c r="AY732" s="141"/>
      <c r="AZ732" s="141"/>
      <c r="BA732" s="141"/>
      <c r="BB732" s="141"/>
      <c r="BC732" s="141"/>
    </row>
    <row r="733" spans="7:55" s="2" customFormat="1" x14ac:dyDescent="0.4">
      <c r="G733" s="141"/>
      <c r="H733" s="141"/>
      <c r="I733" s="141"/>
      <c r="J733" s="141"/>
      <c r="K733" s="141"/>
      <c r="L733" s="141"/>
      <c r="M733" s="141"/>
      <c r="N733" s="141"/>
      <c r="O733" s="141"/>
      <c r="P733" s="141"/>
      <c r="Q733" s="141"/>
      <c r="R733" s="141"/>
      <c r="S733" s="141"/>
      <c r="T733" s="141"/>
      <c r="U733" s="141"/>
      <c r="V733" s="141"/>
      <c r="W733" s="141"/>
      <c r="X733" s="141"/>
      <c r="Y733" s="141"/>
      <c r="Z733" s="141"/>
      <c r="AA733" s="141"/>
      <c r="AB733" s="141"/>
      <c r="AC733" s="141"/>
      <c r="AD733" s="141"/>
      <c r="AE733" s="141"/>
      <c r="AF733" s="141"/>
      <c r="AG733" s="141"/>
      <c r="AH733" s="141"/>
      <c r="AI733" s="141"/>
      <c r="AJ733" s="141"/>
      <c r="AK733" s="141"/>
      <c r="AL733" s="141"/>
      <c r="AM733" s="141"/>
      <c r="AN733" s="141"/>
      <c r="AO733" s="141"/>
      <c r="AP733" s="141"/>
      <c r="AQ733" s="141"/>
      <c r="AR733" s="141"/>
      <c r="AS733" s="141"/>
      <c r="AT733" s="141"/>
      <c r="AU733" s="141"/>
      <c r="AV733" s="141"/>
      <c r="AW733" s="141"/>
      <c r="AX733" s="141"/>
      <c r="AY733" s="141"/>
      <c r="AZ733" s="141"/>
      <c r="BA733" s="141"/>
      <c r="BB733" s="141"/>
      <c r="BC733" s="141"/>
    </row>
    <row r="734" spans="7:55" s="2" customFormat="1" x14ac:dyDescent="0.4">
      <c r="G734" s="141"/>
      <c r="H734" s="141"/>
      <c r="I734" s="141"/>
      <c r="J734" s="141"/>
      <c r="K734" s="141"/>
      <c r="L734" s="141"/>
      <c r="M734" s="141"/>
      <c r="N734" s="141"/>
      <c r="O734" s="141"/>
      <c r="P734" s="141"/>
      <c r="Q734" s="141"/>
      <c r="R734" s="141"/>
      <c r="S734" s="141"/>
      <c r="T734" s="141"/>
      <c r="U734" s="141"/>
      <c r="V734" s="141"/>
      <c r="W734" s="141"/>
      <c r="X734" s="141"/>
      <c r="Y734" s="141"/>
      <c r="Z734" s="141"/>
      <c r="AA734" s="141"/>
      <c r="AB734" s="141"/>
      <c r="AC734" s="141"/>
      <c r="AD734" s="141"/>
      <c r="AE734" s="141"/>
      <c r="AF734" s="141"/>
      <c r="AG734" s="141"/>
      <c r="AH734" s="141"/>
      <c r="AI734" s="141"/>
      <c r="AJ734" s="141"/>
      <c r="AK734" s="141"/>
      <c r="AL734" s="141"/>
      <c r="AM734" s="141"/>
      <c r="AN734" s="141"/>
      <c r="AO734" s="141"/>
      <c r="AP734" s="141"/>
      <c r="AQ734" s="141"/>
      <c r="AR734" s="141"/>
      <c r="AS734" s="141"/>
      <c r="AT734" s="141"/>
      <c r="AU734" s="141"/>
      <c r="AV734" s="141"/>
      <c r="AW734" s="141"/>
      <c r="AX734" s="141"/>
      <c r="AY734" s="141"/>
      <c r="AZ734" s="141"/>
      <c r="BA734" s="141"/>
      <c r="BB734" s="141"/>
      <c r="BC734" s="141"/>
    </row>
    <row r="735" spans="7:55" s="2" customFormat="1" x14ac:dyDescent="0.4">
      <c r="G735" s="141"/>
      <c r="H735" s="141"/>
      <c r="I735" s="141"/>
      <c r="J735" s="141"/>
      <c r="K735" s="141"/>
      <c r="L735" s="141"/>
      <c r="M735" s="141"/>
      <c r="N735" s="141"/>
      <c r="O735" s="141"/>
      <c r="P735" s="141"/>
      <c r="Q735" s="141"/>
      <c r="R735" s="141"/>
      <c r="S735" s="141"/>
      <c r="T735" s="141"/>
      <c r="U735" s="141"/>
      <c r="V735" s="141"/>
      <c r="W735" s="141"/>
      <c r="X735" s="141"/>
      <c r="Y735" s="141"/>
      <c r="Z735" s="141"/>
      <c r="AA735" s="141"/>
      <c r="AB735" s="141"/>
      <c r="AC735" s="141"/>
      <c r="AD735" s="141"/>
      <c r="AE735" s="141"/>
      <c r="AF735" s="141"/>
      <c r="AG735" s="141"/>
      <c r="AH735" s="141"/>
      <c r="AI735" s="141"/>
      <c r="AJ735" s="141"/>
      <c r="AK735" s="141"/>
      <c r="AL735" s="141"/>
      <c r="AM735" s="141"/>
      <c r="AN735" s="141"/>
      <c r="AO735" s="141"/>
      <c r="AP735" s="141"/>
      <c r="AQ735" s="141"/>
      <c r="AR735" s="141"/>
      <c r="AS735" s="141"/>
      <c r="AT735" s="141"/>
      <c r="AU735" s="141"/>
      <c r="AV735" s="141"/>
      <c r="AW735" s="141"/>
      <c r="AX735" s="141"/>
      <c r="AY735" s="141"/>
      <c r="AZ735" s="141"/>
      <c r="BA735" s="141"/>
      <c r="BB735" s="141"/>
      <c r="BC735" s="141"/>
    </row>
    <row r="736" spans="7:55" s="2" customFormat="1" x14ac:dyDescent="0.4">
      <c r="G736" s="141"/>
      <c r="H736" s="141"/>
      <c r="I736" s="141"/>
      <c r="J736" s="141"/>
      <c r="K736" s="141"/>
      <c r="L736" s="141"/>
      <c r="M736" s="141"/>
      <c r="N736" s="141"/>
      <c r="O736" s="141"/>
      <c r="P736" s="141"/>
      <c r="Q736" s="141"/>
      <c r="R736" s="141"/>
      <c r="S736" s="141"/>
      <c r="T736" s="141"/>
      <c r="U736" s="141"/>
      <c r="V736" s="141"/>
      <c r="W736" s="141"/>
      <c r="X736" s="141"/>
      <c r="Y736" s="141"/>
      <c r="Z736" s="141"/>
      <c r="AA736" s="141"/>
      <c r="AB736" s="141"/>
      <c r="AC736" s="141"/>
      <c r="AD736" s="141"/>
      <c r="AE736" s="141"/>
      <c r="AF736" s="141"/>
      <c r="AG736" s="141"/>
      <c r="AH736" s="141"/>
      <c r="AI736" s="141"/>
      <c r="AJ736" s="141"/>
      <c r="AK736" s="141"/>
      <c r="AL736" s="141"/>
      <c r="AM736" s="141"/>
      <c r="AN736" s="141"/>
      <c r="AO736" s="141"/>
      <c r="AP736" s="141"/>
      <c r="AQ736" s="141"/>
      <c r="AR736" s="141"/>
      <c r="AS736" s="141"/>
      <c r="AT736" s="141"/>
      <c r="AU736" s="141"/>
      <c r="AV736" s="141"/>
      <c r="AW736" s="141"/>
      <c r="AX736" s="141"/>
      <c r="AY736" s="141"/>
      <c r="AZ736" s="141"/>
      <c r="BA736" s="141"/>
      <c r="BB736" s="141"/>
      <c r="BC736" s="141"/>
    </row>
    <row r="737" spans="7:55" s="2" customFormat="1" x14ac:dyDescent="0.4">
      <c r="G737" s="141"/>
      <c r="H737" s="141"/>
      <c r="I737" s="141"/>
      <c r="J737" s="141"/>
      <c r="K737" s="141"/>
      <c r="L737" s="141"/>
      <c r="M737" s="141"/>
      <c r="N737" s="141"/>
      <c r="O737" s="141"/>
      <c r="P737" s="141"/>
      <c r="Q737" s="141"/>
      <c r="R737" s="141"/>
      <c r="S737" s="141"/>
      <c r="T737" s="141"/>
      <c r="U737" s="141"/>
      <c r="V737" s="141"/>
      <c r="W737" s="141"/>
      <c r="X737" s="141"/>
      <c r="Y737" s="141"/>
      <c r="Z737" s="141"/>
      <c r="AA737" s="141"/>
      <c r="AB737" s="141"/>
      <c r="AC737" s="141"/>
      <c r="AD737" s="141"/>
      <c r="AE737" s="141"/>
      <c r="AF737" s="141"/>
      <c r="AG737" s="141"/>
      <c r="AH737" s="141"/>
      <c r="AI737" s="141"/>
      <c r="AJ737" s="141"/>
      <c r="AK737" s="141"/>
      <c r="AL737" s="141"/>
      <c r="AM737" s="141"/>
      <c r="AN737" s="141"/>
      <c r="AO737" s="141"/>
      <c r="AP737" s="141"/>
      <c r="AQ737" s="141"/>
      <c r="AR737" s="141"/>
      <c r="AS737" s="141"/>
      <c r="AT737" s="141"/>
      <c r="AU737" s="141"/>
      <c r="AV737" s="141"/>
      <c r="AW737" s="141"/>
      <c r="AX737" s="141"/>
      <c r="AY737" s="141"/>
      <c r="AZ737" s="141"/>
      <c r="BA737" s="141"/>
      <c r="BB737" s="141"/>
      <c r="BC737" s="141"/>
    </row>
    <row r="738" spans="7:55" s="2" customFormat="1" x14ac:dyDescent="0.4">
      <c r="G738" s="141"/>
      <c r="H738" s="141"/>
      <c r="I738" s="141"/>
      <c r="J738" s="141"/>
      <c r="K738" s="141"/>
      <c r="L738" s="141"/>
      <c r="M738" s="141"/>
      <c r="N738" s="141"/>
      <c r="O738" s="141"/>
      <c r="P738" s="141"/>
      <c r="Q738" s="141"/>
      <c r="R738" s="141"/>
      <c r="S738" s="141"/>
      <c r="T738" s="141"/>
      <c r="U738" s="141"/>
      <c r="V738" s="141"/>
      <c r="W738" s="141"/>
      <c r="X738" s="141"/>
      <c r="Y738" s="141"/>
      <c r="Z738" s="141"/>
      <c r="AA738" s="141"/>
      <c r="AB738" s="141"/>
      <c r="AC738" s="141"/>
      <c r="AD738" s="141"/>
      <c r="AE738" s="141"/>
      <c r="AF738" s="141"/>
      <c r="AG738" s="141"/>
      <c r="AH738" s="141"/>
      <c r="AI738" s="141"/>
      <c r="AJ738" s="141"/>
      <c r="AK738" s="141"/>
      <c r="AL738" s="141"/>
      <c r="AM738" s="141"/>
      <c r="AN738" s="141"/>
      <c r="AO738" s="141"/>
      <c r="AP738" s="141"/>
      <c r="AQ738" s="141"/>
      <c r="AR738" s="141"/>
      <c r="AS738" s="141"/>
      <c r="AT738" s="141"/>
      <c r="AU738" s="141"/>
      <c r="AV738" s="141"/>
      <c r="AW738" s="141"/>
      <c r="AX738" s="141"/>
      <c r="AY738" s="141"/>
      <c r="AZ738" s="141"/>
      <c r="BA738" s="141"/>
      <c r="BB738" s="141"/>
      <c r="BC738" s="141"/>
    </row>
    <row r="739" spans="7:55" s="2" customFormat="1" x14ac:dyDescent="0.4">
      <c r="G739" s="141"/>
      <c r="H739" s="141"/>
      <c r="I739" s="141"/>
      <c r="J739" s="141"/>
      <c r="K739" s="141"/>
      <c r="L739" s="141"/>
      <c r="M739" s="141"/>
      <c r="N739" s="141"/>
      <c r="O739" s="141"/>
      <c r="P739" s="141"/>
      <c r="Q739" s="141"/>
      <c r="R739" s="141"/>
      <c r="S739" s="141"/>
      <c r="T739" s="141"/>
      <c r="U739" s="141"/>
      <c r="V739" s="141"/>
      <c r="W739" s="141"/>
      <c r="X739" s="141"/>
      <c r="Y739" s="141"/>
      <c r="Z739" s="141"/>
      <c r="AA739" s="141"/>
      <c r="AB739" s="141"/>
      <c r="AC739" s="141"/>
      <c r="AD739" s="141"/>
      <c r="AE739" s="141"/>
      <c r="AF739" s="141"/>
      <c r="AG739" s="141"/>
      <c r="AH739" s="141"/>
      <c r="AI739" s="141"/>
      <c r="AJ739" s="141"/>
      <c r="AK739" s="141"/>
      <c r="AL739" s="141"/>
      <c r="AM739" s="141"/>
      <c r="AN739" s="141"/>
      <c r="AO739" s="141"/>
      <c r="AP739" s="141"/>
      <c r="AQ739" s="141"/>
      <c r="AR739" s="141"/>
      <c r="AS739" s="141"/>
      <c r="AT739" s="141"/>
      <c r="AU739" s="141"/>
      <c r="AV739" s="141"/>
      <c r="AW739" s="141"/>
      <c r="AX739" s="141"/>
      <c r="AY739" s="141"/>
      <c r="AZ739" s="141"/>
      <c r="BA739" s="141"/>
      <c r="BB739" s="141"/>
      <c r="BC739" s="141"/>
    </row>
    <row r="740" spans="7:55" s="2" customFormat="1" x14ac:dyDescent="0.4">
      <c r="G740" s="141"/>
      <c r="H740" s="141"/>
      <c r="I740" s="141"/>
      <c r="J740" s="141"/>
      <c r="K740" s="141"/>
      <c r="L740" s="141"/>
      <c r="M740" s="141"/>
      <c r="N740" s="141"/>
      <c r="O740" s="141"/>
      <c r="P740" s="141"/>
      <c r="Q740" s="141"/>
      <c r="R740" s="141"/>
      <c r="S740" s="141"/>
      <c r="T740" s="141"/>
      <c r="U740" s="141"/>
      <c r="V740" s="141"/>
      <c r="W740" s="141"/>
      <c r="X740" s="141"/>
      <c r="Y740" s="141"/>
      <c r="Z740" s="141"/>
      <c r="AA740" s="141"/>
      <c r="AB740" s="141"/>
      <c r="AC740" s="141"/>
      <c r="AD740" s="141"/>
      <c r="AE740" s="141"/>
      <c r="AF740" s="141"/>
      <c r="AG740" s="141"/>
      <c r="AH740" s="141"/>
      <c r="AI740" s="141"/>
      <c r="AJ740" s="141"/>
      <c r="AK740" s="141"/>
      <c r="AL740" s="141"/>
      <c r="AM740" s="141"/>
      <c r="AN740" s="141"/>
      <c r="AO740" s="141"/>
      <c r="AP740" s="141"/>
      <c r="AQ740" s="141"/>
      <c r="AR740" s="141"/>
      <c r="AS740" s="141"/>
      <c r="AT740" s="141"/>
      <c r="AU740" s="141"/>
      <c r="AV740" s="141"/>
      <c r="AW740" s="141"/>
      <c r="AX740" s="141"/>
      <c r="AY740" s="141"/>
      <c r="AZ740" s="141"/>
      <c r="BA740" s="141"/>
      <c r="BB740" s="141"/>
      <c r="BC740" s="141"/>
    </row>
    <row r="741" spans="7:55" s="2" customFormat="1" x14ac:dyDescent="0.4">
      <c r="G741" s="141"/>
      <c r="H741" s="141"/>
      <c r="I741" s="141"/>
      <c r="J741" s="141"/>
      <c r="K741" s="141"/>
      <c r="L741" s="141"/>
      <c r="M741" s="141"/>
      <c r="N741" s="141"/>
      <c r="O741" s="141"/>
      <c r="P741" s="141"/>
      <c r="Q741" s="141"/>
      <c r="R741" s="141"/>
      <c r="S741" s="141"/>
      <c r="T741" s="141"/>
      <c r="U741" s="141"/>
      <c r="V741" s="141"/>
      <c r="W741" s="141"/>
      <c r="X741" s="141"/>
      <c r="Y741" s="141"/>
      <c r="Z741" s="141"/>
      <c r="AA741" s="141"/>
      <c r="AB741" s="141"/>
      <c r="AC741" s="141"/>
      <c r="AD741" s="141"/>
      <c r="AE741" s="141"/>
      <c r="AF741" s="141"/>
      <c r="AG741" s="141"/>
      <c r="AH741" s="141"/>
      <c r="AI741" s="141"/>
      <c r="AJ741" s="141"/>
      <c r="AK741" s="141"/>
      <c r="AL741" s="141"/>
      <c r="AM741" s="141"/>
      <c r="AN741" s="141"/>
      <c r="AO741" s="141"/>
      <c r="AP741" s="141"/>
      <c r="AQ741" s="141"/>
      <c r="AR741" s="141"/>
      <c r="AS741" s="141"/>
      <c r="AT741" s="141"/>
      <c r="AU741" s="141"/>
      <c r="AV741" s="141"/>
      <c r="AW741" s="141"/>
      <c r="AX741" s="141"/>
      <c r="AY741" s="141"/>
      <c r="AZ741" s="141"/>
      <c r="BA741" s="141"/>
      <c r="BB741" s="141"/>
      <c r="BC741" s="141"/>
    </row>
    <row r="742" spans="7:55" s="2" customFormat="1" x14ac:dyDescent="0.4">
      <c r="G742" s="141"/>
      <c r="H742" s="141"/>
      <c r="I742" s="141"/>
      <c r="J742" s="141"/>
      <c r="K742" s="141"/>
      <c r="L742" s="141"/>
      <c r="M742" s="141"/>
      <c r="N742" s="141"/>
      <c r="O742" s="141"/>
      <c r="P742" s="141"/>
      <c r="Q742" s="141"/>
      <c r="R742" s="141"/>
      <c r="S742" s="141"/>
      <c r="T742" s="141"/>
      <c r="U742" s="141"/>
      <c r="V742" s="141"/>
      <c r="W742" s="141"/>
      <c r="X742" s="141"/>
      <c r="Y742" s="141"/>
      <c r="Z742" s="141"/>
      <c r="AA742" s="141"/>
      <c r="AB742" s="141"/>
      <c r="AC742" s="141"/>
      <c r="AD742" s="141"/>
      <c r="AE742" s="141"/>
      <c r="AF742" s="141"/>
      <c r="AG742" s="141"/>
      <c r="AH742" s="141"/>
      <c r="AI742" s="141"/>
      <c r="AJ742" s="141"/>
      <c r="AK742" s="141"/>
      <c r="AL742" s="141"/>
      <c r="AM742" s="141"/>
      <c r="AN742" s="141"/>
      <c r="AO742" s="141"/>
      <c r="AP742" s="141"/>
      <c r="AQ742" s="141"/>
      <c r="AR742" s="141"/>
      <c r="AS742" s="141"/>
      <c r="AT742" s="141"/>
      <c r="AU742" s="141"/>
      <c r="AV742" s="141"/>
      <c r="AW742" s="141"/>
      <c r="AX742" s="141"/>
      <c r="AY742" s="141"/>
      <c r="AZ742" s="141"/>
      <c r="BA742" s="141"/>
      <c r="BB742" s="141"/>
      <c r="BC742" s="141"/>
    </row>
    <row r="743" spans="7:55" s="2" customFormat="1" x14ac:dyDescent="0.4">
      <c r="G743" s="141"/>
      <c r="H743" s="141"/>
      <c r="I743" s="141"/>
      <c r="J743" s="141"/>
      <c r="K743" s="141"/>
      <c r="L743" s="141"/>
      <c r="M743" s="141"/>
      <c r="N743" s="141"/>
      <c r="O743" s="141"/>
      <c r="P743" s="141"/>
      <c r="Q743" s="141"/>
      <c r="R743" s="141"/>
      <c r="S743" s="141"/>
      <c r="T743" s="141"/>
      <c r="U743" s="141"/>
      <c r="V743" s="141"/>
      <c r="W743" s="141"/>
      <c r="X743" s="141"/>
      <c r="Y743" s="141"/>
      <c r="Z743" s="141"/>
      <c r="AA743" s="141"/>
      <c r="AB743" s="141"/>
      <c r="AC743" s="141"/>
      <c r="AD743" s="141"/>
      <c r="AE743" s="141"/>
      <c r="AF743" s="141"/>
      <c r="AG743" s="141"/>
      <c r="AH743" s="141"/>
      <c r="AI743" s="141"/>
      <c r="AJ743" s="141"/>
      <c r="AK743" s="141"/>
      <c r="AL743" s="141"/>
      <c r="AM743" s="141"/>
      <c r="AN743" s="141"/>
      <c r="AO743" s="141"/>
      <c r="AP743" s="141"/>
      <c r="AQ743" s="141"/>
      <c r="AR743" s="141"/>
      <c r="AS743" s="141"/>
      <c r="AT743" s="141"/>
      <c r="AU743" s="141"/>
      <c r="AV743" s="141"/>
      <c r="AW743" s="141"/>
      <c r="AX743" s="141"/>
      <c r="AY743" s="141"/>
      <c r="AZ743" s="141"/>
      <c r="BA743" s="141"/>
      <c r="BB743" s="141"/>
      <c r="BC743" s="141"/>
    </row>
    <row r="744" spans="7:55" s="2" customFormat="1" x14ac:dyDescent="0.4">
      <c r="G744" s="141"/>
      <c r="H744" s="141"/>
      <c r="I744" s="141"/>
      <c r="J744" s="141"/>
      <c r="K744" s="141"/>
      <c r="L744" s="141"/>
      <c r="M744" s="141"/>
      <c r="N744" s="141"/>
      <c r="O744" s="141"/>
      <c r="P744" s="141"/>
      <c r="Q744" s="141"/>
      <c r="R744" s="141"/>
      <c r="S744" s="141"/>
      <c r="T744" s="141"/>
      <c r="U744" s="141"/>
      <c r="V744" s="141"/>
      <c r="W744" s="141"/>
      <c r="X744" s="141"/>
      <c r="Y744" s="141"/>
      <c r="Z744" s="141"/>
      <c r="AA744" s="141"/>
      <c r="AB744" s="141"/>
      <c r="AC744" s="141"/>
      <c r="AD744" s="141"/>
      <c r="AE744" s="141"/>
      <c r="AF744" s="141"/>
      <c r="AG744" s="141"/>
      <c r="AH744" s="141"/>
      <c r="AI744" s="141"/>
      <c r="AJ744" s="141"/>
      <c r="AK744" s="141"/>
      <c r="AL744" s="141"/>
      <c r="AM744" s="141"/>
      <c r="AN744" s="141"/>
      <c r="AO744" s="141"/>
      <c r="AP744" s="141"/>
      <c r="AQ744" s="141"/>
      <c r="AR744" s="141"/>
      <c r="AS744" s="141"/>
      <c r="AT744" s="141"/>
      <c r="AU744" s="141"/>
      <c r="AV744" s="141"/>
      <c r="AW744" s="141"/>
      <c r="AX744" s="141"/>
      <c r="AY744" s="141"/>
      <c r="AZ744" s="141"/>
      <c r="BA744" s="141"/>
      <c r="BB744" s="141"/>
      <c r="BC744" s="141"/>
    </row>
    <row r="745" spans="7:55" s="2" customFormat="1" x14ac:dyDescent="0.4">
      <c r="G745" s="141"/>
      <c r="H745" s="141"/>
      <c r="I745" s="141"/>
      <c r="J745" s="141"/>
      <c r="K745" s="141"/>
      <c r="L745" s="141"/>
      <c r="M745" s="141"/>
      <c r="N745" s="141"/>
      <c r="O745" s="141"/>
      <c r="P745" s="141"/>
      <c r="Q745" s="141"/>
      <c r="R745" s="141"/>
      <c r="S745" s="141"/>
      <c r="T745" s="141"/>
      <c r="U745" s="141"/>
      <c r="V745" s="141"/>
      <c r="W745" s="141"/>
      <c r="X745" s="141"/>
      <c r="Y745" s="141"/>
      <c r="Z745" s="141"/>
      <c r="AA745" s="141"/>
      <c r="AB745" s="141"/>
      <c r="AC745" s="141"/>
      <c r="AD745" s="141"/>
      <c r="AE745" s="141"/>
      <c r="AF745" s="141"/>
      <c r="AG745" s="141"/>
      <c r="AH745" s="141"/>
      <c r="AI745" s="141"/>
      <c r="AJ745" s="141"/>
      <c r="AK745" s="141"/>
      <c r="AL745" s="141"/>
      <c r="AM745" s="141"/>
      <c r="AN745" s="141"/>
      <c r="AO745" s="141"/>
      <c r="AP745" s="141"/>
      <c r="AQ745" s="141"/>
      <c r="AR745" s="141"/>
      <c r="AS745" s="141"/>
      <c r="AT745" s="141"/>
      <c r="AU745" s="141"/>
      <c r="AV745" s="141"/>
      <c r="AW745" s="141"/>
      <c r="AX745" s="141"/>
      <c r="AY745" s="141"/>
      <c r="AZ745" s="141"/>
      <c r="BA745" s="141"/>
      <c r="BB745" s="141"/>
      <c r="BC745" s="141"/>
    </row>
    <row r="746" spans="7:55" s="2" customFormat="1" x14ac:dyDescent="0.4">
      <c r="G746" s="141"/>
      <c r="H746" s="141"/>
      <c r="I746" s="141"/>
      <c r="J746" s="141"/>
      <c r="K746" s="141"/>
      <c r="L746" s="141"/>
      <c r="M746" s="141"/>
      <c r="N746" s="141"/>
      <c r="O746" s="141"/>
      <c r="P746" s="141"/>
      <c r="Q746" s="141"/>
      <c r="R746" s="141"/>
      <c r="S746" s="141"/>
      <c r="T746" s="141"/>
      <c r="U746" s="141"/>
      <c r="V746" s="141"/>
      <c r="W746" s="141"/>
      <c r="X746" s="141"/>
      <c r="Y746" s="141"/>
      <c r="Z746" s="141"/>
      <c r="AA746" s="141"/>
      <c r="AB746" s="141"/>
      <c r="AC746" s="141"/>
      <c r="AD746" s="141"/>
      <c r="AE746" s="141"/>
      <c r="AF746" s="141"/>
      <c r="AG746" s="141"/>
      <c r="AH746" s="141"/>
      <c r="AI746" s="141"/>
      <c r="AJ746" s="141"/>
      <c r="AK746" s="141"/>
      <c r="AL746" s="141"/>
      <c r="AM746" s="141"/>
      <c r="AN746" s="141"/>
      <c r="AO746" s="141"/>
      <c r="AP746" s="141"/>
      <c r="AQ746" s="141"/>
      <c r="AR746" s="141"/>
      <c r="AS746" s="141"/>
      <c r="AT746" s="141"/>
      <c r="AU746" s="141"/>
      <c r="AV746" s="141"/>
      <c r="AW746" s="141"/>
      <c r="AX746" s="141"/>
      <c r="AY746" s="141"/>
      <c r="AZ746" s="141"/>
      <c r="BA746" s="141"/>
      <c r="BB746" s="141"/>
      <c r="BC746" s="141"/>
    </row>
    <row r="747" spans="7:55" s="2" customFormat="1" x14ac:dyDescent="0.4">
      <c r="G747" s="141"/>
      <c r="H747" s="141"/>
      <c r="I747" s="141"/>
      <c r="J747" s="141"/>
      <c r="K747" s="141"/>
      <c r="L747" s="141"/>
      <c r="M747" s="141"/>
      <c r="N747" s="141"/>
      <c r="O747" s="141"/>
      <c r="P747" s="141"/>
      <c r="Q747" s="141"/>
      <c r="R747" s="141"/>
      <c r="S747" s="141"/>
      <c r="T747" s="141"/>
      <c r="U747" s="141"/>
      <c r="V747" s="141"/>
      <c r="W747" s="141"/>
      <c r="X747" s="141"/>
      <c r="Y747" s="141"/>
      <c r="Z747" s="141"/>
      <c r="AA747" s="141"/>
      <c r="AB747" s="141"/>
      <c r="AC747" s="141"/>
      <c r="AD747" s="141"/>
      <c r="AE747" s="141"/>
      <c r="AF747" s="141"/>
      <c r="AG747" s="141"/>
      <c r="AH747" s="141"/>
      <c r="AI747" s="141"/>
      <c r="AJ747" s="141"/>
      <c r="AK747" s="141"/>
      <c r="AL747" s="141"/>
      <c r="AM747" s="141"/>
      <c r="AN747" s="141"/>
      <c r="AO747" s="141"/>
      <c r="AP747" s="141"/>
      <c r="AQ747" s="141"/>
      <c r="AR747" s="141"/>
      <c r="AS747" s="141"/>
      <c r="AT747" s="141"/>
      <c r="AU747" s="141"/>
      <c r="AV747" s="141"/>
      <c r="AW747" s="141"/>
      <c r="AX747" s="141"/>
      <c r="AY747" s="141"/>
      <c r="AZ747" s="141"/>
      <c r="BA747" s="141"/>
      <c r="BB747" s="141"/>
      <c r="BC747" s="141"/>
    </row>
    <row r="748" spans="7:55" s="2" customFormat="1" x14ac:dyDescent="0.4">
      <c r="G748" s="141"/>
      <c r="H748" s="141"/>
      <c r="I748" s="141"/>
      <c r="J748" s="141"/>
      <c r="K748" s="141"/>
      <c r="L748" s="141"/>
      <c r="M748" s="141"/>
      <c r="N748" s="141"/>
      <c r="O748" s="141"/>
      <c r="P748" s="141"/>
      <c r="Q748" s="141"/>
      <c r="R748" s="141"/>
      <c r="S748" s="141"/>
      <c r="T748" s="141"/>
      <c r="U748" s="141"/>
      <c r="V748" s="141"/>
      <c r="W748" s="141"/>
      <c r="X748" s="141"/>
      <c r="Y748" s="141"/>
      <c r="Z748" s="141"/>
      <c r="AA748" s="141"/>
      <c r="AB748" s="141"/>
      <c r="AC748" s="141"/>
      <c r="AD748" s="141"/>
      <c r="AE748" s="141"/>
      <c r="AF748" s="141"/>
      <c r="AG748" s="141"/>
      <c r="AH748" s="141"/>
      <c r="AI748" s="141"/>
      <c r="AJ748" s="141"/>
      <c r="AK748" s="141"/>
      <c r="AL748" s="141"/>
      <c r="AM748" s="141"/>
      <c r="AN748" s="141"/>
      <c r="AO748" s="141"/>
      <c r="AP748" s="141"/>
      <c r="AQ748" s="141"/>
      <c r="AR748" s="141"/>
      <c r="AS748" s="141"/>
      <c r="AT748" s="141"/>
      <c r="AU748" s="141"/>
      <c r="AV748" s="141"/>
      <c r="AW748" s="141"/>
      <c r="AX748" s="141"/>
      <c r="AY748" s="141"/>
      <c r="AZ748" s="141"/>
      <c r="BA748" s="141"/>
      <c r="BB748" s="141"/>
      <c r="BC748" s="141"/>
    </row>
    <row r="749" spans="7:55" s="2" customFormat="1" x14ac:dyDescent="0.4">
      <c r="G749" s="141"/>
      <c r="H749" s="141"/>
      <c r="I749" s="141"/>
      <c r="J749" s="141"/>
      <c r="K749" s="141"/>
      <c r="L749" s="141"/>
      <c r="M749" s="141"/>
      <c r="N749" s="141"/>
      <c r="O749" s="141"/>
      <c r="P749" s="141"/>
      <c r="Q749" s="141"/>
      <c r="R749" s="141"/>
      <c r="S749" s="141"/>
      <c r="T749" s="141"/>
      <c r="U749" s="141"/>
      <c r="V749" s="141"/>
      <c r="W749" s="141"/>
      <c r="X749" s="141"/>
      <c r="Y749" s="141"/>
      <c r="Z749" s="141"/>
      <c r="AA749" s="141"/>
      <c r="AB749" s="141"/>
      <c r="AC749" s="141"/>
      <c r="AD749" s="141"/>
      <c r="AE749" s="141"/>
      <c r="AF749" s="141"/>
      <c r="AG749" s="141"/>
      <c r="AH749" s="141"/>
      <c r="AI749" s="141"/>
      <c r="AJ749" s="141"/>
      <c r="AK749" s="141"/>
      <c r="AL749" s="141"/>
      <c r="AM749" s="141"/>
      <c r="AN749" s="141"/>
      <c r="AO749" s="141"/>
      <c r="AP749" s="141"/>
      <c r="AQ749" s="141"/>
      <c r="AR749" s="141"/>
      <c r="AS749" s="141"/>
      <c r="AT749" s="141"/>
      <c r="AU749" s="141"/>
      <c r="AV749" s="141"/>
      <c r="AW749" s="141"/>
      <c r="AX749" s="141"/>
      <c r="AY749" s="141"/>
      <c r="AZ749" s="141"/>
      <c r="BA749" s="141"/>
      <c r="BB749" s="141"/>
      <c r="BC749" s="141"/>
    </row>
    <row r="750" spans="7:55" s="2" customFormat="1" x14ac:dyDescent="0.4">
      <c r="G750" s="141"/>
      <c r="H750" s="141"/>
      <c r="I750" s="141"/>
      <c r="J750" s="141"/>
      <c r="K750" s="141"/>
      <c r="L750" s="141"/>
      <c r="M750" s="141"/>
      <c r="N750" s="141"/>
      <c r="O750" s="141"/>
      <c r="P750" s="141"/>
      <c r="Q750" s="141"/>
      <c r="R750" s="141"/>
      <c r="S750" s="141"/>
      <c r="T750" s="141"/>
      <c r="U750" s="141"/>
      <c r="V750" s="141"/>
      <c r="W750" s="141"/>
      <c r="X750" s="141"/>
      <c r="Y750" s="141"/>
      <c r="Z750" s="141"/>
      <c r="AA750" s="141"/>
      <c r="AB750" s="141"/>
      <c r="AC750" s="141"/>
      <c r="AD750" s="141"/>
      <c r="AE750" s="141"/>
      <c r="AF750" s="141"/>
      <c r="AG750" s="141"/>
      <c r="AH750" s="141"/>
      <c r="AI750" s="141"/>
      <c r="AJ750" s="141"/>
      <c r="AK750" s="141"/>
      <c r="AL750" s="141"/>
      <c r="AM750" s="141"/>
      <c r="AN750" s="141"/>
      <c r="AO750" s="141"/>
      <c r="AP750" s="141"/>
      <c r="AQ750" s="141"/>
      <c r="AR750" s="141"/>
      <c r="AS750" s="141"/>
      <c r="AT750" s="141"/>
      <c r="AU750" s="141"/>
      <c r="AV750" s="141"/>
      <c r="AW750" s="141"/>
      <c r="AX750" s="141"/>
      <c r="AY750" s="141"/>
      <c r="AZ750" s="141"/>
      <c r="BA750" s="141"/>
      <c r="BB750" s="141"/>
      <c r="BC750" s="141"/>
    </row>
    <row r="751" spans="7:55" s="2" customFormat="1" x14ac:dyDescent="0.4">
      <c r="G751" s="141"/>
      <c r="H751" s="141"/>
      <c r="I751" s="141"/>
      <c r="J751" s="141"/>
      <c r="K751" s="141"/>
      <c r="L751" s="141"/>
      <c r="M751" s="141"/>
      <c r="N751" s="141"/>
      <c r="O751" s="141"/>
      <c r="P751" s="141"/>
      <c r="Q751" s="141"/>
      <c r="R751" s="141"/>
      <c r="S751" s="141"/>
      <c r="T751" s="141"/>
      <c r="U751" s="141"/>
      <c r="V751" s="141"/>
      <c r="W751" s="141"/>
      <c r="X751" s="141"/>
      <c r="Y751" s="141"/>
      <c r="Z751" s="141"/>
      <c r="AA751" s="141"/>
      <c r="AB751" s="141"/>
      <c r="AC751" s="141"/>
      <c r="AD751" s="141"/>
      <c r="AE751" s="141"/>
      <c r="AF751" s="141"/>
      <c r="AG751" s="141"/>
      <c r="AH751" s="141"/>
      <c r="AI751" s="141"/>
      <c r="AJ751" s="141"/>
      <c r="AK751" s="141"/>
      <c r="AL751" s="141"/>
      <c r="AM751" s="141"/>
      <c r="AN751" s="141"/>
      <c r="AO751" s="141"/>
      <c r="AP751" s="141"/>
      <c r="AQ751" s="141"/>
      <c r="AR751" s="141"/>
      <c r="AS751" s="141"/>
      <c r="AT751" s="141"/>
      <c r="AU751" s="141"/>
      <c r="AV751" s="141"/>
      <c r="AW751" s="141"/>
      <c r="AX751" s="141"/>
      <c r="AY751" s="141"/>
      <c r="AZ751" s="141"/>
      <c r="BA751" s="141"/>
      <c r="BB751" s="141"/>
      <c r="BC751" s="141"/>
    </row>
    <row r="752" spans="7:55" s="2" customFormat="1" x14ac:dyDescent="0.4">
      <c r="G752" s="141"/>
      <c r="H752" s="141"/>
      <c r="I752" s="141"/>
      <c r="J752" s="141"/>
      <c r="K752" s="141"/>
      <c r="L752" s="141"/>
      <c r="M752" s="141"/>
      <c r="N752" s="141"/>
      <c r="O752" s="141"/>
      <c r="P752" s="141"/>
      <c r="Q752" s="141"/>
      <c r="R752" s="141"/>
      <c r="S752" s="141"/>
      <c r="T752" s="141"/>
      <c r="U752" s="141"/>
      <c r="V752" s="141"/>
      <c r="W752" s="141"/>
      <c r="X752" s="141"/>
      <c r="Y752" s="141"/>
      <c r="Z752" s="141"/>
      <c r="AA752" s="141"/>
      <c r="AB752" s="141"/>
      <c r="AC752" s="141"/>
      <c r="AD752" s="141"/>
      <c r="AE752" s="141"/>
      <c r="AF752" s="141"/>
      <c r="AG752" s="141"/>
      <c r="AH752" s="141"/>
      <c r="AI752" s="141"/>
      <c r="AJ752" s="141"/>
      <c r="AK752" s="141"/>
      <c r="AL752" s="141"/>
      <c r="AM752" s="141"/>
      <c r="AN752" s="141"/>
      <c r="AO752" s="141"/>
      <c r="AP752" s="141"/>
      <c r="AQ752" s="141"/>
      <c r="AR752" s="141"/>
      <c r="AS752" s="141"/>
      <c r="AT752" s="141"/>
      <c r="AU752" s="141"/>
      <c r="AV752" s="141"/>
      <c r="AW752" s="141"/>
      <c r="AX752" s="141"/>
      <c r="AY752" s="141"/>
      <c r="AZ752" s="141"/>
      <c r="BA752" s="141"/>
      <c r="BB752" s="141"/>
      <c r="BC752" s="141"/>
    </row>
    <row r="753" spans="7:55" s="2" customFormat="1" x14ac:dyDescent="0.4">
      <c r="G753" s="141"/>
      <c r="H753" s="141"/>
      <c r="I753" s="141"/>
      <c r="J753" s="141"/>
      <c r="K753" s="141"/>
      <c r="L753" s="141"/>
      <c r="M753" s="141"/>
      <c r="N753" s="141"/>
      <c r="O753" s="141"/>
      <c r="P753" s="141"/>
      <c r="Q753" s="141"/>
      <c r="R753" s="141"/>
      <c r="S753" s="141"/>
      <c r="T753" s="141"/>
      <c r="U753" s="141"/>
      <c r="V753" s="141"/>
      <c r="W753" s="141"/>
      <c r="X753" s="141"/>
      <c r="Y753" s="141"/>
      <c r="Z753" s="141"/>
      <c r="AA753" s="141"/>
      <c r="AB753" s="141"/>
      <c r="AC753" s="141"/>
      <c r="AD753" s="141"/>
      <c r="AE753" s="141"/>
      <c r="AF753" s="141"/>
      <c r="AG753" s="141"/>
      <c r="AH753" s="141"/>
      <c r="AI753" s="141"/>
      <c r="AJ753" s="141"/>
      <c r="AK753" s="141"/>
      <c r="AL753" s="141"/>
      <c r="AM753" s="141"/>
      <c r="AN753" s="141"/>
      <c r="AO753" s="141"/>
      <c r="AP753" s="141"/>
      <c r="AQ753" s="141"/>
      <c r="AR753" s="141"/>
      <c r="AS753" s="141"/>
      <c r="AT753" s="141"/>
      <c r="AU753" s="141"/>
      <c r="AV753" s="141"/>
      <c r="AW753" s="141"/>
      <c r="AX753" s="141"/>
      <c r="AY753" s="141"/>
      <c r="AZ753" s="141"/>
      <c r="BA753" s="141"/>
      <c r="BB753" s="141"/>
      <c r="BC753" s="141"/>
    </row>
    <row r="754" spans="7:55" s="2" customFormat="1" x14ac:dyDescent="0.4">
      <c r="G754" s="141"/>
      <c r="H754" s="141"/>
      <c r="I754" s="141"/>
      <c r="J754" s="141"/>
      <c r="K754" s="141"/>
      <c r="L754" s="141"/>
      <c r="M754" s="141"/>
      <c r="N754" s="141"/>
      <c r="O754" s="141"/>
      <c r="P754" s="141"/>
      <c r="Q754" s="141"/>
      <c r="R754" s="141"/>
      <c r="S754" s="141"/>
      <c r="T754" s="141"/>
      <c r="U754" s="141"/>
      <c r="V754" s="141"/>
      <c r="W754" s="141"/>
      <c r="X754" s="141"/>
      <c r="Y754" s="141"/>
      <c r="Z754" s="141"/>
      <c r="AA754" s="141"/>
      <c r="AB754" s="141"/>
      <c r="AC754" s="141"/>
      <c r="AD754" s="141"/>
      <c r="AE754" s="141"/>
      <c r="AF754" s="141"/>
      <c r="AG754" s="141"/>
      <c r="AH754" s="141"/>
      <c r="AI754" s="141"/>
      <c r="AJ754" s="141"/>
      <c r="AK754" s="141"/>
      <c r="AL754" s="141"/>
      <c r="AM754" s="141"/>
      <c r="AN754" s="141"/>
      <c r="AO754" s="141"/>
      <c r="AP754" s="141"/>
      <c r="AQ754" s="141"/>
      <c r="AR754" s="141"/>
      <c r="AS754" s="141"/>
      <c r="AT754" s="141"/>
      <c r="AU754" s="141"/>
      <c r="AV754" s="141"/>
      <c r="AW754" s="141"/>
      <c r="AX754" s="141"/>
      <c r="AY754" s="141"/>
      <c r="AZ754" s="141"/>
      <c r="BA754" s="141"/>
      <c r="BB754" s="141"/>
      <c r="BC754" s="141"/>
    </row>
    <row r="755" spans="7:55" s="2" customFormat="1" x14ac:dyDescent="0.4">
      <c r="G755" s="141"/>
      <c r="H755" s="141"/>
      <c r="I755" s="141"/>
      <c r="J755" s="141"/>
      <c r="K755" s="141"/>
      <c r="L755" s="141"/>
      <c r="M755" s="141"/>
      <c r="N755" s="141"/>
      <c r="O755" s="141"/>
      <c r="P755" s="141"/>
      <c r="Q755" s="141"/>
      <c r="R755" s="141"/>
      <c r="S755" s="141"/>
      <c r="T755" s="141"/>
      <c r="U755" s="141"/>
      <c r="V755" s="141"/>
      <c r="W755" s="141"/>
      <c r="X755" s="141"/>
      <c r="Y755" s="141"/>
      <c r="Z755" s="141"/>
      <c r="AA755" s="141"/>
      <c r="AB755" s="141"/>
      <c r="AC755" s="141"/>
      <c r="AD755" s="141"/>
      <c r="AE755" s="141"/>
      <c r="AF755" s="141"/>
      <c r="AG755" s="141"/>
      <c r="AH755" s="141"/>
      <c r="AI755" s="141"/>
      <c r="AJ755" s="141"/>
      <c r="AK755" s="141"/>
      <c r="AL755" s="141"/>
      <c r="AM755" s="141"/>
      <c r="AN755" s="141"/>
      <c r="AO755" s="141"/>
      <c r="AP755" s="141"/>
      <c r="AQ755" s="141"/>
      <c r="AR755" s="141"/>
      <c r="AS755" s="141"/>
      <c r="AT755" s="141"/>
      <c r="AU755" s="141"/>
      <c r="AV755" s="141"/>
      <c r="AW755" s="141"/>
      <c r="AX755" s="141"/>
      <c r="AY755" s="141"/>
      <c r="AZ755" s="141"/>
      <c r="BA755" s="141"/>
      <c r="BB755" s="141"/>
      <c r="BC755" s="141"/>
    </row>
    <row r="756" spans="7:55" s="2" customFormat="1" x14ac:dyDescent="0.4">
      <c r="G756" s="141"/>
      <c r="H756" s="141"/>
      <c r="I756" s="141"/>
      <c r="J756" s="141"/>
      <c r="K756" s="141"/>
      <c r="L756" s="141"/>
      <c r="M756" s="141"/>
      <c r="N756" s="141"/>
      <c r="O756" s="141"/>
      <c r="P756" s="141"/>
      <c r="Q756" s="141"/>
      <c r="R756" s="141"/>
      <c r="S756" s="141"/>
      <c r="T756" s="141"/>
      <c r="U756" s="141"/>
      <c r="V756" s="141"/>
      <c r="W756" s="141"/>
      <c r="X756" s="141"/>
      <c r="Y756" s="141"/>
      <c r="Z756" s="141"/>
      <c r="AA756" s="141"/>
      <c r="AB756" s="141"/>
      <c r="AC756" s="141"/>
      <c r="AD756" s="141"/>
      <c r="AE756" s="141"/>
      <c r="AF756" s="141"/>
      <c r="AG756" s="141"/>
      <c r="AH756" s="141"/>
      <c r="AI756" s="141"/>
      <c r="AJ756" s="141"/>
      <c r="AK756" s="141"/>
      <c r="AL756" s="141"/>
      <c r="AM756" s="141"/>
      <c r="AN756" s="141"/>
      <c r="AO756" s="141"/>
      <c r="AP756" s="141"/>
      <c r="AQ756" s="141"/>
      <c r="AR756" s="141"/>
      <c r="AS756" s="141"/>
      <c r="AT756" s="141"/>
      <c r="AU756" s="141"/>
      <c r="AV756" s="141"/>
      <c r="AW756" s="141"/>
      <c r="AX756" s="141"/>
      <c r="AY756" s="141"/>
      <c r="AZ756" s="141"/>
      <c r="BA756" s="141"/>
      <c r="BB756" s="141"/>
      <c r="BC756" s="141"/>
    </row>
    <row r="757" spans="7:55" s="2" customFormat="1" x14ac:dyDescent="0.4">
      <c r="G757" s="141"/>
      <c r="H757" s="141"/>
      <c r="I757" s="141"/>
      <c r="J757" s="141"/>
      <c r="K757" s="141"/>
      <c r="L757" s="141"/>
      <c r="M757" s="141"/>
      <c r="N757" s="141"/>
      <c r="O757" s="141"/>
      <c r="P757" s="141"/>
      <c r="Q757" s="141"/>
      <c r="R757" s="141"/>
      <c r="S757" s="141"/>
      <c r="T757" s="141"/>
      <c r="U757" s="141"/>
      <c r="V757" s="141"/>
      <c r="W757" s="141"/>
      <c r="X757" s="141"/>
      <c r="Y757" s="141"/>
      <c r="Z757" s="141"/>
      <c r="AA757" s="141"/>
      <c r="AB757" s="141"/>
      <c r="AC757" s="141"/>
      <c r="AD757" s="141"/>
      <c r="AE757" s="141"/>
      <c r="AF757" s="141"/>
      <c r="AG757" s="141"/>
      <c r="AH757" s="141"/>
      <c r="AI757" s="141"/>
      <c r="AJ757" s="141"/>
      <c r="AK757" s="141"/>
      <c r="AL757" s="141"/>
      <c r="AM757" s="141"/>
      <c r="AN757" s="141"/>
      <c r="AO757" s="141"/>
      <c r="AP757" s="141"/>
      <c r="AQ757" s="141"/>
      <c r="AR757" s="141"/>
      <c r="AS757" s="141"/>
      <c r="AT757" s="141"/>
      <c r="AU757" s="141"/>
      <c r="AV757" s="141"/>
      <c r="AW757" s="141"/>
      <c r="AX757" s="141"/>
      <c r="AY757" s="141"/>
      <c r="AZ757" s="141"/>
      <c r="BA757" s="141"/>
      <c r="BB757" s="141"/>
      <c r="BC757" s="141"/>
    </row>
    <row r="758" spans="7:55" s="2" customFormat="1" x14ac:dyDescent="0.4">
      <c r="G758" s="141"/>
      <c r="H758" s="141"/>
      <c r="I758" s="141"/>
      <c r="J758" s="141"/>
      <c r="K758" s="141"/>
      <c r="L758" s="141"/>
      <c r="M758" s="141"/>
      <c r="N758" s="141"/>
      <c r="O758" s="141"/>
      <c r="P758" s="141"/>
      <c r="Q758" s="141"/>
      <c r="R758" s="141"/>
      <c r="S758" s="141"/>
      <c r="T758" s="141"/>
      <c r="U758" s="141"/>
      <c r="V758" s="141"/>
      <c r="W758" s="141"/>
      <c r="X758" s="141"/>
      <c r="Y758" s="141"/>
      <c r="Z758" s="141"/>
      <c r="AA758" s="141"/>
      <c r="AB758" s="141"/>
      <c r="AC758" s="141"/>
      <c r="AD758" s="141"/>
      <c r="AE758" s="141"/>
      <c r="AF758" s="141"/>
      <c r="AG758" s="141"/>
      <c r="AH758" s="141"/>
      <c r="AI758" s="141"/>
      <c r="AJ758" s="141"/>
      <c r="AK758" s="141"/>
      <c r="AL758" s="141"/>
      <c r="AM758" s="141"/>
      <c r="AN758" s="141"/>
      <c r="AO758" s="141"/>
      <c r="AP758" s="141"/>
      <c r="AQ758" s="141"/>
      <c r="AR758" s="141"/>
      <c r="AS758" s="141"/>
      <c r="AT758" s="141"/>
      <c r="AU758" s="141"/>
      <c r="AV758" s="141"/>
      <c r="AW758" s="141"/>
      <c r="AX758" s="141"/>
      <c r="AY758" s="141"/>
      <c r="AZ758" s="141"/>
      <c r="BA758" s="141"/>
      <c r="BB758" s="141"/>
      <c r="BC758" s="141"/>
    </row>
    <row r="759" spans="7:55" s="2" customFormat="1" x14ac:dyDescent="0.4">
      <c r="G759" s="141"/>
      <c r="H759" s="141"/>
      <c r="I759" s="141"/>
      <c r="J759" s="141"/>
      <c r="K759" s="141"/>
      <c r="L759" s="141"/>
      <c r="M759" s="141"/>
      <c r="N759" s="141"/>
      <c r="O759" s="141"/>
      <c r="P759" s="141"/>
      <c r="Q759" s="141"/>
      <c r="R759" s="141"/>
      <c r="S759" s="141"/>
      <c r="T759" s="141"/>
      <c r="U759" s="141"/>
      <c r="V759" s="141"/>
      <c r="W759" s="141"/>
      <c r="X759" s="141"/>
      <c r="Y759" s="141"/>
      <c r="Z759" s="141"/>
      <c r="AA759" s="141"/>
      <c r="AB759" s="141"/>
      <c r="AC759" s="141"/>
      <c r="AD759" s="141"/>
      <c r="AE759" s="141"/>
      <c r="AF759" s="141"/>
      <c r="AG759" s="141"/>
      <c r="AH759" s="141"/>
      <c r="AI759" s="141"/>
      <c r="AJ759" s="141"/>
      <c r="AK759" s="141"/>
      <c r="AL759" s="141"/>
      <c r="AM759" s="141"/>
      <c r="AN759" s="141"/>
      <c r="AO759" s="141"/>
      <c r="AP759" s="141"/>
      <c r="AQ759" s="141"/>
      <c r="AR759" s="141"/>
      <c r="AS759" s="141"/>
      <c r="AT759" s="141"/>
      <c r="AU759" s="141"/>
      <c r="AV759" s="141"/>
      <c r="AW759" s="141"/>
      <c r="AX759" s="141"/>
      <c r="AY759" s="141"/>
      <c r="AZ759" s="141"/>
      <c r="BA759" s="141"/>
      <c r="BB759" s="141"/>
      <c r="BC759" s="141"/>
    </row>
    <row r="760" spans="7:55" s="2" customFormat="1" x14ac:dyDescent="0.4">
      <c r="G760" s="141"/>
      <c r="H760" s="141"/>
      <c r="I760" s="141"/>
      <c r="J760" s="141"/>
      <c r="K760" s="141"/>
      <c r="L760" s="141"/>
      <c r="M760" s="141"/>
      <c r="N760" s="141"/>
      <c r="O760" s="141"/>
      <c r="P760" s="141"/>
      <c r="Q760" s="141"/>
      <c r="R760" s="141"/>
      <c r="S760" s="141"/>
      <c r="T760" s="141"/>
      <c r="U760" s="141"/>
      <c r="V760" s="141"/>
      <c r="W760" s="141"/>
      <c r="X760" s="141"/>
      <c r="Y760" s="141"/>
      <c r="Z760" s="141"/>
      <c r="AA760" s="141"/>
      <c r="AB760" s="141"/>
      <c r="AC760" s="141"/>
      <c r="AD760" s="141"/>
      <c r="AE760" s="141"/>
      <c r="AF760" s="141"/>
      <c r="AG760" s="141"/>
      <c r="AH760" s="141"/>
      <c r="AI760" s="141"/>
      <c r="AJ760" s="141"/>
      <c r="AK760" s="141"/>
      <c r="AL760" s="141"/>
      <c r="AM760" s="141"/>
      <c r="AN760" s="141"/>
      <c r="AO760" s="141"/>
      <c r="AP760" s="141"/>
      <c r="AQ760" s="141"/>
      <c r="AR760" s="141"/>
      <c r="AS760" s="141"/>
      <c r="AT760" s="141"/>
      <c r="AU760" s="141"/>
      <c r="AV760" s="141"/>
      <c r="AW760" s="141"/>
      <c r="AX760" s="141"/>
      <c r="AY760" s="141"/>
      <c r="AZ760" s="141"/>
      <c r="BA760" s="141"/>
      <c r="BB760" s="141"/>
      <c r="BC760" s="141"/>
    </row>
    <row r="761" spans="7:55" s="2" customFormat="1" x14ac:dyDescent="0.4">
      <c r="G761" s="141"/>
      <c r="H761" s="141"/>
      <c r="I761" s="141"/>
      <c r="J761" s="141"/>
      <c r="K761" s="141"/>
      <c r="L761" s="141"/>
      <c r="M761" s="141"/>
      <c r="N761" s="141"/>
      <c r="O761" s="141"/>
      <c r="P761" s="141"/>
      <c r="Q761" s="141"/>
      <c r="R761" s="141"/>
      <c r="S761" s="141"/>
      <c r="T761" s="141"/>
      <c r="U761" s="141"/>
      <c r="V761" s="141"/>
      <c r="W761" s="141"/>
      <c r="X761" s="141"/>
      <c r="Y761" s="141"/>
      <c r="Z761" s="141"/>
      <c r="AA761" s="141"/>
      <c r="AB761" s="141"/>
      <c r="AC761" s="141"/>
      <c r="AD761" s="141"/>
      <c r="AE761" s="141"/>
      <c r="AF761" s="141"/>
      <c r="AG761" s="141"/>
      <c r="AH761" s="141"/>
      <c r="AI761" s="141"/>
      <c r="AJ761" s="141"/>
      <c r="AK761" s="141"/>
      <c r="AL761" s="141"/>
      <c r="AM761" s="141"/>
      <c r="AN761" s="141"/>
      <c r="AO761" s="141"/>
      <c r="AP761" s="141"/>
      <c r="AQ761" s="141"/>
      <c r="AR761" s="141"/>
      <c r="AS761" s="141"/>
      <c r="AT761" s="141"/>
      <c r="AU761" s="141"/>
      <c r="AV761" s="141"/>
      <c r="AW761" s="141"/>
      <c r="AX761" s="141"/>
      <c r="AY761" s="141"/>
      <c r="AZ761" s="141"/>
      <c r="BA761" s="141"/>
      <c r="BB761" s="141"/>
      <c r="BC761" s="141"/>
    </row>
    <row r="762" spans="7:55" s="2" customFormat="1" x14ac:dyDescent="0.4">
      <c r="G762" s="141"/>
      <c r="H762" s="141"/>
      <c r="I762" s="141"/>
      <c r="J762" s="141"/>
      <c r="K762" s="141"/>
      <c r="L762" s="141"/>
      <c r="M762" s="141"/>
      <c r="N762" s="141"/>
      <c r="O762" s="141"/>
      <c r="P762" s="141"/>
      <c r="Q762" s="141"/>
      <c r="R762" s="141"/>
      <c r="S762" s="141"/>
      <c r="T762" s="141"/>
      <c r="U762" s="141"/>
      <c r="V762" s="141"/>
      <c r="W762" s="141"/>
      <c r="X762" s="141"/>
      <c r="Y762" s="141"/>
      <c r="Z762" s="141"/>
      <c r="AA762" s="141"/>
      <c r="AB762" s="141"/>
      <c r="AC762" s="141"/>
      <c r="AD762" s="141"/>
      <c r="AE762" s="141"/>
      <c r="AF762" s="141"/>
      <c r="AG762" s="141"/>
      <c r="AH762" s="141"/>
      <c r="AI762" s="141"/>
      <c r="AJ762" s="141"/>
      <c r="AK762" s="141"/>
      <c r="AL762" s="141"/>
      <c r="AM762" s="141"/>
      <c r="AN762" s="141"/>
      <c r="AO762" s="141"/>
      <c r="AP762" s="141"/>
      <c r="AQ762" s="141"/>
      <c r="AR762" s="141"/>
      <c r="AS762" s="141"/>
      <c r="AT762" s="141"/>
      <c r="AU762" s="141"/>
      <c r="AV762" s="141"/>
      <c r="AW762" s="141"/>
      <c r="AX762" s="141"/>
      <c r="AY762" s="141"/>
      <c r="AZ762" s="141"/>
      <c r="BA762" s="141"/>
      <c r="BB762" s="141"/>
      <c r="BC762" s="141"/>
    </row>
    <row r="763" spans="7:55" s="2" customFormat="1" x14ac:dyDescent="0.4">
      <c r="G763" s="141"/>
      <c r="H763" s="141"/>
      <c r="I763" s="141"/>
      <c r="J763" s="141"/>
      <c r="K763" s="141"/>
      <c r="L763" s="141"/>
      <c r="M763" s="141"/>
      <c r="N763" s="141"/>
      <c r="O763" s="141"/>
      <c r="P763" s="141"/>
      <c r="Q763" s="141"/>
      <c r="R763" s="141"/>
      <c r="S763" s="141"/>
      <c r="T763" s="141"/>
      <c r="U763" s="141"/>
      <c r="V763" s="141"/>
      <c r="W763" s="141"/>
      <c r="X763" s="141"/>
      <c r="Y763" s="141"/>
      <c r="Z763" s="141"/>
      <c r="AA763" s="141"/>
      <c r="AB763" s="141"/>
      <c r="AC763" s="141"/>
      <c r="AD763" s="141"/>
      <c r="AE763" s="141"/>
      <c r="AF763" s="141"/>
      <c r="AG763" s="141"/>
      <c r="AH763" s="141"/>
      <c r="AI763" s="141"/>
      <c r="AJ763" s="141"/>
      <c r="AK763" s="141"/>
      <c r="AL763" s="141"/>
      <c r="AM763" s="141"/>
      <c r="AN763" s="141"/>
      <c r="AO763" s="141"/>
      <c r="AP763" s="141"/>
      <c r="AQ763" s="141"/>
      <c r="AR763" s="141"/>
      <c r="AS763" s="141"/>
      <c r="AT763" s="141"/>
      <c r="AU763" s="141"/>
      <c r="AV763" s="141"/>
      <c r="AW763" s="141"/>
      <c r="AX763" s="141"/>
      <c r="AY763" s="141"/>
      <c r="AZ763" s="141"/>
      <c r="BA763" s="141"/>
      <c r="BB763" s="141"/>
      <c r="BC763" s="141"/>
    </row>
    <row r="764" spans="7:55" s="2" customFormat="1" x14ac:dyDescent="0.4">
      <c r="G764" s="141"/>
      <c r="H764" s="141"/>
      <c r="I764" s="141"/>
      <c r="J764" s="141"/>
      <c r="K764" s="141"/>
      <c r="L764" s="141"/>
      <c r="M764" s="141"/>
      <c r="N764" s="141"/>
      <c r="O764" s="141"/>
      <c r="P764" s="141"/>
      <c r="Q764" s="141"/>
      <c r="R764" s="141"/>
      <c r="S764" s="141"/>
      <c r="T764" s="141"/>
      <c r="U764" s="141"/>
      <c r="V764" s="141"/>
      <c r="W764" s="141"/>
      <c r="X764" s="141"/>
      <c r="Y764" s="141"/>
      <c r="Z764" s="141"/>
      <c r="AA764" s="141"/>
      <c r="AB764" s="141"/>
      <c r="AC764" s="141"/>
      <c r="AD764" s="141"/>
      <c r="AE764" s="141"/>
      <c r="AF764" s="141"/>
      <c r="AG764" s="141"/>
      <c r="AH764" s="141"/>
      <c r="AI764" s="141"/>
      <c r="AJ764" s="141"/>
      <c r="AK764" s="141"/>
      <c r="AL764" s="141"/>
      <c r="AM764" s="141"/>
      <c r="AN764" s="141"/>
      <c r="AO764" s="141"/>
      <c r="AP764" s="141"/>
      <c r="AQ764" s="141"/>
      <c r="AR764" s="141"/>
      <c r="AS764" s="141"/>
      <c r="AT764" s="141"/>
      <c r="AU764" s="141"/>
      <c r="AV764" s="141"/>
      <c r="AW764" s="141"/>
      <c r="AX764" s="141"/>
      <c r="AY764" s="141"/>
      <c r="AZ764" s="141"/>
      <c r="BA764" s="141"/>
      <c r="BB764" s="141"/>
      <c r="BC764" s="141"/>
    </row>
    <row r="765" spans="7:55" s="2" customFormat="1" x14ac:dyDescent="0.4">
      <c r="G765" s="141"/>
      <c r="H765" s="141"/>
      <c r="I765" s="141"/>
      <c r="J765" s="141"/>
      <c r="K765" s="141"/>
      <c r="L765" s="141"/>
      <c r="M765" s="141"/>
      <c r="N765" s="141"/>
      <c r="O765" s="141"/>
      <c r="P765" s="141"/>
      <c r="Q765" s="141"/>
      <c r="R765" s="141"/>
      <c r="S765" s="141"/>
      <c r="T765" s="141"/>
      <c r="U765" s="141"/>
      <c r="V765" s="141"/>
      <c r="W765" s="141"/>
      <c r="X765" s="141"/>
      <c r="Y765" s="141"/>
      <c r="Z765" s="141"/>
      <c r="AA765" s="141"/>
      <c r="AB765" s="141"/>
      <c r="AC765" s="141"/>
      <c r="AD765" s="141"/>
      <c r="AE765" s="141"/>
      <c r="AF765" s="141"/>
      <c r="AG765" s="141"/>
      <c r="AH765" s="141"/>
      <c r="AI765" s="141"/>
      <c r="AJ765" s="141"/>
      <c r="AK765" s="141"/>
      <c r="AL765" s="141"/>
      <c r="AM765" s="141"/>
      <c r="AN765" s="141"/>
      <c r="AO765" s="141"/>
      <c r="AP765" s="141"/>
      <c r="AQ765" s="141"/>
      <c r="AR765" s="141"/>
      <c r="AS765" s="141"/>
      <c r="AT765" s="141"/>
      <c r="AU765" s="141"/>
      <c r="AV765" s="141"/>
      <c r="AW765" s="141"/>
      <c r="AX765" s="141"/>
      <c r="AY765" s="141"/>
      <c r="AZ765" s="141"/>
      <c r="BA765" s="141"/>
      <c r="BB765" s="141"/>
      <c r="BC765" s="141"/>
    </row>
    <row r="766" spans="7:55" s="2" customFormat="1" x14ac:dyDescent="0.4">
      <c r="G766" s="141"/>
      <c r="H766" s="141"/>
      <c r="I766" s="141"/>
      <c r="J766" s="141"/>
      <c r="K766" s="141"/>
      <c r="L766" s="141"/>
      <c r="M766" s="141"/>
      <c r="N766" s="141"/>
      <c r="O766" s="141"/>
      <c r="P766" s="141"/>
      <c r="Q766" s="141"/>
      <c r="R766" s="141"/>
      <c r="S766" s="141"/>
      <c r="T766" s="141"/>
      <c r="U766" s="141"/>
      <c r="V766" s="141"/>
      <c r="W766" s="141"/>
      <c r="X766" s="141"/>
      <c r="Y766" s="141"/>
      <c r="Z766" s="141"/>
      <c r="AA766" s="141"/>
      <c r="AB766" s="141"/>
      <c r="AC766" s="141"/>
      <c r="AD766" s="141"/>
      <c r="AE766" s="141"/>
      <c r="AF766" s="141"/>
      <c r="AG766" s="141"/>
      <c r="AH766" s="141"/>
      <c r="AI766" s="141"/>
      <c r="AJ766" s="141"/>
      <c r="AK766" s="141"/>
      <c r="AL766" s="141"/>
      <c r="AM766" s="141"/>
      <c r="AN766" s="141"/>
      <c r="AO766" s="141"/>
      <c r="AP766" s="141"/>
      <c r="AQ766" s="141"/>
      <c r="AR766" s="141"/>
      <c r="AS766" s="141"/>
      <c r="AT766" s="141"/>
      <c r="AU766" s="141"/>
      <c r="AV766" s="141"/>
      <c r="AW766" s="141"/>
      <c r="AX766" s="141"/>
      <c r="AY766" s="141"/>
      <c r="AZ766" s="141"/>
      <c r="BA766" s="141"/>
      <c r="BB766" s="141"/>
      <c r="BC766" s="141"/>
    </row>
    <row r="767" spans="7:55" s="2" customFormat="1" x14ac:dyDescent="0.4">
      <c r="G767" s="141"/>
      <c r="H767" s="141"/>
      <c r="I767" s="141"/>
      <c r="J767" s="141"/>
      <c r="K767" s="141"/>
      <c r="L767" s="141"/>
      <c r="M767" s="141"/>
      <c r="N767" s="141"/>
      <c r="O767" s="141"/>
      <c r="P767" s="141"/>
      <c r="Q767" s="141"/>
      <c r="R767" s="141"/>
      <c r="S767" s="141"/>
      <c r="T767" s="141"/>
      <c r="U767" s="141"/>
      <c r="V767" s="141"/>
      <c r="W767" s="141"/>
      <c r="X767" s="141"/>
      <c r="Y767" s="141"/>
      <c r="Z767" s="141"/>
      <c r="AA767" s="141"/>
      <c r="AB767" s="141"/>
      <c r="AC767" s="141"/>
      <c r="AD767" s="141"/>
      <c r="AE767" s="141"/>
      <c r="AF767" s="141"/>
      <c r="AG767" s="141"/>
      <c r="AH767" s="141"/>
      <c r="AI767" s="141"/>
      <c r="AJ767" s="141"/>
      <c r="AK767" s="141"/>
      <c r="AL767" s="141"/>
      <c r="AM767" s="141"/>
      <c r="AN767" s="141"/>
      <c r="AO767" s="141"/>
      <c r="AP767" s="141"/>
      <c r="AQ767" s="141"/>
      <c r="AR767" s="141"/>
      <c r="AS767" s="141"/>
      <c r="AT767" s="141"/>
      <c r="AU767" s="141"/>
      <c r="AV767" s="141"/>
      <c r="AW767" s="141"/>
      <c r="AX767" s="141"/>
      <c r="AY767" s="141"/>
      <c r="AZ767" s="141"/>
      <c r="BA767" s="141"/>
      <c r="BB767" s="141"/>
      <c r="BC767" s="141"/>
    </row>
    <row r="768" spans="7:55" s="2" customFormat="1" x14ac:dyDescent="0.4">
      <c r="G768" s="141"/>
      <c r="H768" s="141"/>
      <c r="I768" s="141"/>
      <c r="J768" s="141"/>
      <c r="K768" s="141"/>
      <c r="L768" s="141"/>
      <c r="M768" s="141"/>
      <c r="N768" s="141"/>
      <c r="O768" s="141"/>
      <c r="P768" s="141"/>
      <c r="Q768" s="141"/>
      <c r="R768" s="141"/>
      <c r="S768" s="141"/>
      <c r="T768" s="141"/>
      <c r="U768" s="141"/>
      <c r="V768" s="141"/>
      <c r="W768" s="141"/>
      <c r="X768" s="141"/>
      <c r="Y768" s="141"/>
      <c r="Z768" s="141"/>
      <c r="AA768" s="141"/>
      <c r="AB768" s="141"/>
      <c r="AC768" s="141"/>
      <c r="AD768" s="141"/>
      <c r="AE768" s="141"/>
      <c r="AF768" s="141"/>
      <c r="AG768" s="141"/>
      <c r="AH768" s="141"/>
      <c r="AI768" s="141"/>
      <c r="AJ768" s="141"/>
      <c r="AK768" s="141"/>
      <c r="AL768" s="141"/>
      <c r="AM768" s="141"/>
      <c r="AN768" s="141"/>
      <c r="AO768" s="141"/>
      <c r="AP768" s="141"/>
      <c r="AQ768" s="141"/>
      <c r="AR768" s="141"/>
      <c r="AS768" s="141"/>
      <c r="AT768" s="141"/>
      <c r="AU768" s="141"/>
      <c r="AV768" s="141"/>
      <c r="AW768" s="141"/>
      <c r="AX768" s="141"/>
      <c r="AY768" s="141"/>
      <c r="AZ768" s="141"/>
      <c r="BA768" s="141"/>
      <c r="BB768" s="141"/>
      <c r="BC768" s="141"/>
    </row>
    <row r="769" spans="7:55" s="2" customFormat="1" x14ac:dyDescent="0.4">
      <c r="G769" s="141"/>
      <c r="H769" s="141"/>
      <c r="I769" s="141"/>
      <c r="J769" s="141"/>
      <c r="K769" s="141"/>
      <c r="L769" s="141"/>
      <c r="M769" s="141"/>
      <c r="N769" s="141"/>
      <c r="O769" s="141"/>
      <c r="P769" s="141"/>
      <c r="Q769" s="141"/>
      <c r="R769" s="141"/>
      <c r="S769" s="141"/>
      <c r="T769" s="141"/>
      <c r="U769" s="141"/>
      <c r="V769" s="141"/>
      <c r="W769" s="141"/>
      <c r="X769" s="141"/>
      <c r="Y769" s="141"/>
      <c r="Z769" s="141"/>
      <c r="AA769" s="141"/>
      <c r="AB769" s="141"/>
      <c r="AC769" s="141"/>
      <c r="AD769" s="141"/>
      <c r="AE769" s="141"/>
      <c r="AF769" s="141"/>
      <c r="AG769" s="141"/>
      <c r="AH769" s="141"/>
      <c r="AI769" s="141"/>
      <c r="AJ769" s="141"/>
      <c r="AK769" s="141"/>
      <c r="AL769" s="141"/>
      <c r="AM769" s="141"/>
      <c r="AN769" s="141"/>
      <c r="AO769" s="141"/>
      <c r="AP769" s="141"/>
      <c r="AQ769" s="141"/>
      <c r="AR769" s="141"/>
      <c r="AS769" s="141"/>
      <c r="AT769" s="141"/>
      <c r="AU769" s="141"/>
      <c r="AV769" s="141"/>
      <c r="AW769" s="141"/>
      <c r="AX769" s="141"/>
      <c r="AY769" s="141"/>
      <c r="AZ769" s="141"/>
      <c r="BA769" s="141"/>
      <c r="BB769" s="141"/>
      <c r="BC769" s="141"/>
    </row>
    <row r="770" spans="7:55" s="2" customFormat="1" x14ac:dyDescent="0.4">
      <c r="G770" s="141"/>
      <c r="H770" s="141"/>
      <c r="I770" s="141"/>
      <c r="J770" s="141"/>
      <c r="K770" s="141"/>
      <c r="L770" s="141"/>
      <c r="M770" s="141"/>
      <c r="N770" s="141"/>
      <c r="O770" s="141"/>
      <c r="P770" s="141"/>
      <c r="Q770" s="141"/>
      <c r="R770" s="141"/>
      <c r="S770" s="141"/>
      <c r="T770" s="141"/>
      <c r="U770" s="141"/>
      <c r="V770" s="141"/>
      <c r="W770" s="141"/>
      <c r="X770" s="141"/>
      <c r="Y770" s="141"/>
      <c r="Z770" s="141"/>
      <c r="AA770" s="141"/>
      <c r="AB770" s="141"/>
      <c r="AC770" s="141"/>
      <c r="AD770" s="141"/>
      <c r="AE770" s="141"/>
      <c r="AF770" s="141"/>
      <c r="AG770" s="141"/>
      <c r="AH770" s="141"/>
      <c r="AI770" s="141"/>
      <c r="AJ770" s="141"/>
      <c r="AK770" s="141"/>
      <c r="AL770" s="141"/>
      <c r="AM770" s="141"/>
      <c r="AN770" s="141"/>
      <c r="AO770" s="141"/>
      <c r="AP770" s="141"/>
      <c r="AQ770" s="141"/>
      <c r="AR770" s="141"/>
      <c r="AS770" s="141"/>
      <c r="AT770" s="141"/>
      <c r="AU770" s="141"/>
      <c r="AV770" s="141"/>
      <c r="AW770" s="141"/>
      <c r="AX770" s="141"/>
      <c r="AY770" s="141"/>
      <c r="AZ770" s="141"/>
      <c r="BA770" s="141"/>
      <c r="BB770" s="141"/>
      <c r="BC770" s="141"/>
    </row>
    <row r="771" spans="7:55" s="2" customFormat="1" x14ac:dyDescent="0.4">
      <c r="G771" s="141"/>
      <c r="H771" s="141"/>
      <c r="I771" s="141"/>
      <c r="J771" s="141"/>
      <c r="K771" s="141"/>
      <c r="L771" s="141"/>
      <c r="M771" s="141"/>
      <c r="N771" s="141"/>
      <c r="O771" s="141"/>
      <c r="P771" s="141"/>
      <c r="Q771" s="141"/>
      <c r="R771" s="141"/>
      <c r="S771" s="141"/>
      <c r="T771" s="141"/>
      <c r="U771" s="141"/>
      <c r="V771" s="141"/>
      <c r="W771" s="141"/>
      <c r="X771" s="141"/>
      <c r="Y771" s="141"/>
      <c r="Z771" s="141"/>
      <c r="AA771" s="141"/>
      <c r="AB771" s="141"/>
      <c r="AC771" s="141"/>
      <c r="AD771" s="141"/>
      <c r="AE771" s="141"/>
      <c r="AF771" s="141"/>
      <c r="AG771" s="141"/>
      <c r="AH771" s="141"/>
      <c r="AI771" s="141"/>
      <c r="AJ771" s="141"/>
      <c r="AK771" s="141"/>
      <c r="AL771" s="141"/>
      <c r="AM771" s="141"/>
      <c r="AN771" s="141"/>
      <c r="AO771" s="141"/>
      <c r="AP771" s="141"/>
      <c r="AQ771" s="141"/>
      <c r="AR771" s="141"/>
      <c r="AS771" s="141"/>
      <c r="AT771" s="141"/>
      <c r="AU771" s="141"/>
      <c r="AV771" s="141"/>
      <c r="AW771" s="141"/>
      <c r="AX771" s="141"/>
      <c r="AY771" s="141"/>
      <c r="AZ771" s="141"/>
      <c r="BA771" s="141"/>
      <c r="BB771" s="141"/>
      <c r="BC771" s="141"/>
    </row>
    <row r="772" spans="7:55" s="2" customFormat="1" x14ac:dyDescent="0.4">
      <c r="G772" s="141"/>
      <c r="H772" s="141"/>
      <c r="I772" s="141"/>
      <c r="J772" s="141"/>
      <c r="K772" s="141"/>
      <c r="L772" s="141"/>
      <c r="M772" s="141"/>
      <c r="N772" s="141"/>
      <c r="O772" s="141"/>
      <c r="P772" s="141"/>
      <c r="Q772" s="141"/>
      <c r="R772" s="141"/>
      <c r="S772" s="141"/>
      <c r="T772" s="141"/>
      <c r="U772" s="141"/>
      <c r="V772" s="141"/>
      <c r="W772" s="141"/>
      <c r="X772" s="141"/>
      <c r="Y772" s="141"/>
      <c r="Z772" s="141"/>
      <c r="AA772" s="141"/>
      <c r="AB772" s="141"/>
      <c r="AC772" s="141"/>
      <c r="AD772" s="141"/>
      <c r="AE772" s="141"/>
      <c r="AF772" s="141"/>
      <c r="AG772" s="141"/>
      <c r="AH772" s="141"/>
      <c r="AI772" s="141"/>
      <c r="AJ772" s="141"/>
      <c r="AK772" s="141"/>
      <c r="AL772" s="141"/>
      <c r="AM772" s="141"/>
      <c r="AN772" s="141"/>
      <c r="AO772" s="141"/>
      <c r="AP772" s="141"/>
      <c r="AQ772" s="141"/>
      <c r="AR772" s="141"/>
      <c r="AS772" s="141"/>
      <c r="AT772" s="141"/>
      <c r="AU772" s="141"/>
      <c r="AV772" s="141"/>
      <c r="AW772" s="141"/>
      <c r="AX772" s="141"/>
      <c r="AY772" s="141"/>
      <c r="AZ772" s="141"/>
      <c r="BA772" s="141"/>
      <c r="BB772" s="141"/>
      <c r="BC772" s="141"/>
    </row>
    <row r="773" spans="7:55" s="2" customFormat="1" x14ac:dyDescent="0.4">
      <c r="G773" s="141"/>
      <c r="H773" s="141"/>
      <c r="I773" s="141"/>
      <c r="J773" s="141"/>
      <c r="K773" s="141"/>
      <c r="L773" s="141"/>
      <c r="M773" s="141"/>
      <c r="N773" s="141"/>
      <c r="O773" s="141"/>
      <c r="P773" s="141"/>
      <c r="Q773" s="141"/>
      <c r="R773" s="141"/>
      <c r="S773" s="141"/>
      <c r="T773" s="141"/>
      <c r="U773" s="141"/>
      <c r="V773" s="141"/>
      <c r="W773" s="141"/>
      <c r="X773" s="141"/>
      <c r="Y773" s="141"/>
      <c r="Z773" s="141"/>
      <c r="AA773" s="141"/>
      <c r="AB773" s="141"/>
      <c r="AC773" s="141"/>
      <c r="AD773" s="141"/>
      <c r="AE773" s="141"/>
      <c r="AF773" s="141"/>
      <c r="AG773" s="141"/>
      <c r="AH773" s="141"/>
      <c r="AI773" s="141"/>
      <c r="AJ773" s="141"/>
      <c r="AK773" s="141"/>
      <c r="AL773" s="141"/>
      <c r="AM773" s="141"/>
      <c r="AN773" s="141"/>
      <c r="AO773" s="141"/>
      <c r="AP773" s="141"/>
      <c r="AQ773" s="141"/>
      <c r="AR773" s="141"/>
      <c r="AS773" s="141"/>
      <c r="AT773" s="141"/>
      <c r="AU773" s="141"/>
      <c r="AV773" s="141"/>
      <c r="AW773" s="141"/>
      <c r="AX773" s="141"/>
      <c r="AY773" s="141"/>
      <c r="AZ773" s="141"/>
      <c r="BA773" s="141"/>
      <c r="BB773" s="141"/>
      <c r="BC773" s="141"/>
    </row>
    <row r="774" spans="7:55" s="2" customFormat="1" x14ac:dyDescent="0.4">
      <c r="G774" s="141"/>
      <c r="H774" s="141"/>
      <c r="I774" s="141"/>
      <c r="J774" s="141"/>
      <c r="K774" s="141"/>
      <c r="L774" s="141"/>
      <c r="M774" s="141"/>
      <c r="N774" s="141"/>
      <c r="O774" s="141"/>
      <c r="P774" s="141"/>
      <c r="Q774" s="141"/>
      <c r="R774" s="141"/>
      <c r="S774" s="141"/>
      <c r="T774" s="141"/>
      <c r="U774" s="141"/>
      <c r="V774" s="141"/>
      <c r="W774" s="141"/>
      <c r="X774" s="141"/>
      <c r="Y774" s="141"/>
      <c r="Z774" s="141"/>
      <c r="AA774" s="141"/>
      <c r="AB774" s="141"/>
      <c r="AC774" s="141"/>
      <c r="AD774" s="141"/>
      <c r="AE774" s="141"/>
      <c r="AF774" s="141"/>
      <c r="AG774" s="141"/>
      <c r="AH774" s="141"/>
      <c r="AI774" s="141"/>
      <c r="AJ774" s="141"/>
      <c r="AK774" s="141"/>
      <c r="AL774" s="141"/>
      <c r="AM774" s="141"/>
      <c r="AN774" s="141"/>
      <c r="AO774" s="141"/>
      <c r="AP774" s="141"/>
      <c r="AQ774" s="141"/>
      <c r="AR774" s="141"/>
      <c r="AS774" s="141"/>
      <c r="AT774" s="141"/>
      <c r="AU774" s="141"/>
      <c r="AV774" s="141"/>
      <c r="AW774" s="141"/>
      <c r="AX774" s="141"/>
      <c r="AY774" s="141"/>
      <c r="AZ774" s="141"/>
      <c r="BA774" s="141"/>
      <c r="BB774" s="141"/>
      <c r="BC774" s="141"/>
    </row>
    <row r="775" spans="7:55" s="2" customFormat="1" x14ac:dyDescent="0.4">
      <c r="G775" s="141"/>
      <c r="H775" s="141"/>
      <c r="I775" s="141"/>
      <c r="J775" s="141"/>
      <c r="K775" s="141"/>
      <c r="L775" s="141"/>
      <c r="M775" s="141"/>
      <c r="N775" s="141"/>
      <c r="O775" s="141"/>
      <c r="P775" s="141"/>
      <c r="Q775" s="141"/>
      <c r="R775" s="141"/>
      <c r="S775" s="141"/>
      <c r="T775" s="141"/>
      <c r="U775" s="141"/>
      <c r="V775" s="141"/>
      <c r="W775" s="141"/>
      <c r="X775" s="141"/>
      <c r="Y775" s="141"/>
      <c r="Z775" s="141"/>
      <c r="AA775" s="141"/>
      <c r="AB775" s="141"/>
      <c r="AC775" s="141"/>
      <c r="AD775" s="141"/>
      <c r="AE775" s="141"/>
      <c r="AF775" s="141"/>
      <c r="AG775" s="141"/>
      <c r="AH775" s="141"/>
      <c r="AI775" s="141"/>
      <c r="AJ775" s="141"/>
      <c r="AK775" s="141"/>
      <c r="AL775" s="141"/>
      <c r="AM775" s="141"/>
      <c r="AN775" s="141"/>
      <c r="AO775" s="141"/>
      <c r="AP775" s="141"/>
      <c r="AQ775" s="141"/>
      <c r="AR775" s="141"/>
      <c r="AS775" s="141"/>
      <c r="AT775" s="141"/>
      <c r="AU775" s="141"/>
      <c r="AV775" s="141"/>
      <c r="AW775" s="141"/>
      <c r="AX775" s="141"/>
      <c r="AY775" s="141"/>
      <c r="AZ775" s="141"/>
      <c r="BA775" s="141"/>
      <c r="BB775" s="141"/>
      <c r="BC775" s="141"/>
    </row>
    <row r="776" spans="7:55" s="2" customFormat="1" x14ac:dyDescent="0.4">
      <c r="G776" s="141"/>
      <c r="H776" s="141"/>
      <c r="I776" s="141"/>
      <c r="J776" s="141"/>
      <c r="K776" s="141"/>
      <c r="L776" s="141"/>
      <c r="M776" s="141"/>
      <c r="N776" s="141"/>
      <c r="O776" s="141"/>
      <c r="P776" s="141"/>
      <c r="Q776" s="141"/>
      <c r="R776" s="141"/>
      <c r="S776" s="141"/>
      <c r="T776" s="141"/>
      <c r="U776" s="141"/>
      <c r="V776" s="141"/>
      <c r="W776" s="141"/>
      <c r="X776" s="141"/>
      <c r="Y776" s="141"/>
      <c r="Z776" s="141"/>
      <c r="AA776" s="141"/>
      <c r="AB776" s="141"/>
      <c r="AC776" s="141"/>
      <c r="AD776" s="141"/>
      <c r="AE776" s="141"/>
      <c r="AF776" s="141"/>
      <c r="AG776" s="141"/>
      <c r="AH776" s="141"/>
      <c r="AI776" s="141"/>
      <c r="AJ776" s="141"/>
      <c r="AK776" s="141"/>
      <c r="AL776" s="141"/>
      <c r="AM776" s="141"/>
      <c r="AN776" s="141"/>
      <c r="AO776" s="141"/>
      <c r="AP776" s="141"/>
      <c r="AQ776" s="141"/>
      <c r="AR776" s="141"/>
      <c r="AS776" s="141"/>
      <c r="AT776" s="141"/>
      <c r="AU776" s="141"/>
      <c r="AV776" s="141"/>
      <c r="AW776" s="141"/>
      <c r="AX776" s="141"/>
      <c r="AY776" s="141"/>
      <c r="AZ776" s="141"/>
      <c r="BA776" s="141"/>
      <c r="BB776" s="141"/>
      <c r="BC776" s="141"/>
    </row>
    <row r="777" spans="7:55" s="2" customFormat="1" x14ac:dyDescent="0.4">
      <c r="G777" s="141"/>
      <c r="H777" s="141"/>
      <c r="I777" s="141"/>
      <c r="J777" s="141"/>
      <c r="K777" s="141"/>
      <c r="L777" s="141"/>
      <c r="M777" s="141"/>
      <c r="N777" s="141"/>
      <c r="O777" s="141"/>
      <c r="P777" s="141"/>
      <c r="Q777" s="141"/>
      <c r="R777" s="141"/>
      <c r="S777" s="141"/>
      <c r="T777" s="141"/>
      <c r="U777" s="141"/>
      <c r="V777" s="141"/>
      <c r="W777" s="141"/>
      <c r="X777" s="141"/>
      <c r="Y777" s="141"/>
      <c r="Z777" s="141"/>
      <c r="AA777" s="141"/>
      <c r="AB777" s="141"/>
      <c r="AC777" s="141"/>
      <c r="AD777" s="141"/>
      <c r="AE777" s="141"/>
      <c r="AF777" s="141"/>
      <c r="AG777" s="141"/>
      <c r="AH777" s="141"/>
      <c r="AI777" s="141"/>
      <c r="AJ777" s="141"/>
      <c r="AK777" s="141"/>
      <c r="AL777" s="141"/>
      <c r="AM777" s="141"/>
      <c r="AN777" s="141"/>
      <c r="AO777" s="141"/>
      <c r="AP777" s="141"/>
      <c r="AQ777" s="141"/>
      <c r="AR777" s="141"/>
      <c r="AS777" s="141"/>
      <c r="AT777" s="141"/>
      <c r="AU777" s="141"/>
      <c r="AV777" s="141"/>
      <c r="AW777" s="141"/>
      <c r="AX777" s="141"/>
      <c r="AY777" s="141"/>
      <c r="AZ777" s="141"/>
      <c r="BA777" s="141"/>
      <c r="BB777" s="141"/>
      <c r="BC777" s="141"/>
    </row>
    <row r="778" spans="7:55" s="2" customFormat="1" x14ac:dyDescent="0.4">
      <c r="G778" s="141"/>
      <c r="H778" s="141"/>
      <c r="I778" s="141"/>
      <c r="J778" s="141"/>
      <c r="K778" s="141"/>
      <c r="L778" s="141"/>
      <c r="M778" s="141"/>
      <c r="N778" s="141"/>
      <c r="O778" s="141"/>
      <c r="P778" s="141"/>
      <c r="Q778" s="141"/>
      <c r="R778" s="141"/>
      <c r="S778" s="141"/>
      <c r="T778" s="141"/>
      <c r="U778" s="141"/>
      <c r="V778" s="141"/>
      <c r="W778" s="141"/>
      <c r="X778" s="141"/>
      <c r="Y778" s="141"/>
      <c r="Z778" s="141"/>
      <c r="AA778" s="141"/>
      <c r="AB778" s="141"/>
      <c r="AC778" s="141"/>
      <c r="AD778" s="141"/>
      <c r="AE778" s="141"/>
      <c r="AF778" s="141"/>
      <c r="AG778" s="141"/>
      <c r="AH778" s="141"/>
      <c r="AI778" s="141"/>
      <c r="AJ778" s="141"/>
      <c r="AK778" s="141"/>
      <c r="AL778" s="141"/>
      <c r="AM778" s="141"/>
      <c r="AN778" s="141"/>
      <c r="AO778" s="141"/>
      <c r="AP778" s="141"/>
      <c r="AQ778" s="141"/>
      <c r="AR778" s="141"/>
      <c r="AS778" s="141"/>
      <c r="AT778" s="141"/>
      <c r="AU778" s="141"/>
      <c r="AV778" s="141"/>
      <c r="AW778" s="141"/>
      <c r="AX778" s="141"/>
      <c r="AY778" s="141"/>
      <c r="AZ778" s="141"/>
      <c r="BA778" s="141"/>
      <c r="BB778" s="141"/>
      <c r="BC778" s="141"/>
    </row>
    <row r="779" spans="7:55" s="2" customFormat="1" x14ac:dyDescent="0.4">
      <c r="G779" s="141"/>
      <c r="H779" s="141"/>
      <c r="I779" s="141"/>
      <c r="J779" s="141"/>
      <c r="K779" s="141"/>
      <c r="L779" s="141"/>
      <c r="M779" s="141"/>
      <c r="N779" s="141"/>
      <c r="O779" s="141"/>
      <c r="P779" s="141"/>
      <c r="Q779" s="141"/>
      <c r="R779" s="141"/>
      <c r="S779" s="141"/>
      <c r="T779" s="141"/>
      <c r="U779" s="141"/>
      <c r="V779" s="141"/>
      <c r="W779" s="141"/>
      <c r="X779" s="141"/>
      <c r="Y779" s="141"/>
      <c r="Z779" s="141"/>
      <c r="AA779" s="141"/>
      <c r="AB779" s="141"/>
      <c r="AC779" s="141"/>
      <c r="AD779" s="141"/>
      <c r="AE779" s="141"/>
      <c r="AF779" s="141"/>
      <c r="AG779" s="141"/>
      <c r="AH779" s="141"/>
      <c r="AI779" s="141"/>
      <c r="AJ779" s="141"/>
      <c r="AK779" s="141"/>
      <c r="AL779" s="141"/>
      <c r="AM779" s="141"/>
      <c r="AN779" s="141"/>
      <c r="AO779" s="141"/>
      <c r="AP779" s="141"/>
      <c r="AQ779" s="141"/>
      <c r="AR779" s="141"/>
      <c r="AS779" s="141"/>
      <c r="AT779" s="141"/>
      <c r="AU779" s="141"/>
      <c r="AV779" s="141"/>
      <c r="AW779" s="141"/>
      <c r="AX779" s="141"/>
      <c r="AY779" s="141"/>
      <c r="AZ779" s="141"/>
      <c r="BA779" s="141"/>
      <c r="BB779" s="141"/>
      <c r="BC779" s="141"/>
    </row>
    <row r="780" spans="7:55" s="2" customFormat="1" x14ac:dyDescent="0.4">
      <c r="G780" s="141"/>
      <c r="H780" s="141"/>
      <c r="I780" s="141"/>
      <c r="J780" s="141"/>
      <c r="K780" s="141"/>
      <c r="L780" s="141"/>
      <c r="M780" s="141"/>
      <c r="N780" s="141"/>
      <c r="O780" s="141"/>
      <c r="P780" s="141"/>
      <c r="Q780" s="141"/>
      <c r="R780" s="141"/>
      <c r="S780" s="141"/>
      <c r="T780" s="141"/>
      <c r="U780" s="141"/>
      <c r="V780" s="141"/>
      <c r="W780" s="141"/>
      <c r="X780" s="141"/>
      <c r="Y780" s="141"/>
      <c r="Z780" s="141"/>
      <c r="AA780" s="141"/>
      <c r="AB780" s="141"/>
      <c r="AC780" s="141"/>
      <c r="AD780" s="141"/>
      <c r="AE780" s="141"/>
      <c r="AF780" s="141"/>
      <c r="AG780" s="141"/>
      <c r="AH780" s="141"/>
      <c r="AI780" s="141"/>
      <c r="AJ780" s="141"/>
      <c r="AK780" s="141"/>
      <c r="AL780" s="141"/>
      <c r="AM780" s="141"/>
      <c r="AN780" s="141"/>
      <c r="AO780" s="141"/>
      <c r="AP780" s="141"/>
      <c r="AQ780" s="141"/>
      <c r="AR780" s="141"/>
      <c r="AS780" s="141"/>
      <c r="AT780" s="141"/>
      <c r="AU780" s="141"/>
      <c r="AV780" s="141"/>
      <c r="AW780" s="141"/>
      <c r="AX780" s="141"/>
      <c r="AY780" s="141"/>
      <c r="AZ780" s="141"/>
      <c r="BA780" s="141"/>
      <c r="BB780" s="141"/>
      <c r="BC780" s="141"/>
    </row>
    <row r="781" spans="7:55" s="2" customFormat="1" x14ac:dyDescent="0.4">
      <c r="G781" s="141"/>
      <c r="H781" s="141"/>
      <c r="I781" s="141"/>
      <c r="J781" s="141"/>
      <c r="K781" s="141"/>
      <c r="L781" s="141"/>
      <c r="M781" s="141"/>
      <c r="N781" s="141"/>
      <c r="O781" s="141"/>
      <c r="P781" s="141"/>
      <c r="Q781" s="141"/>
      <c r="R781" s="141"/>
      <c r="S781" s="141"/>
      <c r="T781" s="141"/>
      <c r="U781" s="141"/>
      <c r="V781" s="141"/>
      <c r="W781" s="141"/>
      <c r="X781" s="141"/>
      <c r="Y781" s="141"/>
      <c r="Z781" s="141"/>
      <c r="AA781" s="141"/>
      <c r="AB781" s="141"/>
      <c r="AC781" s="141"/>
      <c r="AD781" s="141"/>
      <c r="AE781" s="141"/>
      <c r="AF781" s="141"/>
      <c r="AG781" s="141"/>
      <c r="AH781" s="141"/>
      <c r="AI781" s="141"/>
      <c r="AJ781" s="141"/>
      <c r="AK781" s="141"/>
      <c r="AL781" s="141"/>
      <c r="AM781" s="141"/>
      <c r="AN781" s="141"/>
      <c r="AO781" s="141"/>
      <c r="AP781" s="141"/>
      <c r="AQ781" s="141"/>
      <c r="AR781" s="141"/>
      <c r="AS781" s="141"/>
      <c r="AT781" s="141"/>
      <c r="AU781" s="141"/>
      <c r="AV781" s="141"/>
      <c r="AW781" s="141"/>
      <c r="AX781" s="141"/>
      <c r="AY781" s="141"/>
      <c r="AZ781" s="141"/>
      <c r="BA781" s="141"/>
      <c r="BB781" s="141"/>
      <c r="BC781" s="141"/>
    </row>
    <row r="782" spans="7:55" s="2" customFormat="1" x14ac:dyDescent="0.4">
      <c r="G782" s="141"/>
      <c r="H782" s="141"/>
      <c r="I782" s="141"/>
      <c r="J782" s="141"/>
      <c r="K782" s="141"/>
      <c r="L782" s="141"/>
      <c r="M782" s="141"/>
      <c r="N782" s="141"/>
      <c r="O782" s="141"/>
      <c r="P782" s="141"/>
      <c r="Q782" s="141"/>
      <c r="R782" s="141"/>
      <c r="S782" s="141"/>
      <c r="T782" s="141"/>
      <c r="U782" s="141"/>
      <c r="V782" s="141"/>
      <c r="W782" s="141"/>
      <c r="X782" s="141"/>
      <c r="Y782" s="141"/>
      <c r="Z782" s="141"/>
      <c r="AA782" s="141"/>
      <c r="AB782" s="141"/>
      <c r="AC782" s="141"/>
      <c r="AD782" s="141"/>
      <c r="AE782" s="141"/>
      <c r="AF782" s="141"/>
      <c r="AG782" s="141"/>
      <c r="AH782" s="141"/>
      <c r="AI782" s="141"/>
      <c r="AJ782" s="141"/>
      <c r="AK782" s="141"/>
      <c r="AL782" s="141"/>
      <c r="AM782" s="141"/>
      <c r="AN782" s="141"/>
      <c r="AO782" s="141"/>
      <c r="AP782" s="141"/>
      <c r="AQ782" s="141"/>
      <c r="AR782" s="141"/>
      <c r="AS782" s="141"/>
      <c r="AT782" s="141"/>
      <c r="AU782" s="141"/>
      <c r="AV782" s="141"/>
      <c r="AW782" s="141"/>
      <c r="AX782" s="141"/>
      <c r="AY782" s="141"/>
      <c r="AZ782" s="141"/>
      <c r="BA782" s="141"/>
      <c r="BB782" s="141"/>
      <c r="BC782" s="141"/>
    </row>
    <row r="783" spans="7:55" s="2" customFormat="1" x14ac:dyDescent="0.4">
      <c r="G783" s="141"/>
      <c r="H783" s="141"/>
      <c r="I783" s="141"/>
      <c r="J783" s="141"/>
      <c r="K783" s="141"/>
      <c r="L783" s="141"/>
      <c r="M783" s="141"/>
      <c r="N783" s="141"/>
      <c r="O783" s="141"/>
      <c r="P783" s="141"/>
      <c r="Q783" s="141"/>
      <c r="R783" s="141"/>
      <c r="S783" s="141"/>
      <c r="T783" s="141"/>
      <c r="U783" s="141"/>
      <c r="V783" s="141"/>
      <c r="W783" s="141"/>
      <c r="X783" s="141"/>
      <c r="Y783" s="141"/>
      <c r="Z783" s="141"/>
      <c r="AA783" s="141"/>
      <c r="AB783" s="141"/>
      <c r="AC783" s="141"/>
      <c r="AD783" s="141"/>
      <c r="AE783" s="141"/>
      <c r="AF783" s="141"/>
      <c r="AG783" s="141"/>
      <c r="AH783" s="141"/>
      <c r="AI783" s="141"/>
      <c r="AJ783" s="141"/>
      <c r="AK783" s="141"/>
      <c r="AL783" s="141"/>
      <c r="AM783" s="141"/>
      <c r="AN783" s="141"/>
      <c r="AO783" s="141"/>
      <c r="AP783" s="141"/>
      <c r="AQ783" s="141"/>
      <c r="AR783" s="141"/>
      <c r="AS783" s="141"/>
      <c r="AT783" s="141"/>
      <c r="AU783" s="141"/>
      <c r="AV783" s="141"/>
      <c r="AW783" s="141"/>
      <c r="AX783" s="141"/>
      <c r="AY783" s="141"/>
      <c r="AZ783" s="141"/>
      <c r="BA783" s="141"/>
      <c r="BB783" s="141"/>
      <c r="BC783" s="141"/>
    </row>
    <row r="784" spans="7:55" s="2" customFormat="1" x14ac:dyDescent="0.4">
      <c r="G784" s="141"/>
      <c r="H784" s="141"/>
      <c r="I784" s="141"/>
      <c r="J784" s="141"/>
      <c r="K784" s="141"/>
      <c r="L784" s="141"/>
      <c r="M784" s="141"/>
      <c r="N784" s="141"/>
      <c r="O784" s="141"/>
      <c r="P784" s="141"/>
      <c r="Q784" s="141"/>
      <c r="R784" s="141"/>
      <c r="S784" s="141"/>
      <c r="T784" s="141"/>
      <c r="U784" s="141"/>
      <c r="V784" s="141"/>
      <c r="W784" s="141"/>
      <c r="X784" s="141"/>
      <c r="Y784" s="141"/>
      <c r="Z784" s="141"/>
      <c r="AA784" s="141"/>
      <c r="AB784" s="141"/>
      <c r="AC784" s="141"/>
      <c r="AD784" s="141"/>
      <c r="AE784" s="141"/>
      <c r="AF784" s="141"/>
      <c r="AG784" s="141"/>
      <c r="AH784" s="141"/>
      <c r="AI784" s="141"/>
      <c r="AJ784" s="141"/>
      <c r="AK784" s="141"/>
      <c r="AL784" s="141"/>
      <c r="AM784" s="141"/>
      <c r="AN784" s="141"/>
      <c r="AO784" s="141"/>
      <c r="AP784" s="141"/>
      <c r="AQ784" s="141"/>
      <c r="AR784" s="141"/>
      <c r="AS784" s="141"/>
      <c r="AT784" s="141"/>
      <c r="AU784" s="141"/>
      <c r="AV784" s="141"/>
      <c r="AW784" s="141"/>
      <c r="AX784" s="141"/>
      <c r="AY784" s="141"/>
      <c r="AZ784" s="141"/>
      <c r="BA784" s="141"/>
      <c r="BB784" s="141"/>
      <c r="BC784" s="141"/>
    </row>
    <row r="785" spans="7:55" s="2" customFormat="1" x14ac:dyDescent="0.4">
      <c r="G785" s="141"/>
      <c r="H785" s="141"/>
      <c r="I785" s="141"/>
      <c r="J785" s="141"/>
      <c r="K785" s="141"/>
      <c r="L785" s="141"/>
      <c r="M785" s="141"/>
      <c r="N785" s="141"/>
      <c r="O785" s="141"/>
      <c r="P785" s="141"/>
      <c r="Q785" s="141"/>
      <c r="R785" s="141"/>
      <c r="S785" s="141"/>
      <c r="T785" s="141"/>
      <c r="U785" s="141"/>
      <c r="V785" s="141"/>
      <c r="W785" s="141"/>
      <c r="X785" s="141"/>
      <c r="Y785" s="141"/>
      <c r="Z785" s="141"/>
      <c r="AA785" s="141"/>
      <c r="AB785" s="141"/>
      <c r="AC785" s="141"/>
      <c r="AD785" s="141"/>
      <c r="AE785" s="141"/>
      <c r="AF785" s="141"/>
      <c r="AG785" s="141"/>
      <c r="AH785" s="141"/>
      <c r="AI785" s="141"/>
      <c r="AJ785" s="141"/>
      <c r="AK785" s="141"/>
      <c r="AL785" s="141"/>
      <c r="AM785" s="141"/>
      <c r="AN785" s="141"/>
      <c r="AO785" s="141"/>
      <c r="AP785" s="141"/>
      <c r="AQ785" s="141"/>
      <c r="AR785" s="141"/>
      <c r="AS785" s="141"/>
      <c r="AT785" s="141"/>
      <c r="AU785" s="141"/>
      <c r="AV785" s="141"/>
      <c r="AW785" s="141"/>
      <c r="AX785" s="141"/>
      <c r="AY785" s="141"/>
      <c r="AZ785" s="141"/>
      <c r="BA785" s="141"/>
      <c r="BB785" s="141"/>
      <c r="BC785" s="141"/>
    </row>
    <row r="786" spans="7:55" s="2" customFormat="1" x14ac:dyDescent="0.4">
      <c r="G786" s="141"/>
      <c r="H786" s="141"/>
      <c r="I786" s="141"/>
      <c r="J786" s="141"/>
      <c r="K786" s="141"/>
      <c r="L786" s="141"/>
      <c r="M786" s="141"/>
      <c r="N786" s="141"/>
      <c r="O786" s="141"/>
      <c r="P786" s="141"/>
      <c r="Q786" s="141"/>
      <c r="R786" s="141"/>
      <c r="S786" s="141"/>
      <c r="T786" s="141"/>
      <c r="U786" s="141"/>
      <c r="V786" s="141"/>
      <c r="W786" s="141"/>
      <c r="X786" s="141"/>
      <c r="Y786" s="141"/>
      <c r="Z786" s="141"/>
      <c r="AA786" s="141"/>
      <c r="AB786" s="141"/>
      <c r="AC786" s="141"/>
      <c r="AD786" s="141"/>
      <c r="AE786" s="141"/>
      <c r="AF786" s="141"/>
      <c r="AG786" s="141"/>
      <c r="AH786" s="141"/>
      <c r="AI786" s="141"/>
      <c r="AJ786" s="141"/>
      <c r="AK786" s="141"/>
      <c r="AL786" s="141"/>
      <c r="AM786" s="141"/>
      <c r="AN786" s="141"/>
      <c r="AO786" s="141"/>
      <c r="AP786" s="141"/>
      <c r="AQ786" s="141"/>
      <c r="AR786" s="141"/>
      <c r="AS786" s="141"/>
      <c r="AT786" s="141"/>
      <c r="AU786" s="141"/>
      <c r="AV786" s="141"/>
      <c r="AW786" s="141"/>
      <c r="AX786" s="141"/>
      <c r="AY786" s="141"/>
      <c r="AZ786" s="141"/>
      <c r="BA786" s="141"/>
      <c r="BB786" s="141"/>
      <c r="BC786" s="141"/>
    </row>
    <row r="787" spans="7:55" s="2" customFormat="1" x14ac:dyDescent="0.4">
      <c r="G787" s="141"/>
      <c r="H787" s="141"/>
      <c r="I787" s="141"/>
      <c r="J787" s="141"/>
      <c r="K787" s="141"/>
      <c r="L787" s="141"/>
      <c r="M787" s="141"/>
      <c r="N787" s="141"/>
      <c r="O787" s="141"/>
      <c r="P787" s="141"/>
      <c r="Q787" s="141"/>
      <c r="R787" s="141"/>
      <c r="S787" s="141"/>
      <c r="T787" s="141"/>
      <c r="U787" s="141"/>
      <c r="V787" s="141"/>
      <c r="W787" s="141"/>
      <c r="X787" s="141"/>
      <c r="Y787" s="141"/>
      <c r="Z787" s="141"/>
      <c r="AA787" s="141"/>
      <c r="AB787" s="141"/>
      <c r="AC787" s="141"/>
      <c r="AD787" s="141"/>
      <c r="AE787" s="141"/>
      <c r="AF787" s="141"/>
      <c r="AG787" s="141"/>
      <c r="AH787" s="141"/>
      <c r="AI787" s="141"/>
      <c r="AJ787" s="141"/>
      <c r="AK787" s="141"/>
      <c r="AL787" s="141"/>
      <c r="AM787" s="141"/>
      <c r="AN787" s="141"/>
      <c r="AO787" s="141"/>
      <c r="AP787" s="141"/>
      <c r="AQ787" s="141"/>
      <c r="AR787" s="141"/>
      <c r="AS787" s="141"/>
      <c r="AT787" s="141"/>
      <c r="AU787" s="141"/>
      <c r="AV787" s="141"/>
      <c r="AW787" s="141"/>
      <c r="AX787" s="141"/>
      <c r="AY787" s="141"/>
      <c r="AZ787" s="141"/>
      <c r="BA787" s="141"/>
      <c r="BB787" s="141"/>
      <c r="BC787" s="141"/>
    </row>
    <row r="788" spans="7:55" s="2" customFormat="1" x14ac:dyDescent="0.4">
      <c r="G788" s="141"/>
      <c r="H788" s="141"/>
      <c r="I788" s="141"/>
      <c r="J788" s="141"/>
      <c r="K788" s="141"/>
      <c r="L788" s="141"/>
      <c r="M788" s="141"/>
      <c r="N788" s="141"/>
      <c r="O788" s="141"/>
      <c r="P788" s="141"/>
      <c r="Q788" s="141"/>
      <c r="R788" s="141"/>
      <c r="S788" s="141"/>
      <c r="T788" s="141"/>
      <c r="U788" s="141"/>
      <c r="V788" s="141"/>
      <c r="W788" s="141"/>
      <c r="X788" s="141"/>
      <c r="Y788" s="141"/>
      <c r="Z788" s="141"/>
      <c r="AA788" s="141"/>
      <c r="AB788" s="141"/>
      <c r="AC788" s="141"/>
      <c r="AD788" s="141"/>
      <c r="AE788" s="141"/>
      <c r="AF788" s="141"/>
      <c r="AG788" s="141"/>
      <c r="AH788" s="141"/>
      <c r="AI788" s="141"/>
      <c r="AJ788" s="141"/>
      <c r="AK788" s="141"/>
      <c r="AL788" s="141"/>
      <c r="AM788" s="141"/>
      <c r="AN788" s="141"/>
      <c r="AO788" s="141"/>
      <c r="AP788" s="141"/>
      <c r="AQ788" s="141"/>
      <c r="AR788" s="141"/>
      <c r="AS788" s="141"/>
      <c r="AT788" s="141"/>
      <c r="AU788" s="141"/>
      <c r="AV788" s="141"/>
      <c r="AW788" s="141"/>
      <c r="AX788" s="141"/>
      <c r="AY788" s="141"/>
      <c r="AZ788" s="141"/>
      <c r="BA788" s="141"/>
      <c r="BB788" s="141"/>
      <c r="BC788" s="141"/>
    </row>
    <row r="789" spans="7:55" s="2" customFormat="1" x14ac:dyDescent="0.4">
      <c r="G789" s="141"/>
      <c r="H789" s="141"/>
      <c r="I789" s="141"/>
      <c r="J789" s="141"/>
      <c r="K789" s="141"/>
      <c r="L789" s="141"/>
      <c r="M789" s="141"/>
      <c r="N789" s="141"/>
      <c r="O789" s="141"/>
      <c r="P789" s="141"/>
      <c r="Q789" s="141"/>
      <c r="R789" s="141"/>
      <c r="S789" s="141"/>
      <c r="T789" s="141"/>
      <c r="U789" s="141"/>
      <c r="V789" s="141"/>
      <c r="W789" s="141"/>
      <c r="X789" s="141"/>
      <c r="Y789" s="141"/>
      <c r="Z789" s="141"/>
      <c r="AA789" s="141"/>
      <c r="AB789" s="141"/>
      <c r="AC789" s="141"/>
      <c r="AD789" s="141"/>
      <c r="AE789" s="141"/>
      <c r="AF789" s="141"/>
      <c r="AG789" s="141"/>
      <c r="AH789" s="141"/>
      <c r="AI789" s="141"/>
      <c r="AJ789" s="141"/>
      <c r="AK789" s="141"/>
      <c r="AL789" s="141"/>
      <c r="AM789" s="141"/>
      <c r="AN789" s="141"/>
      <c r="AO789" s="141"/>
      <c r="AP789" s="141"/>
      <c r="AQ789" s="141"/>
      <c r="AR789" s="141"/>
      <c r="AS789" s="141"/>
      <c r="AT789" s="141"/>
      <c r="AU789" s="141"/>
      <c r="AV789" s="141"/>
      <c r="AW789" s="141"/>
      <c r="AX789" s="141"/>
      <c r="AY789" s="141"/>
      <c r="AZ789" s="141"/>
      <c r="BA789" s="141"/>
      <c r="BB789" s="141"/>
      <c r="BC789" s="141"/>
    </row>
    <row r="790" spans="7:55" s="2" customFormat="1" x14ac:dyDescent="0.4">
      <c r="G790" s="141"/>
      <c r="H790" s="141"/>
      <c r="I790" s="141"/>
      <c r="J790" s="141"/>
      <c r="K790" s="141"/>
      <c r="L790" s="141"/>
      <c r="M790" s="141"/>
      <c r="N790" s="141"/>
      <c r="O790" s="141"/>
      <c r="P790" s="141"/>
      <c r="Q790" s="141"/>
      <c r="R790" s="141"/>
      <c r="S790" s="141"/>
      <c r="T790" s="141"/>
      <c r="U790" s="141"/>
      <c r="V790" s="141"/>
      <c r="W790" s="141"/>
      <c r="X790" s="141"/>
      <c r="Y790" s="141"/>
      <c r="Z790" s="141"/>
      <c r="AA790" s="141"/>
      <c r="AB790" s="141"/>
      <c r="AC790" s="141"/>
      <c r="AD790" s="141"/>
      <c r="AE790" s="141"/>
      <c r="AF790" s="141"/>
      <c r="AG790" s="141"/>
      <c r="AH790" s="141"/>
      <c r="AI790" s="141"/>
      <c r="AJ790" s="141"/>
      <c r="AK790" s="141"/>
      <c r="AL790" s="141"/>
      <c r="AM790" s="141"/>
      <c r="AN790" s="141"/>
      <c r="AO790" s="141"/>
      <c r="AP790" s="141"/>
      <c r="AQ790" s="141"/>
      <c r="AR790" s="141"/>
      <c r="AS790" s="141"/>
      <c r="AT790" s="141"/>
      <c r="AU790" s="141"/>
      <c r="AV790" s="141"/>
      <c r="AW790" s="141"/>
      <c r="AX790" s="141"/>
      <c r="AY790" s="141"/>
      <c r="AZ790" s="141"/>
      <c r="BA790" s="141"/>
      <c r="BB790" s="141"/>
      <c r="BC790" s="141"/>
    </row>
    <row r="791" spans="7:55" s="2" customFormat="1" x14ac:dyDescent="0.4">
      <c r="G791" s="141"/>
      <c r="H791" s="141"/>
      <c r="I791" s="141"/>
      <c r="J791" s="141"/>
      <c r="K791" s="141"/>
      <c r="L791" s="141"/>
      <c r="M791" s="141"/>
      <c r="N791" s="141"/>
      <c r="O791" s="141"/>
      <c r="P791" s="141"/>
      <c r="Q791" s="141"/>
      <c r="R791" s="141"/>
      <c r="S791" s="141"/>
      <c r="T791" s="141"/>
      <c r="U791" s="141"/>
      <c r="V791" s="141"/>
      <c r="W791" s="141"/>
      <c r="X791" s="141"/>
      <c r="Y791" s="141"/>
      <c r="Z791" s="141"/>
      <c r="AA791" s="141"/>
      <c r="AB791" s="141"/>
      <c r="AC791" s="141"/>
      <c r="AD791" s="141"/>
      <c r="AE791" s="141"/>
      <c r="AF791" s="141"/>
      <c r="AG791" s="141"/>
      <c r="AH791" s="141"/>
      <c r="AI791" s="141"/>
      <c r="AJ791" s="141"/>
      <c r="AK791" s="141"/>
      <c r="AL791" s="141"/>
      <c r="AM791" s="141"/>
      <c r="AN791" s="141"/>
      <c r="AO791" s="141"/>
      <c r="AP791" s="141"/>
      <c r="AQ791" s="141"/>
      <c r="AR791" s="141"/>
      <c r="AS791" s="141"/>
      <c r="AT791" s="141"/>
      <c r="AU791" s="141"/>
      <c r="AV791" s="141"/>
      <c r="AW791" s="141"/>
      <c r="AX791" s="141"/>
      <c r="AY791" s="141"/>
      <c r="AZ791" s="141"/>
      <c r="BA791" s="141"/>
      <c r="BB791" s="141"/>
      <c r="BC791" s="141"/>
    </row>
    <row r="792" spans="7:55" s="2" customFormat="1" x14ac:dyDescent="0.4">
      <c r="G792" s="141"/>
      <c r="H792" s="141"/>
      <c r="I792" s="141"/>
      <c r="J792" s="141"/>
      <c r="K792" s="141"/>
      <c r="L792" s="141"/>
      <c r="M792" s="141"/>
      <c r="N792" s="141"/>
      <c r="O792" s="141"/>
      <c r="P792" s="141"/>
      <c r="Q792" s="141"/>
      <c r="R792" s="141"/>
      <c r="S792" s="141"/>
      <c r="T792" s="141"/>
      <c r="U792" s="141"/>
      <c r="V792" s="141"/>
      <c r="W792" s="141"/>
      <c r="X792" s="141"/>
      <c r="Y792" s="141"/>
      <c r="Z792" s="141"/>
      <c r="AA792" s="141"/>
      <c r="AB792" s="141"/>
      <c r="AC792" s="141"/>
      <c r="AD792" s="141"/>
      <c r="AE792" s="141"/>
      <c r="AF792" s="141"/>
      <c r="AG792" s="141"/>
      <c r="AH792" s="141"/>
      <c r="AI792" s="141"/>
      <c r="AJ792" s="141"/>
      <c r="AK792" s="141"/>
      <c r="AL792" s="141"/>
      <c r="AM792" s="141"/>
      <c r="AN792" s="141"/>
      <c r="AO792" s="141"/>
      <c r="AP792" s="141"/>
      <c r="AQ792" s="141"/>
      <c r="AR792" s="141"/>
      <c r="AS792" s="141"/>
      <c r="AT792" s="141"/>
      <c r="AU792" s="141"/>
      <c r="AV792" s="141"/>
      <c r="AW792" s="141"/>
      <c r="AX792" s="141"/>
      <c r="AY792" s="141"/>
      <c r="AZ792" s="141"/>
      <c r="BA792" s="141"/>
      <c r="BB792" s="141"/>
      <c r="BC792" s="141"/>
    </row>
    <row r="793" spans="7:55" s="2" customFormat="1" x14ac:dyDescent="0.4">
      <c r="G793" s="141"/>
      <c r="H793" s="141"/>
      <c r="I793" s="141"/>
      <c r="J793" s="141"/>
      <c r="K793" s="141"/>
      <c r="L793" s="141"/>
      <c r="M793" s="141"/>
      <c r="N793" s="141"/>
      <c r="O793" s="141"/>
      <c r="P793" s="141"/>
      <c r="Q793" s="141"/>
      <c r="R793" s="141"/>
      <c r="S793" s="141"/>
      <c r="T793" s="141"/>
      <c r="U793" s="141"/>
      <c r="V793" s="141"/>
      <c r="W793" s="141"/>
      <c r="X793" s="141"/>
      <c r="Y793" s="141"/>
      <c r="Z793" s="141"/>
      <c r="AA793" s="141"/>
      <c r="AB793" s="141"/>
      <c r="AC793" s="141"/>
      <c r="AD793" s="141"/>
      <c r="AE793" s="141"/>
      <c r="AF793" s="141"/>
      <c r="AG793" s="141"/>
      <c r="AH793" s="141"/>
      <c r="AI793" s="141"/>
      <c r="AJ793" s="141"/>
      <c r="AK793" s="141"/>
      <c r="AL793" s="141"/>
      <c r="AM793" s="141"/>
      <c r="AN793" s="141"/>
      <c r="AO793" s="141"/>
      <c r="AP793" s="141"/>
      <c r="AQ793" s="141"/>
      <c r="AR793" s="141"/>
      <c r="AS793" s="141"/>
      <c r="AT793" s="141"/>
      <c r="AU793" s="141"/>
      <c r="AV793" s="141"/>
      <c r="AW793" s="141"/>
      <c r="AX793" s="141"/>
      <c r="AY793" s="141"/>
      <c r="AZ793" s="141"/>
      <c r="BA793" s="141"/>
      <c r="BB793" s="141"/>
      <c r="BC793" s="141"/>
    </row>
    <row r="794" spans="7:55" s="2" customFormat="1" x14ac:dyDescent="0.4">
      <c r="G794" s="141"/>
      <c r="H794" s="141"/>
      <c r="I794" s="141"/>
      <c r="J794" s="141"/>
      <c r="K794" s="141"/>
      <c r="L794" s="141"/>
      <c r="M794" s="141"/>
      <c r="N794" s="141"/>
      <c r="O794" s="141"/>
      <c r="P794" s="141"/>
      <c r="Q794" s="141"/>
      <c r="R794" s="141"/>
      <c r="S794" s="141"/>
      <c r="T794" s="141"/>
      <c r="U794" s="141"/>
      <c r="V794" s="141"/>
      <c r="W794" s="141"/>
      <c r="X794" s="141"/>
      <c r="Y794" s="141"/>
      <c r="Z794" s="141"/>
      <c r="AA794" s="141"/>
      <c r="AB794" s="141"/>
      <c r="AC794" s="141"/>
      <c r="AD794" s="141"/>
      <c r="AE794" s="141"/>
      <c r="AF794" s="141"/>
      <c r="AG794" s="141"/>
      <c r="AH794" s="141"/>
      <c r="AI794" s="141"/>
      <c r="AJ794" s="141"/>
      <c r="AK794" s="141"/>
      <c r="AL794" s="141"/>
      <c r="AM794" s="141"/>
      <c r="AN794" s="141"/>
      <c r="AO794" s="141"/>
      <c r="AP794" s="141"/>
      <c r="AQ794" s="141"/>
      <c r="AR794" s="141"/>
      <c r="AS794" s="141"/>
      <c r="AT794" s="141"/>
      <c r="AU794" s="141"/>
      <c r="AV794" s="141"/>
      <c r="AW794" s="141"/>
      <c r="AX794" s="141"/>
      <c r="AY794" s="141"/>
      <c r="AZ794" s="141"/>
      <c r="BA794" s="141"/>
      <c r="BB794" s="141"/>
      <c r="BC794" s="141"/>
    </row>
    <row r="795" spans="7:55" s="2" customFormat="1" x14ac:dyDescent="0.4">
      <c r="G795" s="141"/>
      <c r="H795" s="141"/>
      <c r="I795" s="141"/>
      <c r="J795" s="141"/>
      <c r="K795" s="141"/>
      <c r="L795" s="141"/>
      <c r="M795" s="141"/>
      <c r="N795" s="141"/>
      <c r="O795" s="141"/>
      <c r="P795" s="141"/>
      <c r="Q795" s="141"/>
      <c r="R795" s="141"/>
      <c r="S795" s="141"/>
      <c r="T795" s="141"/>
      <c r="U795" s="141"/>
      <c r="V795" s="141"/>
      <c r="W795" s="141"/>
      <c r="X795" s="141"/>
      <c r="Y795" s="141"/>
      <c r="Z795" s="141"/>
      <c r="AA795" s="141"/>
      <c r="AB795" s="141"/>
      <c r="AC795" s="141"/>
      <c r="AD795" s="141"/>
      <c r="AE795" s="141"/>
      <c r="AF795" s="141"/>
      <c r="AG795" s="141"/>
      <c r="AH795" s="141"/>
      <c r="AI795" s="141"/>
      <c r="AJ795" s="141"/>
      <c r="AK795" s="141"/>
      <c r="AL795" s="141"/>
      <c r="AM795" s="141"/>
      <c r="AN795" s="141"/>
      <c r="AO795" s="141"/>
      <c r="AP795" s="141"/>
      <c r="AQ795" s="141"/>
      <c r="AR795" s="141"/>
      <c r="AS795" s="141"/>
      <c r="AT795" s="141"/>
      <c r="AU795" s="141"/>
      <c r="AV795" s="141"/>
      <c r="AW795" s="141"/>
      <c r="AX795" s="141"/>
      <c r="AY795" s="141"/>
      <c r="AZ795" s="141"/>
      <c r="BA795" s="141"/>
      <c r="BB795" s="141"/>
      <c r="BC795" s="141"/>
    </row>
    <row r="796" spans="7:55" s="2" customFormat="1" x14ac:dyDescent="0.4">
      <c r="G796" s="141"/>
      <c r="H796" s="141"/>
      <c r="I796" s="141"/>
      <c r="J796" s="141"/>
      <c r="K796" s="141"/>
      <c r="L796" s="141"/>
      <c r="M796" s="141"/>
      <c r="N796" s="141"/>
      <c r="O796" s="141"/>
      <c r="P796" s="141"/>
      <c r="Q796" s="141"/>
      <c r="R796" s="141"/>
      <c r="S796" s="141"/>
      <c r="T796" s="141"/>
      <c r="U796" s="141"/>
      <c r="V796" s="141"/>
      <c r="W796" s="141"/>
      <c r="X796" s="141"/>
      <c r="Y796" s="141"/>
      <c r="Z796" s="141"/>
      <c r="AA796" s="141"/>
      <c r="AB796" s="141"/>
      <c r="AC796" s="141"/>
      <c r="AD796" s="141"/>
      <c r="AE796" s="141"/>
      <c r="AF796" s="141"/>
      <c r="AG796" s="141"/>
      <c r="AH796" s="141"/>
      <c r="AI796" s="141"/>
      <c r="AJ796" s="141"/>
      <c r="AK796" s="141"/>
      <c r="AL796" s="141"/>
      <c r="AM796" s="141"/>
      <c r="AN796" s="141"/>
      <c r="AO796" s="141"/>
      <c r="AP796" s="141"/>
      <c r="AQ796" s="141"/>
      <c r="AR796" s="141"/>
      <c r="AS796" s="141"/>
      <c r="AT796" s="141"/>
      <c r="AU796" s="141"/>
      <c r="AV796" s="141"/>
      <c r="AW796" s="141"/>
      <c r="AX796" s="141"/>
      <c r="AY796" s="141"/>
      <c r="AZ796" s="141"/>
      <c r="BA796" s="141"/>
      <c r="BB796" s="141"/>
      <c r="BC796" s="141"/>
    </row>
    <row r="797" spans="7:55" s="2" customFormat="1" x14ac:dyDescent="0.4">
      <c r="G797" s="141"/>
      <c r="H797" s="141"/>
      <c r="I797" s="141"/>
      <c r="J797" s="141"/>
      <c r="K797" s="141"/>
      <c r="L797" s="141"/>
      <c r="M797" s="141"/>
      <c r="N797" s="141"/>
      <c r="O797" s="141"/>
      <c r="P797" s="141"/>
      <c r="Q797" s="141"/>
      <c r="R797" s="141"/>
      <c r="S797" s="141"/>
      <c r="T797" s="141"/>
      <c r="U797" s="141"/>
      <c r="V797" s="141"/>
      <c r="W797" s="141"/>
      <c r="X797" s="141"/>
      <c r="Y797" s="141"/>
      <c r="Z797" s="141"/>
      <c r="AA797" s="141"/>
      <c r="AB797" s="141"/>
      <c r="AC797" s="141"/>
      <c r="AD797" s="141"/>
      <c r="AE797" s="141"/>
      <c r="AF797" s="141"/>
      <c r="AG797" s="141"/>
      <c r="AH797" s="141"/>
      <c r="AI797" s="141"/>
      <c r="AJ797" s="141"/>
      <c r="AK797" s="141"/>
      <c r="AL797" s="141"/>
      <c r="AM797" s="141"/>
      <c r="AN797" s="141"/>
      <c r="AO797" s="141"/>
      <c r="AP797" s="141"/>
      <c r="AQ797" s="141"/>
      <c r="AR797" s="141"/>
      <c r="AS797" s="141"/>
      <c r="AT797" s="141"/>
      <c r="AU797" s="141"/>
      <c r="AV797" s="141"/>
      <c r="AW797" s="141"/>
      <c r="AX797" s="141"/>
      <c r="AY797" s="141"/>
      <c r="AZ797" s="141"/>
      <c r="BA797" s="141"/>
      <c r="BB797" s="141"/>
      <c r="BC797" s="141"/>
    </row>
    <row r="798" spans="7:55" s="2" customFormat="1" x14ac:dyDescent="0.4">
      <c r="G798" s="141"/>
      <c r="H798" s="141"/>
      <c r="I798" s="141"/>
      <c r="J798" s="141"/>
      <c r="K798" s="141"/>
      <c r="L798" s="141"/>
      <c r="M798" s="141"/>
      <c r="N798" s="141"/>
      <c r="O798" s="141"/>
      <c r="P798" s="141"/>
      <c r="Q798" s="141"/>
      <c r="R798" s="141"/>
      <c r="S798" s="141"/>
      <c r="T798" s="141"/>
      <c r="U798" s="141"/>
      <c r="V798" s="141"/>
      <c r="W798" s="141"/>
      <c r="X798" s="141"/>
      <c r="Y798" s="141"/>
      <c r="Z798" s="141"/>
      <c r="AA798" s="141"/>
      <c r="AB798" s="141"/>
      <c r="AC798" s="141"/>
      <c r="AD798" s="141"/>
      <c r="AE798" s="141"/>
      <c r="AF798" s="141"/>
      <c r="AG798" s="141"/>
      <c r="AH798" s="141"/>
      <c r="AI798" s="141"/>
      <c r="AJ798" s="141"/>
      <c r="AK798" s="141"/>
      <c r="AL798" s="141"/>
      <c r="AM798" s="141"/>
      <c r="AN798" s="141"/>
      <c r="AO798" s="141"/>
      <c r="AP798" s="141"/>
      <c r="AQ798" s="141"/>
      <c r="AR798" s="141"/>
      <c r="AS798" s="141"/>
      <c r="AT798" s="141"/>
      <c r="AU798" s="141"/>
      <c r="AV798" s="141"/>
      <c r="AW798" s="141"/>
      <c r="AX798" s="141"/>
      <c r="AY798" s="141"/>
      <c r="AZ798" s="141"/>
      <c r="BA798" s="141"/>
      <c r="BB798" s="141"/>
      <c r="BC798" s="141"/>
    </row>
    <row r="799" spans="7:55" s="2" customFormat="1" x14ac:dyDescent="0.4">
      <c r="G799" s="141"/>
      <c r="H799" s="141"/>
      <c r="I799" s="141"/>
      <c r="J799" s="141"/>
      <c r="K799" s="141"/>
      <c r="L799" s="141"/>
      <c r="M799" s="141"/>
      <c r="N799" s="141"/>
      <c r="O799" s="141"/>
      <c r="P799" s="141"/>
      <c r="Q799" s="141"/>
      <c r="R799" s="141"/>
      <c r="S799" s="141"/>
      <c r="T799" s="141"/>
      <c r="U799" s="141"/>
      <c r="V799" s="141"/>
      <c r="W799" s="141"/>
      <c r="X799" s="141"/>
      <c r="Y799" s="141"/>
      <c r="Z799" s="141"/>
      <c r="AA799" s="141"/>
      <c r="AB799" s="141"/>
      <c r="AC799" s="141"/>
      <c r="AD799" s="141"/>
      <c r="AE799" s="141"/>
      <c r="AF799" s="141"/>
      <c r="AG799" s="141"/>
      <c r="AH799" s="141"/>
      <c r="AI799" s="141"/>
      <c r="AJ799" s="141"/>
      <c r="AK799" s="141"/>
      <c r="AL799" s="141"/>
      <c r="AM799" s="141"/>
      <c r="AN799" s="141"/>
      <c r="AO799" s="141"/>
      <c r="AP799" s="141"/>
      <c r="AQ799" s="141"/>
      <c r="AR799" s="141"/>
      <c r="AS799" s="141"/>
      <c r="AT799" s="141"/>
      <c r="AU799" s="141"/>
      <c r="AV799" s="141"/>
      <c r="AW799" s="141"/>
      <c r="AX799" s="141"/>
      <c r="AY799" s="141"/>
      <c r="AZ799" s="141"/>
      <c r="BA799" s="141"/>
      <c r="BB799" s="141"/>
      <c r="BC799" s="141"/>
    </row>
    <row r="800" spans="7:55" s="2" customFormat="1" x14ac:dyDescent="0.4">
      <c r="G800" s="141"/>
      <c r="H800" s="141"/>
      <c r="I800" s="141"/>
      <c r="J800" s="141"/>
      <c r="K800" s="141"/>
      <c r="L800" s="141"/>
      <c r="M800" s="141"/>
      <c r="N800" s="141"/>
      <c r="O800" s="141"/>
      <c r="P800" s="141"/>
      <c r="Q800" s="141"/>
      <c r="R800" s="141"/>
      <c r="S800" s="141"/>
      <c r="T800" s="141"/>
      <c r="U800" s="141"/>
      <c r="V800" s="141"/>
      <c r="W800" s="141"/>
      <c r="X800" s="141"/>
      <c r="Y800" s="141"/>
      <c r="Z800" s="141"/>
      <c r="AA800" s="141"/>
      <c r="AB800" s="141"/>
      <c r="AC800" s="141"/>
      <c r="AD800" s="141"/>
      <c r="AE800" s="141"/>
      <c r="AF800" s="141"/>
      <c r="AG800" s="141"/>
      <c r="AH800" s="141"/>
      <c r="AI800" s="141"/>
      <c r="AJ800" s="141"/>
      <c r="AK800" s="141"/>
      <c r="AL800" s="141"/>
      <c r="AM800" s="141"/>
      <c r="AN800" s="141"/>
      <c r="AO800" s="141"/>
      <c r="AP800" s="141"/>
      <c r="AQ800" s="141"/>
      <c r="AR800" s="141"/>
      <c r="AS800" s="141"/>
      <c r="AT800" s="141"/>
      <c r="AU800" s="141"/>
      <c r="AV800" s="141"/>
      <c r="AW800" s="141"/>
      <c r="AX800" s="141"/>
      <c r="AY800" s="141"/>
      <c r="AZ800" s="141"/>
      <c r="BA800" s="141"/>
      <c r="BB800" s="141"/>
      <c r="BC800" s="141"/>
    </row>
    <row r="801" spans="7:55" s="2" customFormat="1" x14ac:dyDescent="0.4">
      <c r="G801" s="141"/>
      <c r="H801" s="141"/>
      <c r="I801" s="141"/>
      <c r="J801" s="141"/>
      <c r="K801" s="141"/>
      <c r="L801" s="141"/>
      <c r="M801" s="141"/>
      <c r="N801" s="141"/>
      <c r="O801" s="141"/>
      <c r="P801" s="141"/>
      <c r="Q801" s="141"/>
      <c r="R801" s="141"/>
      <c r="S801" s="141"/>
      <c r="T801" s="141"/>
      <c r="U801" s="141"/>
      <c r="V801" s="141"/>
      <c r="W801" s="141"/>
      <c r="X801" s="141"/>
      <c r="Y801" s="141"/>
      <c r="Z801" s="141"/>
      <c r="AA801" s="141"/>
      <c r="AB801" s="141"/>
      <c r="AC801" s="141"/>
      <c r="AD801" s="141"/>
      <c r="AE801" s="141"/>
      <c r="AF801" s="141"/>
      <c r="AG801" s="141"/>
      <c r="AH801" s="141"/>
      <c r="AI801" s="141"/>
      <c r="AJ801" s="141"/>
      <c r="AK801" s="141"/>
      <c r="AL801" s="141"/>
      <c r="AM801" s="141"/>
      <c r="AN801" s="141"/>
      <c r="AO801" s="141"/>
      <c r="AP801" s="141"/>
      <c r="AQ801" s="141"/>
      <c r="AR801" s="141"/>
      <c r="AS801" s="141"/>
      <c r="AT801" s="141"/>
      <c r="AU801" s="141"/>
      <c r="AV801" s="141"/>
      <c r="AW801" s="141"/>
      <c r="AX801" s="141"/>
      <c r="AY801" s="141"/>
      <c r="AZ801" s="141"/>
      <c r="BA801" s="141"/>
      <c r="BB801" s="141"/>
      <c r="BC801" s="141"/>
    </row>
    <row r="802" spans="7:55" s="2" customFormat="1" x14ac:dyDescent="0.4">
      <c r="G802" s="141"/>
      <c r="H802" s="141"/>
      <c r="I802" s="141"/>
      <c r="J802" s="141"/>
      <c r="K802" s="141"/>
      <c r="L802" s="141"/>
      <c r="M802" s="141"/>
      <c r="N802" s="141"/>
      <c r="O802" s="141"/>
      <c r="P802" s="141"/>
      <c r="Q802" s="141"/>
      <c r="R802" s="141"/>
      <c r="S802" s="141"/>
      <c r="T802" s="141"/>
      <c r="U802" s="141"/>
      <c r="V802" s="141"/>
      <c r="W802" s="141"/>
      <c r="X802" s="141"/>
      <c r="Y802" s="141"/>
      <c r="Z802" s="141"/>
      <c r="AA802" s="141"/>
      <c r="AB802" s="141"/>
      <c r="AC802" s="141"/>
      <c r="AD802" s="141"/>
      <c r="AE802" s="141"/>
      <c r="AF802" s="141"/>
      <c r="AG802" s="141"/>
      <c r="AH802" s="141"/>
      <c r="AI802" s="141"/>
      <c r="AJ802" s="141"/>
      <c r="AK802" s="141"/>
      <c r="AL802" s="141"/>
      <c r="AM802" s="141"/>
      <c r="AN802" s="141"/>
      <c r="AO802" s="141"/>
      <c r="AP802" s="141"/>
      <c r="AQ802" s="141"/>
      <c r="AR802" s="141"/>
      <c r="AS802" s="141"/>
      <c r="AT802" s="141"/>
      <c r="AU802" s="141"/>
      <c r="AV802" s="141"/>
      <c r="AW802" s="141"/>
      <c r="AX802" s="141"/>
      <c r="AY802" s="141"/>
      <c r="AZ802" s="141"/>
      <c r="BA802" s="141"/>
      <c r="BB802" s="141"/>
      <c r="BC802" s="141"/>
    </row>
    <row r="803" spans="7:55" s="2" customFormat="1" x14ac:dyDescent="0.4">
      <c r="G803" s="141"/>
      <c r="H803" s="141"/>
      <c r="I803" s="141"/>
      <c r="J803" s="141"/>
      <c r="K803" s="141"/>
      <c r="L803" s="141"/>
      <c r="M803" s="141"/>
      <c r="N803" s="141"/>
      <c r="O803" s="141"/>
      <c r="P803" s="141"/>
      <c r="Q803" s="141"/>
      <c r="R803" s="141"/>
      <c r="S803" s="141"/>
      <c r="T803" s="141"/>
      <c r="U803" s="141"/>
      <c r="V803" s="141"/>
      <c r="W803" s="141"/>
      <c r="X803" s="141"/>
      <c r="Y803" s="141"/>
      <c r="Z803" s="141"/>
      <c r="AA803" s="141"/>
      <c r="AB803" s="141"/>
      <c r="AC803" s="141"/>
      <c r="AD803" s="141"/>
      <c r="AE803" s="141"/>
      <c r="AF803" s="141"/>
      <c r="AG803" s="141"/>
      <c r="AH803" s="141"/>
      <c r="AI803" s="141"/>
      <c r="AJ803" s="141"/>
      <c r="AK803" s="141"/>
      <c r="AL803" s="141"/>
      <c r="AM803" s="141"/>
      <c r="AN803" s="141"/>
      <c r="AO803" s="141"/>
      <c r="AP803" s="141"/>
      <c r="AQ803" s="141"/>
      <c r="AR803" s="141"/>
      <c r="AS803" s="141"/>
      <c r="AT803" s="141"/>
      <c r="AU803" s="141"/>
      <c r="AV803" s="141"/>
      <c r="AW803" s="141"/>
      <c r="AX803" s="141"/>
      <c r="AY803" s="141"/>
      <c r="AZ803" s="141"/>
      <c r="BA803" s="141"/>
      <c r="BB803" s="141"/>
      <c r="BC803" s="141"/>
    </row>
    <row r="804" spans="7:55" s="2" customFormat="1" x14ac:dyDescent="0.4">
      <c r="G804" s="141"/>
      <c r="H804" s="141"/>
      <c r="I804" s="141"/>
      <c r="J804" s="141"/>
      <c r="K804" s="141"/>
      <c r="L804" s="141"/>
      <c r="M804" s="141"/>
      <c r="N804" s="141"/>
      <c r="O804" s="141"/>
      <c r="P804" s="141"/>
      <c r="Q804" s="141"/>
      <c r="R804" s="141"/>
      <c r="S804" s="141"/>
      <c r="T804" s="141"/>
      <c r="U804" s="141"/>
      <c r="V804" s="141"/>
      <c r="W804" s="141"/>
      <c r="X804" s="141"/>
      <c r="Y804" s="141"/>
      <c r="Z804" s="141"/>
      <c r="AA804" s="141"/>
      <c r="AB804" s="141"/>
      <c r="AC804" s="141"/>
      <c r="AD804" s="141"/>
      <c r="AE804" s="141"/>
      <c r="AF804" s="141"/>
      <c r="AG804" s="141"/>
      <c r="AH804" s="141"/>
      <c r="AI804" s="141"/>
      <c r="AJ804" s="141"/>
      <c r="AK804" s="141"/>
      <c r="AL804" s="141"/>
      <c r="AM804" s="141"/>
      <c r="AN804" s="141"/>
      <c r="AO804" s="141"/>
      <c r="AP804" s="141"/>
      <c r="AQ804" s="141"/>
      <c r="AR804" s="141"/>
      <c r="AS804" s="141"/>
      <c r="AT804" s="141"/>
      <c r="AU804" s="141"/>
      <c r="AV804" s="141"/>
      <c r="AW804" s="141"/>
      <c r="AX804" s="141"/>
      <c r="AY804" s="141"/>
      <c r="AZ804" s="141"/>
      <c r="BA804" s="141"/>
      <c r="BB804" s="141"/>
      <c r="BC804" s="141"/>
    </row>
    <row r="805" spans="7:55" s="2" customFormat="1" x14ac:dyDescent="0.4">
      <c r="G805" s="141"/>
      <c r="H805" s="141"/>
      <c r="I805" s="141"/>
      <c r="J805" s="141"/>
      <c r="K805" s="141"/>
      <c r="L805" s="141"/>
      <c r="M805" s="141"/>
      <c r="N805" s="141"/>
      <c r="O805" s="141"/>
      <c r="P805" s="141"/>
      <c r="Q805" s="141"/>
      <c r="R805" s="141"/>
      <c r="S805" s="141"/>
      <c r="T805" s="141"/>
      <c r="U805" s="141"/>
      <c r="V805" s="141"/>
      <c r="W805" s="141"/>
      <c r="X805" s="141"/>
      <c r="Y805" s="141"/>
      <c r="Z805" s="141"/>
      <c r="AA805" s="141"/>
      <c r="AB805" s="141"/>
      <c r="AC805" s="141"/>
      <c r="AD805" s="141"/>
      <c r="AE805" s="141"/>
      <c r="AF805" s="141"/>
      <c r="AG805" s="141"/>
      <c r="AH805" s="141"/>
      <c r="AI805" s="141"/>
      <c r="AJ805" s="141"/>
      <c r="AK805" s="141"/>
      <c r="AL805" s="141"/>
      <c r="AM805" s="141"/>
      <c r="AN805" s="141"/>
      <c r="AO805" s="141"/>
      <c r="AP805" s="141"/>
      <c r="AQ805" s="141"/>
      <c r="AR805" s="141"/>
      <c r="AS805" s="141"/>
      <c r="AT805" s="141"/>
      <c r="AU805" s="141"/>
      <c r="AV805" s="141"/>
      <c r="AW805" s="141"/>
      <c r="AX805" s="141"/>
      <c r="AY805" s="141"/>
      <c r="AZ805" s="141"/>
      <c r="BA805" s="141"/>
      <c r="BB805" s="141"/>
      <c r="BC805" s="141"/>
    </row>
    <row r="806" spans="7:55" s="2" customFormat="1" x14ac:dyDescent="0.4">
      <c r="G806" s="141"/>
      <c r="H806" s="141"/>
      <c r="I806" s="141"/>
      <c r="J806" s="141"/>
      <c r="K806" s="141"/>
      <c r="L806" s="141"/>
      <c r="M806" s="141"/>
      <c r="N806" s="141"/>
      <c r="O806" s="141"/>
      <c r="P806" s="141"/>
      <c r="Q806" s="141"/>
      <c r="R806" s="141"/>
      <c r="S806" s="141"/>
      <c r="T806" s="141"/>
      <c r="U806" s="141"/>
      <c r="V806" s="141"/>
      <c r="W806" s="141"/>
      <c r="X806" s="141"/>
      <c r="Y806" s="141"/>
      <c r="Z806" s="141"/>
      <c r="AA806" s="141"/>
      <c r="AB806" s="141"/>
      <c r="AC806" s="141"/>
      <c r="AD806" s="141"/>
      <c r="AE806" s="141"/>
      <c r="AF806" s="141"/>
      <c r="AG806" s="141"/>
      <c r="AH806" s="141"/>
      <c r="AI806" s="141"/>
      <c r="AJ806" s="141"/>
      <c r="AK806" s="141"/>
      <c r="AL806" s="141"/>
      <c r="AM806" s="141"/>
      <c r="AN806" s="141"/>
      <c r="AO806" s="141"/>
      <c r="AP806" s="141"/>
      <c r="AQ806" s="141"/>
      <c r="AR806" s="141"/>
      <c r="AS806" s="141"/>
      <c r="AT806" s="141"/>
      <c r="AU806" s="141"/>
      <c r="AV806" s="141"/>
      <c r="AW806" s="141"/>
      <c r="AX806" s="141"/>
      <c r="AY806" s="141"/>
      <c r="AZ806" s="141"/>
      <c r="BA806" s="141"/>
      <c r="BB806" s="141"/>
      <c r="BC806" s="141"/>
    </row>
    <row r="807" spans="7:55" s="2" customFormat="1" x14ac:dyDescent="0.4">
      <c r="G807" s="141"/>
      <c r="H807" s="141"/>
      <c r="I807" s="141"/>
      <c r="J807" s="141"/>
      <c r="K807" s="141"/>
      <c r="L807" s="141"/>
      <c r="M807" s="141"/>
      <c r="N807" s="141"/>
      <c r="O807" s="141"/>
      <c r="P807" s="141"/>
      <c r="Q807" s="141"/>
      <c r="R807" s="141"/>
      <c r="S807" s="141"/>
      <c r="T807" s="141"/>
      <c r="U807" s="141"/>
      <c r="V807" s="141"/>
      <c r="W807" s="141"/>
      <c r="X807" s="141"/>
      <c r="Y807" s="141"/>
      <c r="Z807" s="141"/>
      <c r="AA807" s="141"/>
      <c r="AB807" s="141"/>
      <c r="AC807" s="141"/>
      <c r="AD807" s="141"/>
      <c r="AE807" s="141"/>
      <c r="AF807" s="141"/>
      <c r="AG807" s="141"/>
      <c r="AH807" s="141"/>
      <c r="AI807" s="141"/>
      <c r="AJ807" s="141"/>
      <c r="AK807" s="141"/>
      <c r="AL807" s="141"/>
      <c r="AM807" s="141"/>
      <c r="AN807" s="141"/>
      <c r="AO807" s="141"/>
      <c r="AP807" s="141"/>
      <c r="AQ807" s="141"/>
      <c r="AR807" s="141"/>
      <c r="AS807" s="141"/>
      <c r="AT807" s="141"/>
      <c r="AU807" s="141"/>
      <c r="AV807" s="141"/>
      <c r="AW807" s="141"/>
      <c r="AX807" s="141"/>
      <c r="AY807" s="141"/>
      <c r="AZ807" s="141"/>
      <c r="BA807" s="141"/>
      <c r="BB807" s="141"/>
      <c r="BC807" s="141"/>
    </row>
    <row r="808" spans="7:55" s="2" customFormat="1" x14ac:dyDescent="0.4">
      <c r="G808" s="141"/>
      <c r="H808" s="141"/>
      <c r="I808" s="141"/>
      <c r="J808" s="141"/>
      <c r="K808" s="141"/>
      <c r="L808" s="141"/>
      <c r="M808" s="141"/>
      <c r="N808" s="141"/>
      <c r="O808" s="141"/>
      <c r="P808" s="141"/>
      <c r="Q808" s="141"/>
      <c r="R808" s="141"/>
      <c r="S808" s="141"/>
      <c r="T808" s="141"/>
      <c r="U808" s="141"/>
      <c r="V808" s="141"/>
      <c r="W808" s="141"/>
      <c r="X808" s="141"/>
      <c r="Y808" s="141"/>
      <c r="Z808" s="141"/>
      <c r="AA808" s="141"/>
      <c r="AB808" s="141"/>
      <c r="AC808" s="141"/>
      <c r="AD808" s="141"/>
      <c r="AE808" s="141"/>
      <c r="AF808" s="141"/>
      <c r="AG808" s="141"/>
      <c r="AH808" s="141"/>
      <c r="AI808" s="141"/>
      <c r="AJ808" s="141"/>
      <c r="AK808" s="141"/>
      <c r="AL808" s="141"/>
      <c r="AM808" s="141"/>
      <c r="AN808" s="141"/>
      <c r="AO808" s="141"/>
      <c r="AP808" s="141"/>
      <c r="AQ808" s="141"/>
      <c r="AR808" s="141"/>
      <c r="AS808" s="141"/>
      <c r="AT808" s="141"/>
      <c r="AU808" s="141"/>
      <c r="AV808" s="141"/>
      <c r="AW808" s="141"/>
      <c r="AX808" s="141"/>
      <c r="AY808" s="141"/>
      <c r="AZ808" s="141"/>
      <c r="BA808" s="141"/>
      <c r="BB808" s="141"/>
      <c r="BC808" s="141"/>
    </row>
    <row r="809" spans="7:55" s="2" customFormat="1" x14ac:dyDescent="0.4">
      <c r="G809" s="141"/>
      <c r="H809" s="141"/>
      <c r="I809" s="141"/>
      <c r="J809" s="141"/>
      <c r="K809" s="141"/>
      <c r="L809" s="141"/>
      <c r="M809" s="141"/>
      <c r="N809" s="141"/>
      <c r="O809" s="141"/>
      <c r="P809" s="141"/>
      <c r="Q809" s="141"/>
      <c r="R809" s="141"/>
      <c r="S809" s="141"/>
      <c r="T809" s="141"/>
      <c r="U809" s="141"/>
      <c r="V809" s="141"/>
      <c r="W809" s="141"/>
      <c r="X809" s="141"/>
      <c r="Y809" s="141"/>
      <c r="Z809" s="141"/>
      <c r="AA809" s="141"/>
      <c r="AB809" s="141"/>
      <c r="AC809" s="141"/>
      <c r="AD809" s="141"/>
      <c r="AE809" s="141"/>
      <c r="AF809" s="141"/>
      <c r="AG809" s="141"/>
      <c r="AH809" s="141"/>
      <c r="AI809" s="141"/>
      <c r="AJ809" s="141"/>
      <c r="AK809" s="141"/>
      <c r="AL809" s="141"/>
      <c r="AM809" s="141"/>
      <c r="AN809" s="141"/>
      <c r="AO809" s="141"/>
      <c r="AP809" s="141"/>
      <c r="AQ809" s="141"/>
      <c r="AR809" s="141"/>
      <c r="AS809" s="141"/>
      <c r="AT809" s="141"/>
      <c r="AU809" s="141"/>
      <c r="AV809" s="141"/>
      <c r="AW809" s="141"/>
      <c r="AX809" s="141"/>
      <c r="AY809" s="141"/>
      <c r="AZ809" s="141"/>
      <c r="BA809" s="141"/>
      <c r="BB809" s="141"/>
      <c r="BC809" s="141"/>
    </row>
    <row r="810" spans="7:55" s="2" customFormat="1" x14ac:dyDescent="0.4">
      <c r="G810" s="141"/>
      <c r="H810" s="141"/>
      <c r="I810" s="141"/>
      <c r="J810" s="141"/>
      <c r="K810" s="141"/>
      <c r="L810" s="141"/>
      <c r="M810" s="141"/>
      <c r="N810" s="141"/>
      <c r="O810" s="141"/>
      <c r="P810" s="141"/>
      <c r="Q810" s="141"/>
      <c r="R810" s="141"/>
      <c r="S810" s="141"/>
      <c r="T810" s="141"/>
      <c r="U810" s="141"/>
      <c r="V810" s="141"/>
      <c r="W810" s="141"/>
      <c r="X810" s="141"/>
      <c r="Y810" s="141"/>
      <c r="Z810" s="141"/>
      <c r="AA810" s="141"/>
      <c r="AB810" s="141"/>
      <c r="AC810" s="141"/>
      <c r="AD810" s="141"/>
      <c r="AE810" s="141"/>
      <c r="AF810" s="141"/>
      <c r="AG810" s="141"/>
      <c r="AH810" s="141"/>
      <c r="AI810" s="141"/>
      <c r="AJ810" s="141"/>
      <c r="AK810" s="141"/>
      <c r="AL810" s="141"/>
      <c r="AM810" s="141"/>
      <c r="AN810" s="141"/>
      <c r="AO810" s="141"/>
      <c r="AP810" s="141"/>
      <c r="AQ810" s="141"/>
      <c r="AR810" s="141"/>
      <c r="AS810" s="141"/>
      <c r="AT810" s="141"/>
      <c r="AU810" s="141"/>
      <c r="AV810" s="141"/>
      <c r="AW810" s="141"/>
      <c r="AX810" s="141"/>
      <c r="AY810" s="141"/>
      <c r="AZ810" s="141"/>
      <c r="BA810" s="141"/>
      <c r="BB810" s="141"/>
      <c r="BC810" s="141"/>
    </row>
    <row r="811" spans="7:55" s="2" customFormat="1" x14ac:dyDescent="0.4">
      <c r="G811" s="141"/>
      <c r="H811" s="141"/>
      <c r="I811" s="141"/>
      <c r="J811" s="141"/>
      <c r="K811" s="141"/>
      <c r="L811" s="141"/>
      <c r="M811" s="141"/>
      <c r="N811" s="141"/>
      <c r="O811" s="141"/>
      <c r="P811" s="141"/>
      <c r="Q811" s="141"/>
      <c r="R811" s="141"/>
      <c r="S811" s="141"/>
      <c r="T811" s="141"/>
      <c r="U811" s="141"/>
      <c r="V811" s="141"/>
      <c r="W811" s="141"/>
      <c r="X811" s="141"/>
      <c r="Y811" s="141"/>
      <c r="Z811" s="141"/>
      <c r="AA811" s="141"/>
      <c r="AB811" s="141"/>
      <c r="AC811" s="141"/>
      <c r="AD811" s="141"/>
      <c r="AE811" s="141"/>
      <c r="AF811" s="141"/>
      <c r="AG811" s="141"/>
      <c r="AH811" s="141"/>
      <c r="AI811" s="141"/>
      <c r="AJ811" s="141"/>
      <c r="AK811" s="141"/>
      <c r="AL811" s="141"/>
      <c r="AM811" s="141"/>
      <c r="AN811" s="141"/>
      <c r="AO811" s="141"/>
      <c r="AP811" s="141"/>
      <c r="AQ811" s="141"/>
      <c r="AR811" s="141"/>
      <c r="AS811" s="141"/>
      <c r="AT811" s="141"/>
      <c r="AU811" s="141"/>
      <c r="AV811" s="141"/>
      <c r="AW811" s="141"/>
      <c r="AX811" s="141"/>
      <c r="AY811" s="141"/>
      <c r="AZ811" s="141"/>
      <c r="BA811" s="141"/>
      <c r="BB811" s="141"/>
      <c r="BC811" s="141"/>
    </row>
    <row r="812" spans="7:55" s="2" customFormat="1" x14ac:dyDescent="0.4">
      <c r="G812" s="141"/>
      <c r="H812" s="141"/>
      <c r="I812" s="141"/>
      <c r="J812" s="141"/>
      <c r="K812" s="141"/>
      <c r="L812" s="141"/>
      <c r="M812" s="141"/>
      <c r="N812" s="141"/>
      <c r="O812" s="141"/>
      <c r="P812" s="141"/>
      <c r="Q812" s="141"/>
      <c r="R812" s="141"/>
      <c r="S812" s="141"/>
      <c r="T812" s="141"/>
      <c r="U812" s="141"/>
      <c r="V812" s="141"/>
      <c r="W812" s="141"/>
      <c r="X812" s="141"/>
      <c r="Y812" s="141"/>
      <c r="Z812" s="141"/>
      <c r="AA812" s="141"/>
      <c r="AB812" s="141"/>
      <c r="AC812" s="141"/>
      <c r="AD812" s="141"/>
      <c r="AE812" s="141"/>
      <c r="AF812" s="141"/>
      <c r="AG812" s="141"/>
      <c r="AH812" s="141"/>
      <c r="AI812" s="141"/>
      <c r="AJ812" s="141"/>
      <c r="AK812" s="141"/>
      <c r="AL812" s="141"/>
      <c r="AM812" s="141"/>
      <c r="AN812" s="141"/>
      <c r="AO812" s="141"/>
      <c r="AP812" s="141"/>
      <c r="AQ812" s="141"/>
      <c r="AR812" s="141"/>
      <c r="AS812" s="141"/>
      <c r="AT812" s="141"/>
      <c r="AU812" s="141"/>
      <c r="AV812" s="141"/>
      <c r="AW812" s="141"/>
      <c r="AX812" s="141"/>
      <c r="AY812" s="141"/>
      <c r="AZ812" s="141"/>
      <c r="BA812" s="141"/>
      <c r="BB812" s="141"/>
      <c r="BC812" s="141"/>
    </row>
    <row r="813" spans="7:55" s="2" customFormat="1" x14ac:dyDescent="0.4">
      <c r="G813" s="141"/>
      <c r="H813" s="141"/>
      <c r="I813" s="141"/>
      <c r="J813" s="141"/>
      <c r="K813" s="141"/>
      <c r="L813" s="141"/>
      <c r="M813" s="141"/>
      <c r="N813" s="141"/>
      <c r="O813" s="141"/>
      <c r="P813" s="141"/>
      <c r="Q813" s="141"/>
      <c r="R813" s="141"/>
      <c r="S813" s="141"/>
      <c r="T813" s="141"/>
      <c r="U813" s="141"/>
      <c r="V813" s="141"/>
      <c r="W813" s="141"/>
      <c r="X813" s="141"/>
      <c r="Y813" s="141"/>
      <c r="Z813" s="141"/>
      <c r="AA813" s="141"/>
      <c r="AB813" s="141"/>
      <c r="AC813" s="141"/>
      <c r="AD813" s="141"/>
      <c r="AE813" s="141"/>
      <c r="AF813" s="141"/>
      <c r="AG813" s="141"/>
      <c r="AH813" s="141"/>
      <c r="AI813" s="141"/>
      <c r="AJ813" s="141"/>
      <c r="AK813" s="141"/>
      <c r="AL813" s="141"/>
      <c r="AM813" s="141"/>
      <c r="AN813" s="141"/>
      <c r="AO813" s="141"/>
      <c r="AP813" s="141"/>
      <c r="AQ813" s="141"/>
      <c r="AR813" s="141"/>
      <c r="AS813" s="141"/>
      <c r="AT813" s="141"/>
      <c r="AU813" s="141"/>
      <c r="AV813" s="141"/>
      <c r="AW813" s="141"/>
      <c r="AX813" s="141"/>
      <c r="AY813" s="141"/>
      <c r="AZ813" s="141"/>
      <c r="BA813" s="141"/>
      <c r="BB813" s="141"/>
      <c r="BC813" s="141"/>
    </row>
    <row r="814" spans="7:55" s="2" customFormat="1" x14ac:dyDescent="0.4">
      <c r="G814" s="141"/>
      <c r="H814" s="141"/>
      <c r="I814" s="141"/>
      <c r="J814" s="141"/>
      <c r="K814" s="141"/>
      <c r="L814" s="141"/>
      <c r="M814" s="141"/>
      <c r="N814" s="141"/>
      <c r="O814" s="141"/>
      <c r="P814" s="141"/>
      <c r="Q814" s="141"/>
      <c r="R814" s="141"/>
      <c r="S814" s="141"/>
      <c r="T814" s="141"/>
      <c r="U814" s="141"/>
      <c r="V814" s="141"/>
      <c r="W814" s="141"/>
      <c r="X814" s="141"/>
      <c r="Y814" s="141"/>
      <c r="Z814" s="141"/>
      <c r="AA814" s="141"/>
      <c r="AB814" s="141"/>
      <c r="AC814" s="141"/>
      <c r="AD814" s="141"/>
      <c r="AE814" s="141"/>
      <c r="AF814" s="141"/>
      <c r="AG814" s="141"/>
      <c r="AH814" s="141"/>
      <c r="AI814" s="141"/>
      <c r="AJ814" s="141"/>
      <c r="AK814" s="141"/>
      <c r="AL814" s="141"/>
      <c r="AM814" s="141"/>
      <c r="AN814" s="141"/>
      <c r="AO814" s="141"/>
      <c r="AP814" s="141"/>
      <c r="AQ814" s="141"/>
      <c r="AR814" s="141"/>
      <c r="AS814" s="141"/>
      <c r="AT814" s="141"/>
      <c r="AU814" s="141"/>
      <c r="AV814" s="141"/>
      <c r="AW814" s="141"/>
      <c r="AX814" s="141"/>
      <c r="AY814" s="141"/>
      <c r="AZ814" s="141"/>
      <c r="BA814" s="141"/>
      <c r="BB814" s="141"/>
      <c r="BC814" s="141"/>
    </row>
    <row r="815" spans="7:55" s="2" customFormat="1" x14ac:dyDescent="0.4">
      <c r="G815" s="141"/>
      <c r="H815" s="141"/>
      <c r="I815" s="141"/>
      <c r="J815" s="141"/>
      <c r="K815" s="141"/>
      <c r="L815" s="141"/>
      <c r="M815" s="141"/>
      <c r="N815" s="141"/>
      <c r="O815" s="141"/>
      <c r="P815" s="141"/>
      <c r="Q815" s="141"/>
      <c r="R815" s="141"/>
      <c r="S815" s="141"/>
      <c r="T815" s="141"/>
      <c r="U815" s="141"/>
      <c r="V815" s="141"/>
      <c r="W815" s="141"/>
      <c r="X815" s="141"/>
      <c r="Y815" s="141"/>
      <c r="Z815" s="141"/>
      <c r="AA815" s="141"/>
      <c r="AB815" s="141"/>
      <c r="AC815" s="141"/>
      <c r="AD815" s="141"/>
      <c r="AE815" s="141"/>
      <c r="AF815" s="141"/>
      <c r="AG815" s="141"/>
      <c r="AH815" s="141"/>
      <c r="AI815" s="141"/>
      <c r="AJ815" s="141"/>
      <c r="AK815" s="141"/>
      <c r="AL815" s="141"/>
      <c r="AM815" s="141"/>
      <c r="AN815" s="141"/>
      <c r="AO815" s="141"/>
      <c r="AP815" s="141"/>
      <c r="AQ815" s="141"/>
      <c r="AR815" s="141"/>
      <c r="AS815" s="141"/>
      <c r="AT815" s="141"/>
      <c r="AU815" s="141"/>
      <c r="AV815" s="141"/>
      <c r="AW815" s="141"/>
      <c r="AX815" s="141"/>
      <c r="AY815" s="141"/>
      <c r="AZ815" s="141"/>
      <c r="BA815" s="141"/>
      <c r="BB815" s="141"/>
      <c r="BC815" s="141"/>
    </row>
    <row r="816" spans="7:55" s="2" customFormat="1" x14ac:dyDescent="0.4">
      <c r="G816" s="141"/>
      <c r="H816" s="141"/>
      <c r="I816" s="141"/>
      <c r="J816" s="141"/>
      <c r="K816" s="141"/>
      <c r="L816" s="141"/>
      <c r="M816" s="141"/>
      <c r="N816" s="141"/>
      <c r="O816" s="141"/>
      <c r="P816" s="141"/>
      <c r="Q816" s="141"/>
      <c r="R816" s="141"/>
      <c r="S816" s="141"/>
      <c r="T816" s="141"/>
      <c r="U816" s="141"/>
      <c r="V816" s="141"/>
      <c r="W816" s="141"/>
      <c r="X816" s="141"/>
      <c r="Y816" s="141"/>
      <c r="Z816" s="141"/>
      <c r="AA816" s="141"/>
      <c r="AB816" s="141"/>
      <c r="AC816" s="141"/>
      <c r="AD816" s="141"/>
      <c r="AE816" s="141"/>
      <c r="AF816" s="141"/>
      <c r="AG816" s="141"/>
      <c r="AH816" s="141"/>
      <c r="AI816" s="141"/>
      <c r="AJ816" s="141"/>
      <c r="AK816" s="141"/>
      <c r="AL816" s="141"/>
      <c r="AM816" s="141"/>
      <c r="AN816" s="141"/>
      <c r="AO816" s="141"/>
      <c r="AP816" s="141"/>
      <c r="AQ816" s="141"/>
      <c r="AR816" s="141"/>
      <c r="AS816" s="141"/>
      <c r="AT816" s="141"/>
      <c r="AU816" s="141"/>
      <c r="AV816" s="141"/>
      <c r="AW816" s="141"/>
      <c r="AX816" s="141"/>
      <c r="AY816" s="141"/>
      <c r="AZ816" s="141"/>
      <c r="BA816" s="141"/>
      <c r="BB816" s="141"/>
      <c r="BC816" s="141"/>
    </row>
    <row r="817" spans="7:55" s="2" customFormat="1" x14ac:dyDescent="0.4">
      <c r="G817" s="141"/>
      <c r="H817" s="141"/>
      <c r="I817" s="141"/>
      <c r="J817" s="141"/>
      <c r="K817" s="141"/>
      <c r="L817" s="141"/>
      <c r="M817" s="141"/>
      <c r="N817" s="141"/>
      <c r="O817" s="141"/>
      <c r="P817" s="141"/>
      <c r="Q817" s="141"/>
      <c r="R817" s="141"/>
      <c r="S817" s="141"/>
      <c r="T817" s="141"/>
      <c r="U817" s="141"/>
      <c r="V817" s="141"/>
      <c r="W817" s="141"/>
      <c r="X817" s="141"/>
      <c r="Y817" s="141"/>
      <c r="Z817" s="141"/>
      <c r="AA817" s="141"/>
      <c r="AB817" s="141"/>
      <c r="AC817" s="141"/>
      <c r="AD817" s="141"/>
      <c r="AE817" s="141"/>
      <c r="AF817" s="141"/>
      <c r="AG817" s="141"/>
      <c r="AH817" s="141"/>
      <c r="AI817" s="141"/>
      <c r="AJ817" s="141"/>
      <c r="AK817" s="141"/>
      <c r="AL817" s="141"/>
      <c r="AM817" s="141"/>
      <c r="AN817" s="141"/>
      <c r="AO817" s="141"/>
      <c r="AP817" s="141"/>
      <c r="AQ817" s="141"/>
      <c r="AR817" s="141"/>
      <c r="AS817" s="141"/>
      <c r="AT817" s="141"/>
      <c r="AU817" s="141"/>
      <c r="AV817" s="141"/>
      <c r="AW817" s="141"/>
      <c r="AX817" s="141"/>
      <c r="AY817" s="141"/>
      <c r="AZ817" s="141"/>
      <c r="BA817" s="141"/>
      <c r="BB817" s="141"/>
      <c r="BC817" s="141"/>
    </row>
    <row r="818" spans="7:55" s="2" customFormat="1" x14ac:dyDescent="0.4">
      <c r="G818" s="141"/>
      <c r="H818" s="141"/>
      <c r="I818" s="141"/>
      <c r="J818" s="141"/>
      <c r="K818" s="141"/>
      <c r="L818" s="141"/>
      <c r="M818" s="141"/>
      <c r="N818" s="141"/>
      <c r="O818" s="141"/>
      <c r="P818" s="141"/>
      <c r="Q818" s="141"/>
      <c r="R818" s="141"/>
      <c r="S818" s="141"/>
      <c r="T818" s="141"/>
      <c r="U818" s="141"/>
      <c r="V818" s="141"/>
      <c r="W818" s="141"/>
      <c r="X818" s="141"/>
      <c r="Y818" s="141"/>
      <c r="Z818" s="141"/>
      <c r="AA818" s="141"/>
      <c r="AB818" s="141"/>
      <c r="AC818" s="141"/>
      <c r="AD818" s="141"/>
      <c r="AE818" s="141"/>
      <c r="AF818" s="141"/>
      <c r="AG818" s="141"/>
      <c r="AH818" s="141"/>
      <c r="AI818" s="141"/>
      <c r="AJ818" s="141"/>
      <c r="AK818" s="141"/>
      <c r="AL818" s="141"/>
      <c r="AM818" s="141"/>
      <c r="AN818" s="141"/>
      <c r="AO818" s="141"/>
      <c r="AP818" s="141"/>
      <c r="AQ818" s="141"/>
      <c r="AR818" s="141"/>
      <c r="AS818" s="141"/>
      <c r="AT818" s="141"/>
      <c r="AU818" s="141"/>
      <c r="AV818" s="141"/>
      <c r="AW818" s="141"/>
      <c r="AX818" s="141"/>
      <c r="AY818" s="141"/>
      <c r="AZ818" s="141"/>
      <c r="BA818" s="141"/>
      <c r="BB818" s="141"/>
      <c r="BC818" s="141"/>
    </row>
    <row r="819" spans="7:55" s="2" customFormat="1" x14ac:dyDescent="0.4">
      <c r="G819" s="141"/>
      <c r="H819" s="141"/>
      <c r="I819" s="141"/>
      <c r="J819" s="141"/>
      <c r="K819" s="141"/>
      <c r="L819" s="141"/>
      <c r="M819" s="141"/>
      <c r="N819" s="141"/>
      <c r="O819" s="141"/>
      <c r="P819" s="141"/>
      <c r="Q819" s="141"/>
      <c r="R819" s="141"/>
      <c r="S819" s="141"/>
      <c r="T819" s="141"/>
      <c r="U819" s="141"/>
      <c r="V819" s="141"/>
      <c r="W819" s="141"/>
      <c r="X819" s="141"/>
      <c r="Y819" s="141"/>
      <c r="Z819" s="141"/>
      <c r="AA819" s="141"/>
      <c r="AB819" s="141"/>
      <c r="AC819" s="141"/>
      <c r="AD819" s="141"/>
      <c r="AE819" s="141"/>
      <c r="AF819" s="141"/>
      <c r="AG819" s="141"/>
      <c r="AH819" s="141"/>
      <c r="AI819" s="141"/>
      <c r="AJ819" s="141"/>
      <c r="AK819" s="141"/>
      <c r="AL819" s="141"/>
      <c r="AM819" s="141"/>
      <c r="AN819" s="141"/>
      <c r="AO819" s="141"/>
      <c r="AP819" s="141"/>
      <c r="AQ819" s="141"/>
      <c r="AR819" s="141"/>
      <c r="AS819" s="141"/>
      <c r="AT819" s="141"/>
      <c r="AU819" s="141"/>
      <c r="AV819" s="141"/>
      <c r="AW819" s="141"/>
      <c r="AX819" s="141"/>
      <c r="AY819" s="141"/>
      <c r="AZ819" s="141"/>
      <c r="BA819" s="141"/>
      <c r="BB819" s="141"/>
      <c r="BC819" s="141"/>
    </row>
    <row r="820" spans="7:55" s="2" customFormat="1" x14ac:dyDescent="0.4">
      <c r="G820" s="141"/>
      <c r="H820" s="141"/>
      <c r="I820" s="141"/>
      <c r="J820" s="141"/>
      <c r="K820" s="141"/>
      <c r="L820" s="141"/>
      <c r="M820" s="141"/>
      <c r="N820" s="141"/>
      <c r="O820" s="141"/>
      <c r="P820" s="141"/>
      <c r="Q820" s="141"/>
      <c r="R820" s="141"/>
      <c r="S820" s="141"/>
      <c r="T820" s="141"/>
      <c r="U820" s="141"/>
      <c r="V820" s="141"/>
      <c r="W820" s="141"/>
      <c r="X820" s="141"/>
      <c r="Y820" s="141"/>
      <c r="Z820" s="141"/>
      <c r="AA820" s="141"/>
      <c r="AB820" s="141"/>
      <c r="AC820" s="141"/>
      <c r="AD820" s="141"/>
      <c r="AE820" s="141"/>
      <c r="AF820" s="141"/>
      <c r="AG820" s="141"/>
      <c r="AH820" s="141"/>
      <c r="AI820" s="141"/>
      <c r="AJ820" s="141"/>
      <c r="AK820" s="141"/>
      <c r="AL820" s="141"/>
      <c r="AM820" s="141"/>
      <c r="AN820" s="141"/>
      <c r="AO820" s="141"/>
      <c r="AP820" s="141"/>
      <c r="AQ820" s="141"/>
      <c r="AR820" s="141"/>
      <c r="AS820" s="141"/>
      <c r="AT820" s="141"/>
      <c r="AU820" s="141"/>
      <c r="AV820" s="141"/>
      <c r="AW820" s="141"/>
      <c r="AX820" s="141"/>
      <c r="AY820" s="141"/>
      <c r="AZ820" s="141"/>
      <c r="BA820" s="141"/>
      <c r="BB820" s="141"/>
      <c r="BC820" s="141"/>
    </row>
    <row r="821" spans="7:55" s="2" customFormat="1" x14ac:dyDescent="0.4">
      <c r="G821" s="141"/>
      <c r="H821" s="141"/>
      <c r="I821" s="141"/>
      <c r="J821" s="141"/>
      <c r="K821" s="141"/>
      <c r="L821" s="141"/>
      <c r="M821" s="141"/>
      <c r="N821" s="141"/>
      <c r="O821" s="141"/>
      <c r="P821" s="141"/>
      <c r="Q821" s="141"/>
      <c r="R821" s="141"/>
      <c r="S821" s="141"/>
      <c r="T821" s="141"/>
      <c r="U821" s="141"/>
      <c r="V821" s="141"/>
      <c r="W821" s="141"/>
      <c r="X821" s="141"/>
      <c r="Y821" s="141"/>
      <c r="Z821" s="141"/>
      <c r="AA821" s="141"/>
      <c r="AB821" s="141"/>
      <c r="AC821" s="141"/>
      <c r="AD821" s="141"/>
      <c r="AE821" s="141"/>
      <c r="AF821" s="141"/>
      <c r="AG821" s="141"/>
      <c r="AH821" s="141"/>
      <c r="AI821" s="141"/>
      <c r="AJ821" s="141"/>
      <c r="AK821" s="141"/>
      <c r="AL821" s="141"/>
      <c r="AM821" s="141"/>
      <c r="AN821" s="141"/>
      <c r="AO821" s="141"/>
      <c r="AP821" s="141"/>
      <c r="AQ821" s="141"/>
      <c r="AR821" s="141"/>
      <c r="AS821" s="141"/>
      <c r="AT821" s="141"/>
      <c r="AU821" s="141"/>
      <c r="AV821" s="141"/>
      <c r="AW821" s="141"/>
      <c r="AX821" s="141"/>
      <c r="AY821" s="141"/>
      <c r="AZ821" s="141"/>
      <c r="BA821" s="141"/>
      <c r="BB821" s="141"/>
      <c r="BC821" s="141"/>
    </row>
    <row r="822" spans="7:55" s="2" customFormat="1" x14ac:dyDescent="0.4">
      <c r="G822" s="141"/>
      <c r="H822" s="141"/>
      <c r="I822" s="141"/>
      <c r="J822" s="141"/>
      <c r="K822" s="141"/>
      <c r="L822" s="141"/>
      <c r="M822" s="141"/>
      <c r="N822" s="141"/>
      <c r="O822" s="141"/>
      <c r="P822" s="141"/>
      <c r="Q822" s="141"/>
      <c r="R822" s="141"/>
      <c r="S822" s="141"/>
      <c r="T822" s="141"/>
      <c r="U822" s="141"/>
      <c r="V822" s="141"/>
      <c r="W822" s="141"/>
      <c r="X822" s="141"/>
      <c r="Y822" s="141"/>
      <c r="Z822" s="141"/>
      <c r="AA822" s="141"/>
      <c r="AB822" s="141"/>
      <c r="AC822" s="141"/>
      <c r="AD822" s="141"/>
      <c r="AE822" s="141"/>
      <c r="AF822" s="141"/>
      <c r="AG822" s="141"/>
      <c r="AH822" s="141"/>
      <c r="AI822" s="141"/>
      <c r="AJ822" s="141"/>
      <c r="AK822" s="141"/>
      <c r="AL822" s="141"/>
      <c r="AM822" s="141"/>
      <c r="AN822" s="141"/>
      <c r="AO822" s="141"/>
      <c r="AP822" s="141"/>
      <c r="AQ822" s="141"/>
      <c r="AR822" s="141"/>
      <c r="AS822" s="141"/>
      <c r="AT822" s="141"/>
      <c r="AU822" s="141"/>
      <c r="AV822" s="141"/>
      <c r="AW822" s="141"/>
      <c r="AX822" s="141"/>
      <c r="AY822" s="141"/>
      <c r="AZ822" s="141"/>
      <c r="BA822" s="141"/>
      <c r="BB822" s="141"/>
      <c r="BC822" s="141"/>
    </row>
    <row r="823" spans="7:55" s="2" customFormat="1" x14ac:dyDescent="0.4">
      <c r="G823" s="141"/>
      <c r="H823" s="141"/>
      <c r="I823" s="141"/>
      <c r="J823" s="141"/>
      <c r="K823" s="141"/>
      <c r="L823" s="141"/>
      <c r="M823" s="141"/>
      <c r="N823" s="141"/>
      <c r="O823" s="141"/>
      <c r="P823" s="141"/>
      <c r="Q823" s="141"/>
      <c r="R823" s="141"/>
      <c r="S823" s="141"/>
      <c r="T823" s="141"/>
      <c r="U823" s="141"/>
      <c r="V823" s="141"/>
      <c r="W823" s="141"/>
      <c r="X823" s="141"/>
      <c r="Y823" s="141"/>
      <c r="Z823" s="141"/>
      <c r="AA823" s="141"/>
      <c r="AB823" s="141"/>
      <c r="AC823" s="141"/>
      <c r="AD823" s="141"/>
      <c r="AE823" s="141"/>
      <c r="AF823" s="141"/>
      <c r="AG823" s="141"/>
      <c r="AH823" s="141"/>
      <c r="AI823" s="141"/>
      <c r="AJ823" s="141"/>
      <c r="AK823" s="141"/>
      <c r="AL823" s="141"/>
      <c r="AM823" s="141"/>
      <c r="AN823" s="141"/>
      <c r="AO823" s="141"/>
      <c r="AP823" s="141"/>
      <c r="AQ823" s="141"/>
      <c r="AR823" s="141"/>
      <c r="AS823" s="141"/>
      <c r="AT823" s="141"/>
      <c r="AU823" s="141"/>
      <c r="AV823" s="141"/>
      <c r="AW823" s="141"/>
      <c r="AX823" s="141"/>
      <c r="AY823" s="141"/>
      <c r="AZ823" s="141"/>
      <c r="BA823" s="141"/>
      <c r="BB823" s="141"/>
      <c r="BC823" s="141"/>
    </row>
    <row r="824" spans="7:55" s="2" customFormat="1" x14ac:dyDescent="0.4">
      <c r="G824" s="141"/>
      <c r="H824" s="141"/>
      <c r="I824" s="141"/>
      <c r="J824" s="141"/>
      <c r="K824" s="141"/>
      <c r="L824" s="141"/>
      <c r="M824" s="141"/>
      <c r="N824" s="141"/>
      <c r="O824" s="141"/>
      <c r="P824" s="141"/>
      <c r="Q824" s="141"/>
      <c r="R824" s="141"/>
      <c r="S824" s="141"/>
      <c r="T824" s="141"/>
      <c r="U824" s="141"/>
      <c r="V824" s="141"/>
      <c r="W824" s="141"/>
      <c r="X824" s="141"/>
      <c r="Y824" s="141"/>
      <c r="Z824" s="141"/>
      <c r="AA824" s="141"/>
      <c r="AB824" s="141"/>
      <c r="AC824" s="141"/>
      <c r="AD824" s="141"/>
      <c r="AE824" s="141"/>
      <c r="AF824" s="141"/>
      <c r="AG824" s="141"/>
      <c r="AH824" s="141"/>
      <c r="AI824" s="141"/>
      <c r="AJ824" s="141"/>
      <c r="AK824" s="141"/>
      <c r="AL824" s="141"/>
      <c r="AM824" s="141"/>
      <c r="AN824" s="141"/>
      <c r="AO824" s="141"/>
      <c r="AP824" s="141"/>
      <c r="AQ824" s="141"/>
      <c r="AR824" s="141"/>
      <c r="AS824" s="141"/>
      <c r="AT824" s="141"/>
      <c r="AU824" s="141"/>
      <c r="AV824" s="141"/>
      <c r="AW824" s="141"/>
      <c r="AX824" s="141"/>
      <c r="AY824" s="141"/>
      <c r="AZ824" s="141"/>
      <c r="BA824" s="141"/>
      <c r="BB824" s="141"/>
      <c r="BC824" s="141"/>
    </row>
    <row r="825" spans="7:55" s="2" customFormat="1" x14ac:dyDescent="0.4">
      <c r="G825" s="141"/>
      <c r="H825" s="141"/>
      <c r="I825" s="141"/>
      <c r="J825" s="141"/>
      <c r="K825" s="141"/>
      <c r="L825" s="141"/>
      <c r="M825" s="141"/>
      <c r="N825" s="141"/>
      <c r="O825" s="141"/>
      <c r="P825" s="141"/>
      <c r="Q825" s="141"/>
      <c r="R825" s="141"/>
      <c r="S825" s="141"/>
      <c r="T825" s="141"/>
      <c r="U825" s="141"/>
      <c r="V825" s="141"/>
      <c r="W825" s="141"/>
      <c r="X825" s="141"/>
      <c r="Y825" s="141"/>
      <c r="Z825" s="141"/>
      <c r="AA825" s="141"/>
      <c r="AB825" s="141"/>
      <c r="AC825" s="141"/>
      <c r="AD825" s="141"/>
      <c r="AE825" s="141"/>
      <c r="AF825" s="141"/>
      <c r="AG825" s="141"/>
      <c r="AH825" s="141"/>
      <c r="AI825" s="141"/>
      <c r="AJ825" s="141"/>
      <c r="AK825" s="141"/>
      <c r="AL825" s="141"/>
      <c r="AM825" s="141"/>
      <c r="AN825" s="141"/>
      <c r="AO825" s="141"/>
      <c r="AP825" s="141"/>
      <c r="AQ825" s="141"/>
      <c r="AR825" s="141"/>
      <c r="AS825" s="141"/>
      <c r="AT825" s="141"/>
      <c r="AU825" s="141"/>
      <c r="AV825" s="141"/>
      <c r="AW825" s="141"/>
      <c r="AX825" s="141"/>
      <c r="AY825" s="141"/>
      <c r="AZ825" s="141"/>
      <c r="BA825" s="141"/>
      <c r="BB825" s="141"/>
      <c r="BC825" s="141"/>
    </row>
    <row r="826" spans="7:55" s="2" customFormat="1" x14ac:dyDescent="0.4">
      <c r="G826" s="141"/>
      <c r="H826" s="141"/>
      <c r="I826" s="141"/>
      <c r="J826" s="141"/>
      <c r="K826" s="141"/>
      <c r="L826" s="141"/>
      <c r="M826" s="141"/>
      <c r="N826" s="141"/>
      <c r="O826" s="141"/>
      <c r="P826" s="141"/>
      <c r="Q826" s="141"/>
      <c r="R826" s="141"/>
      <c r="S826" s="141"/>
      <c r="T826" s="141"/>
      <c r="U826" s="141"/>
      <c r="V826" s="141"/>
      <c r="W826" s="141"/>
      <c r="X826" s="141"/>
      <c r="Y826" s="141"/>
      <c r="Z826" s="141"/>
      <c r="AA826" s="141"/>
      <c r="AB826" s="141"/>
      <c r="AC826" s="141"/>
      <c r="AD826" s="141"/>
      <c r="AE826" s="141"/>
      <c r="AF826" s="141"/>
      <c r="AG826" s="141"/>
      <c r="AH826" s="141"/>
      <c r="AI826" s="141"/>
      <c r="AJ826" s="141"/>
      <c r="AK826" s="141"/>
      <c r="AL826" s="141"/>
      <c r="AM826" s="141"/>
      <c r="AN826" s="141"/>
      <c r="AO826" s="141"/>
      <c r="AP826" s="141"/>
      <c r="AQ826" s="141"/>
      <c r="AR826" s="141"/>
      <c r="AS826" s="141"/>
      <c r="AT826" s="141"/>
      <c r="AU826" s="141"/>
      <c r="AV826" s="141"/>
      <c r="AW826" s="141"/>
      <c r="AX826" s="141"/>
      <c r="AY826" s="141"/>
      <c r="AZ826" s="141"/>
      <c r="BA826" s="141"/>
      <c r="BB826" s="141"/>
      <c r="BC826" s="141"/>
    </row>
    <row r="827" spans="7:55" s="2" customFormat="1" x14ac:dyDescent="0.4">
      <c r="G827" s="141"/>
      <c r="H827" s="141"/>
      <c r="I827" s="141"/>
      <c r="J827" s="141"/>
      <c r="K827" s="141"/>
      <c r="L827" s="141"/>
      <c r="M827" s="141"/>
      <c r="N827" s="141"/>
      <c r="O827" s="141"/>
      <c r="P827" s="141"/>
      <c r="Q827" s="141"/>
      <c r="R827" s="141"/>
      <c r="S827" s="141"/>
      <c r="T827" s="141"/>
      <c r="U827" s="141"/>
      <c r="V827" s="141"/>
      <c r="W827" s="141"/>
      <c r="X827" s="141"/>
      <c r="Y827" s="141"/>
      <c r="Z827" s="141"/>
      <c r="AA827" s="141"/>
      <c r="AB827" s="141"/>
      <c r="AC827" s="141"/>
      <c r="AD827" s="141"/>
      <c r="AE827" s="141"/>
      <c r="AF827" s="141"/>
      <c r="AG827" s="141"/>
      <c r="AH827" s="141"/>
      <c r="AI827" s="141"/>
      <c r="AJ827" s="141"/>
      <c r="AK827" s="141"/>
      <c r="AL827" s="141"/>
      <c r="AM827" s="141"/>
      <c r="AN827" s="141"/>
      <c r="AO827" s="141"/>
      <c r="AP827" s="141"/>
      <c r="AQ827" s="141"/>
      <c r="AR827" s="141"/>
      <c r="AS827" s="141"/>
      <c r="AT827" s="141"/>
      <c r="AU827" s="141"/>
      <c r="AV827" s="141"/>
      <c r="AW827" s="141"/>
      <c r="AX827" s="141"/>
      <c r="AY827" s="141"/>
      <c r="AZ827" s="141"/>
      <c r="BA827" s="141"/>
      <c r="BB827" s="141"/>
      <c r="BC827" s="141"/>
    </row>
    <row r="828" spans="7:55" s="2" customFormat="1" x14ac:dyDescent="0.4">
      <c r="G828" s="141"/>
      <c r="H828" s="141"/>
      <c r="I828" s="141"/>
      <c r="J828" s="141"/>
      <c r="K828" s="141"/>
      <c r="L828" s="141"/>
      <c r="M828" s="141"/>
      <c r="N828" s="141"/>
      <c r="O828" s="141"/>
      <c r="P828" s="141"/>
      <c r="Q828" s="141"/>
      <c r="R828" s="141"/>
      <c r="S828" s="141"/>
      <c r="T828" s="141"/>
      <c r="U828" s="141"/>
      <c r="V828" s="141"/>
      <c r="W828" s="141"/>
      <c r="X828" s="141"/>
      <c r="Y828" s="141"/>
      <c r="Z828" s="141"/>
      <c r="AA828" s="141"/>
      <c r="AB828" s="141"/>
      <c r="AC828" s="141"/>
      <c r="AD828" s="141"/>
      <c r="AE828" s="141"/>
      <c r="AF828" s="141"/>
      <c r="AG828" s="141"/>
      <c r="AH828" s="141"/>
      <c r="AI828" s="141"/>
      <c r="AJ828" s="141"/>
      <c r="AK828" s="141"/>
      <c r="AL828" s="141"/>
      <c r="AM828" s="141"/>
      <c r="AN828" s="141"/>
      <c r="AO828" s="141"/>
      <c r="AP828" s="141"/>
      <c r="AQ828" s="141"/>
      <c r="AR828" s="141"/>
      <c r="AS828" s="141"/>
      <c r="AT828" s="141"/>
      <c r="AU828" s="141"/>
      <c r="AV828" s="141"/>
      <c r="AW828" s="141"/>
      <c r="AX828" s="141"/>
      <c r="AY828" s="141"/>
      <c r="AZ828" s="141"/>
      <c r="BA828" s="141"/>
      <c r="BB828" s="141"/>
      <c r="BC828" s="141"/>
    </row>
    <row r="829" spans="7:55" s="2" customFormat="1" x14ac:dyDescent="0.4">
      <c r="G829" s="141"/>
      <c r="H829" s="141"/>
      <c r="I829" s="141"/>
      <c r="J829" s="141"/>
      <c r="K829" s="141"/>
      <c r="L829" s="141"/>
      <c r="M829" s="141"/>
      <c r="N829" s="141"/>
      <c r="O829" s="141"/>
      <c r="P829" s="141"/>
      <c r="Q829" s="141"/>
      <c r="R829" s="141"/>
      <c r="S829" s="141"/>
      <c r="T829" s="141"/>
      <c r="U829" s="141"/>
      <c r="V829" s="141"/>
      <c r="W829" s="141"/>
      <c r="X829" s="141"/>
      <c r="Y829" s="141"/>
      <c r="Z829" s="141"/>
      <c r="AA829" s="141"/>
      <c r="AB829" s="141"/>
      <c r="AC829" s="141"/>
      <c r="AD829" s="141"/>
      <c r="AE829" s="141"/>
      <c r="AF829" s="141"/>
      <c r="AG829" s="141"/>
      <c r="AH829" s="141"/>
      <c r="AI829" s="141"/>
      <c r="AJ829" s="141"/>
      <c r="AK829" s="141"/>
      <c r="AL829" s="141"/>
      <c r="AM829" s="141"/>
      <c r="AN829" s="141"/>
      <c r="AO829" s="141"/>
      <c r="AP829" s="141"/>
      <c r="AQ829" s="141"/>
      <c r="AR829" s="141"/>
      <c r="AS829" s="141"/>
      <c r="AT829" s="141"/>
      <c r="AU829" s="141"/>
      <c r="AV829" s="141"/>
      <c r="AW829" s="141"/>
      <c r="AX829" s="141"/>
      <c r="AY829" s="141"/>
      <c r="AZ829" s="141"/>
      <c r="BA829" s="141"/>
      <c r="BB829" s="141"/>
      <c r="BC829" s="141"/>
    </row>
    <row r="830" spans="7:55" s="2" customFormat="1" x14ac:dyDescent="0.4">
      <c r="G830" s="141"/>
      <c r="H830" s="141"/>
      <c r="I830" s="141"/>
      <c r="J830" s="141"/>
      <c r="K830" s="141"/>
      <c r="L830" s="141"/>
      <c r="M830" s="141"/>
      <c r="N830" s="141"/>
      <c r="O830" s="141"/>
      <c r="P830" s="141"/>
      <c r="Q830" s="141"/>
      <c r="R830" s="141"/>
      <c r="S830" s="141"/>
      <c r="T830" s="141"/>
      <c r="U830" s="141"/>
      <c r="V830" s="141"/>
      <c r="W830" s="141"/>
      <c r="X830" s="141"/>
      <c r="Y830" s="141"/>
      <c r="Z830" s="141"/>
      <c r="AA830" s="141"/>
      <c r="AB830" s="141"/>
      <c r="AC830" s="141"/>
      <c r="AD830" s="141"/>
      <c r="AE830" s="141"/>
      <c r="AF830" s="141"/>
      <c r="AG830" s="141"/>
      <c r="AH830" s="141"/>
      <c r="AI830" s="141"/>
      <c r="AJ830" s="141"/>
      <c r="AK830" s="141"/>
      <c r="AL830" s="141"/>
      <c r="AM830" s="141"/>
      <c r="AN830" s="141"/>
      <c r="AO830" s="141"/>
      <c r="AP830" s="141"/>
      <c r="AQ830" s="141"/>
      <c r="AR830" s="141"/>
      <c r="AS830" s="141"/>
      <c r="AT830" s="141"/>
      <c r="AU830" s="141"/>
      <c r="AV830" s="141"/>
      <c r="AW830" s="141"/>
      <c r="AX830" s="141"/>
      <c r="AY830" s="141"/>
      <c r="AZ830" s="141"/>
      <c r="BA830" s="141"/>
      <c r="BB830" s="141"/>
      <c r="BC830" s="141"/>
    </row>
    <row r="831" spans="7:55" s="2" customFormat="1" x14ac:dyDescent="0.4">
      <c r="G831" s="141"/>
      <c r="H831" s="141"/>
      <c r="I831" s="141"/>
      <c r="J831" s="141"/>
      <c r="K831" s="141"/>
      <c r="L831" s="141"/>
      <c r="M831" s="141"/>
      <c r="N831" s="141"/>
      <c r="O831" s="141"/>
      <c r="P831" s="141"/>
      <c r="Q831" s="141"/>
      <c r="R831" s="141"/>
      <c r="S831" s="141"/>
      <c r="T831" s="141"/>
      <c r="U831" s="141"/>
      <c r="V831" s="141"/>
      <c r="W831" s="141"/>
      <c r="X831" s="141"/>
      <c r="Y831" s="141"/>
      <c r="Z831" s="141"/>
      <c r="AA831" s="141"/>
      <c r="AB831" s="141"/>
      <c r="AC831" s="141"/>
      <c r="AD831" s="141"/>
      <c r="AE831" s="141"/>
      <c r="AF831" s="141"/>
      <c r="AG831" s="141"/>
      <c r="AH831" s="141"/>
      <c r="AI831" s="141"/>
      <c r="AJ831" s="141"/>
      <c r="AK831" s="141"/>
      <c r="AL831" s="141"/>
      <c r="AM831" s="141"/>
      <c r="AN831" s="141"/>
      <c r="AO831" s="141"/>
      <c r="AP831" s="141"/>
      <c r="AQ831" s="141"/>
      <c r="AR831" s="141"/>
      <c r="AS831" s="141"/>
      <c r="AT831" s="141"/>
      <c r="AU831" s="141"/>
      <c r="AV831" s="141"/>
      <c r="AW831" s="141"/>
      <c r="AX831" s="141"/>
      <c r="AY831" s="141"/>
      <c r="AZ831" s="141"/>
      <c r="BA831" s="141"/>
      <c r="BB831" s="141"/>
      <c r="BC831" s="141"/>
    </row>
    <row r="832" spans="7:55" s="2" customFormat="1" x14ac:dyDescent="0.4">
      <c r="G832" s="141"/>
      <c r="H832" s="141"/>
      <c r="I832" s="141"/>
      <c r="J832" s="141"/>
      <c r="K832" s="141"/>
      <c r="L832" s="141"/>
      <c r="M832" s="141"/>
      <c r="N832" s="141"/>
      <c r="O832" s="141"/>
      <c r="P832" s="141"/>
      <c r="Q832" s="141"/>
      <c r="R832" s="141"/>
      <c r="S832" s="141"/>
      <c r="T832" s="141"/>
      <c r="U832" s="141"/>
      <c r="V832" s="141"/>
      <c r="W832" s="141"/>
      <c r="X832" s="141"/>
      <c r="Y832" s="141"/>
      <c r="Z832" s="141"/>
      <c r="AA832" s="141"/>
      <c r="AB832" s="141"/>
      <c r="AC832" s="141"/>
      <c r="AD832" s="141"/>
      <c r="AE832" s="141"/>
      <c r="AF832" s="141"/>
      <c r="AG832" s="141"/>
      <c r="AH832" s="141"/>
      <c r="AI832" s="141"/>
      <c r="AJ832" s="141"/>
      <c r="AK832" s="141"/>
      <c r="AL832" s="141"/>
      <c r="AM832" s="141"/>
      <c r="AN832" s="141"/>
      <c r="AO832" s="141"/>
      <c r="AP832" s="141"/>
      <c r="AQ832" s="141"/>
      <c r="AR832" s="141"/>
      <c r="AS832" s="141"/>
      <c r="AT832" s="141"/>
      <c r="AU832" s="141"/>
      <c r="AV832" s="141"/>
      <c r="AW832" s="141"/>
      <c r="AX832" s="141"/>
      <c r="AY832" s="141"/>
      <c r="AZ832" s="141"/>
      <c r="BA832" s="141"/>
      <c r="BB832" s="141"/>
      <c r="BC832" s="141"/>
    </row>
    <row r="833" spans="7:55" s="2" customFormat="1" x14ac:dyDescent="0.4">
      <c r="G833" s="141"/>
      <c r="H833" s="141"/>
      <c r="I833" s="141"/>
      <c r="J833" s="141"/>
      <c r="K833" s="141"/>
      <c r="L833" s="141"/>
      <c r="M833" s="141"/>
      <c r="N833" s="141"/>
      <c r="O833" s="141"/>
      <c r="P833" s="141"/>
      <c r="Q833" s="141"/>
      <c r="R833" s="141"/>
      <c r="S833" s="141"/>
      <c r="T833" s="141"/>
      <c r="U833" s="141"/>
      <c r="V833" s="141"/>
      <c r="W833" s="141"/>
      <c r="X833" s="141"/>
      <c r="Y833" s="141"/>
      <c r="Z833" s="141"/>
      <c r="AA833" s="141"/>
      <c r="AB833" s="141"/>
      <c r="AC833" s="141"/>
      <c r="AD833" s="141"/>
      <c r="AE833" s="141"/>
      <c r="AF833" s="141"/>
      <c r="AG833" s="141"/>
      <c r="AH833" s="141"/>
      <c r="AI833" s="141"/>
      <c r="AJ833" s="141"/>
      <c r="AK833" s="141"/>
      <c r="AL833" s="141"/>
      <c r="AM833" s="141"/>
      <c r="AN833" s="141"/>
      <c r="AO833" s="141"/>
      <c r="AP833" s="141"/>
      <c r="AQ833" s="141"/>
      <c r="AR833" s="141"/>
      <c r="AS833" s="141"/>
      <c r="AT833" s="141"/>
      <c r="AU833" s="141"/>
      <c r="AV833" s="141"/>
      <c r="AW833" s="141"/>
      <c r="AX833" s="141"/>
      <c r="AY833" s="141"/>
      <c r="AZ833" s="141"/>
      <c r="BA833" s="141"/>
      <c r="BB833" s="141"/>
      <c r="BC833" s="141"/>
    </row>
    <row r="834" spans="7:55" s="2" customFormat="1" x14ac:dyDescent="0.4">
      <c r="G834" s="141"/>
      <c r="H834" s="141"/>
      <c r="I834" s="141"/>
      <c r="J834" s="141"/>
      <c r="K834" s="141"/>
      <c r="L834" s="141"/>
      <c r="M834" s="141"/>
      <c r="N834" s="141"/>
      <c r="O834" s="141"/>
      <c r="P834" s="141"/>
      <c r="Q834" s="141"/>
      <c r="R834" s="141"/>
      <c r="S834" s="141"/>
      <c r="T834" s="141"/>
      <c r="U834" s="141"/>
      <c r="V834" s="141"/>
      <c r="W834" s="141"/>
      <c r="X834" s="141"/>
      <c r="Y834" s="141"/>
      <c r="Z834" s="141"/>
      <c r="AA834" s="141"/>
      <c r="AB834" s="141"/>
      <c r="AC834" s="141"/>
      <c r="AD834" s="141"/>
      <c r="AE834" s="141"/>
      <c r="AF834" s="141"/>
      <c r="AG834" s="141"/>
      <c r="AH834" s="141"/>
      <c r="AI834" s="141"/>
      <c r="AJ834" s="141"/>
      <c r="AK834" s="141"/>
      <c r="AL834" s="141"/>
      <c r="AM834" s="141"/>
      <c r="AN834" s="141"/>
      <c r="AO834" s="141"/>
      <c r="AP834" s="141"/>
      <c r="AQ834" s="141"/>
      <c r="AR834" s="141"/>
      <c r="AS834" s="141"/>
      <c r="AT834" s="141"/>
      <c r="AU834" s="141"/>
      <c r="AV834" s="141"/>
      <c r="AW834" s="141"/>
      <c r="AX834" s="141"/>
      <c r="AY834" s="141"/>
      <c r="AZ834" s="141"/>
      <c r="BA834" s="141"/>
      <c r="BB834" s="141"/>
      <c r="BC834" s="141"/>
    </row>
    <row r="835" spans="7:55" s="2" customFormat="1" x14ac:dyDescent="0.4">
      <c r="G835" s="141"/>
      <c r="H835" s="141"/>
      <c r="I835" s="141"/>
      <c r="J835" s="141"/>
      <c r="K835" s="141"/>
      <c r="L835" s="141"/>
      <c r="M835" s="141"/>
      <c r="N835" s="141"/>
      <c r="O835" s="141"/>
      <c r="P835" s="141"/>
      <c r="Q835" s="141"/>
      <c r="R835" s="141"/>
      <c r="S835" s="141"/>
      <c r="T835" s="141"/>
      <c r="U835" s="141"/>
      <c r="V835" s="141"/>
      <c r="W835" s="141"/>
      <c r="X835" s="141"/>
      <c r="Y835" s="141"/>
      <c r="Z835" s="141"/>
      <c r="AA835" s="141"/>
      <c r="AB835" s="141"/>
      <c r="AC835" s="141"/>
      <c r="AD835" s="141"/>
      <c r="AE835" s="141"/>
      <c r="AF835" s="141"/>
      <c r="AG835" s="141"/>
      <c r="AH835" s="141"/>
      <c r="AI835" s="141"/>
      <c r="AJ835" s="141"/>
      <c r="AK835" s="141"/>
      <c r="AL835" s="141"/>
      <c r="AM835" s="141"/>
      <c r="AN835" s="141"/>
      <c r="AO835" s="141"/>
      <c r="AP835" s="141"/>
      <c r="AQ835" s="141"/>
      <c r="AR835" s="141"/>
      <c r="AS835" s="141"/>
      <c r="AT835" s="141"/>
      <c r="AU835" s="141"/>
      <c r="AV835" s="141"/>
      <c r="AW835" s="141"/>
      <c r="AX835" s="141"/>
      <c r="AY835" s="141"/>
      <c r="AZ835" s="141"/>
      <c r="BA835" s="141"/>
      <c r="BB835" s="141"/>
      <c r="BC835" s="141"/>
    </row>
    <row r="836" spans="7:55" s="2" customFormat="1" x14ac:dyDescent="0.4">
      <c r="G836" s="141"/>
      <c r="H836" s="141"/>
      <c r="I836" s="141"/>
      <c r="J836" s="141"/>
      <c r="K836" s="141"/>
      <c r="L836" s="141"/>
      <c r="M836" s="141"/>
      <c r="N836" s="141"/>
      <c r="O836" s="141"/>
      <c r="P836" s="141"/>
      <c r="Q836" s="141"/>
      <c r="R836" s="141"/>
      <c r="S836" s="141"/>
      <c r="T836" s="141"/>
      <c r="U836" s="141"/>
      <c r="V836" s="141"/>
      <c r="W836" s="141"/>
      <c r="X836" s="141"/>
      <c r="Y836" s="141"/>
      <c r="Z836" s="141"/>
      <c r="AA836" s="141"/>
      <c r="AB836" s="141"/>
      <c r="AC836" s="141"/>
      <c r="AD836" s="141"/>
      <c r="AE836" s="141"/>
      <c r="AF836" s="141"/>
      <c r="AG836" s="141"/>
      <c r="AH836" s="141"/>
      <c r="AI836" s="141"/>
      <c r="AJ836" s="141"/>
      <c r="AK836" s="141"/>
      <c r="AL836" s="141"/>
      <c r="AM836" s="141"/>
      <c r="AN836" s="141"/>
      <c r="AO836" s="141"/>
      <c r="AP836" s="141"/>
      <c r="AQ836" s="141"/>
      <c r="AR836" s="141"/>
      <c r="AS836" s="141"/>
      <c r="AT836" s="141"/>
      <c r="AU836" s="141"/>
      <c r="AV836" s="141"/>
      <c r="AW836" s="141"/>
      <c r="AX836" s="141"/>
      <c r="AY836" s="141"/>
      <c r="AZ836" s="141"/>
      <c r="BA836" s="141"/>
      <c r="BB836" s="141"/>
      <c r="BC836" s="141"/>
    </row>
    <row r="837" spans="7:55" s="2" customFormat="1" x14ac:dyDescent="0.4">
      <c r="G837" s="141"/>
      <c r="H837" s="141"/>
      <c r="I837" s="141"/>
      <c r="J837" s="141"/>
      <c r="K837" s="141"/>
      <c r="L837" s="141"/>
      <c r="M837" s="141"/>
      <c r="N837" s="141"/>
      <c r="O837" s="141"/>
      <c r="P837" s="141"/>
      <c r="Q837" s="141"/>
      <c r="R837" s="141"/>
      <c r="S837" s="141"/>
      <c r="T837" s="141"/>
      <c r="U837" s="141"/>
      <c r="V837" s="141"/>
      <c r="W837" s="141"/>
      <c r="X837" s="141"/>
      <c r="Y837" s="141"/>
      <c r="Z837" s="141"/>
      <c r="AA837" s="141"/>
      <c r="AB837" s="141"/>
      <c r="AC837" s="141"/>
      <c r="AD837" s="141"/>
      <c r="AE837" s="141"/>
      <c r="AF837" s="141"/>
      <c r="AG837" s="141"/>
      <c r="AH837" s="141"/>
      <c r="AI837" s="141"/>
      <c r="AJ837" s="141"/>
      <c r="AK837" s="141"/>
      <c r="AL837" s="141"/>
      <c r="AM837" s="141"/>
      <c r="AN837" s="141"/>
      <c r="AO837" s="141"/>
      <c r="AP837" s="141"/>
      <c r="AQ837" s="141"/>
      <c r="AR837" s="141"/>
      <c r="AS837" s="141"/>
      <c r="AT837" s="141"/>
      <c r="AU837" s="141"/>
      <c r="AV837" s="141"/>
      <c r="AW837" s="141"/>
      <c r="AX837" s="141"/>
      <c r="AY837" s="141"/>
      <c r="AZ837" s="141"/>
      <c r="BA837" s="141"/>
      <c r="BB837" s="141"/>
      <c r="BC837" s="141"/>
    </row>
    <row r="838" spans="7:55" s="2" customFormat="1" x14ac:dyDescent="0.4">
      <c r="G838" s="141"/>
      <c r="H838" s="141"/>
      <c r="I838" s="141"/>
      <c r="J838" s="141"/>
      <c r="K838" s="141"/>
      <c r="L838" s="141"/>
      <c r="M838" s="141"/>
      <c r="N838" s="141"/>
      <c r="O838" s="141"/>
      <c r="P838" s="141"/>
      <c r="Q838" s="141"/>
      <c r="R838" s="141"/>
      <c r="S838" s="141"/>
      <c r="T838" s="141"/>
      <c r="U838" s="141"/>
      <c r="V838" s="141"/>
      <c r="W838" s="141"/>
      <c r="X838" s="141"/>
      <c r="Y838" s="141"/>
      <c r="Z838" s="141"/>
      <c r="AA838" s="141"/>
      <c r="AB838" s="141"/>
      <c r="AC838" s="141"/>
      <c r="AD838" s="141"/>
      <c r="AE838" s="141"/>
      <c r="AF838" s="141"/>
      <c r="AG838" s="141"/>
      <c r="AH838" s="141"/>
      <c r="AI838" s="141"/>
      <c r="AJ838" s="141"/>
      <c r="AK838" s="141"/>
      <c r="AL838" s="141"/>
      <c r="AM838" s="141"/>
      <c r="AN838" s="141"/>
      <c r="AO838" s="141"/>
      <c r="AP838" s="141"/>
      <c r="AQ838" s="141"/>
      <c r="AR838" s="141"/>
      <c r="AS838" s="141"/>
      <c r="AT838" s="141"/>
      <c r="AU838" s="141"/>
      <c r="AV838" s="141"/>
      <c r="AW838" s="141"/>
      <c r="AX838" s="141"/>
      <c r="AY838" s="141"/>
      <c r="AZ838" s="141"/>
      <c r="BA838" s="141"/>
      <c r="BB838" s="141"/>
      <c r="BC838" s="141"/>
    </row>
    <row r="839" spans="7:55" s="2" customFormat="1" x14ac:dyDescent="0.4">
      <c r="G839" s="141"/>
      <c r="H839" s="141"/>
      <c r="I839" s="141"/>
      <c r="J839" s="141"/>
      <c r="K839" s="141"/>
      <c r="L839" s="141"/>
      <c r="M839" s="141"/>
      <c r="N839" s="141"/>
      <c r="O839" s="141"/>
      <c r="P839" s="141"/>
      <c r="Q839" s="141"/>
      <c r="R839" s="141"/>
      <c r="S839" s="141"/>
      <c r="T839" s="141"/>
      <c r="U839" s="141"/>
      <c r="V839" s="141"/>
      <c r="W839" s="141"/>
      <c r="X839" s="141"/>
      <c r="Y839" s="141"/>
      <c r="Z839" s="141"/>
      <c r="AA839" s="141"/>
      <c r="AB839" s="141"/>
      <c r="AC839" s="141"/>
      <c r="AD839" s="141"/>
      <c r="AE839" s="141"/>
      <c r="AF839" s="141"/>
      <c r="AG839" s="141"/>
      <c r="AH839" s="141"/>
      <c r="AI839" s="141"/>
      <c r="AJ839" s="141"/>
      <c r="AK839" s="141"/>
      <c r="AL839" s="141"/>
      <c r="AM839" s="141"/>
      <c r="AN839" s="141"/>
      <c r="AO839" s="141"/>
      <c r="AP839" s="141"/>
      <c r="AQ839" s="141"/>
      <c r="AR839" s="141"/>
      <c r="AS839" s="141"/>
      <c r="AT839" s="141"/>
      <c r="AU839" s="141"/>
      <c r="AV839" s="141"/>
      <c r="AW839" s="141"/>
      <c r="AX839" s="141"/>
      <c r="AY839" s="141"/>
      <c r="AZ839" s="141"/>
      <c r="BA839" s="141"/>
      <c r="BB839" s="141"/>
      <c r="BC839" s="141"/>
    </row>
    <row r="840" spans="7:55" s="2" customFormat="1" x14ac:dyDescent="0.4">
      <c r="G840" s="141"/>
      <c r="H840" s="141"/>
      <c r="I840" s="141"/>
      <c r="J840" s="141"/>
      <c r="K840" s="141"/>
      <c r="L840" s="141"/>
      <c r="M840" s="141"/>
      <c r="N840" s="141"/>
      <c r="O840" s="141"/>
      <c r="P840" s="141"/>
      <c r="Q840" s="141"/>
      <c r="R840" s="141"/>
      <c r="S840" s="141"/>
      <c r="T840" s="141"/>
      <c r="U840" s="141"/>
      <c r="V840" s="141"/>
      <c r="W840" s="141"/>
      <c r="X840" s="141"/>
      <c r="Y840" s="141"/>
      <c r="Z840" s="141"/>
      <c r="AA840" s="141"/>
      <c r="AB840" s="141"/>
      <c r="AC840" s="141"/>
      <c r="AD840" s="141"/>
      <c r="AE840" s="141"/>
      <c r="AF840" s="141"/>
      <c r="AG840" s="141"/>
      <c r="AH840" s="141"/>
      <c r="AI840" s="141"/>
      <c r="AJ840" s="141"/>
      <c r="AK840" s="141"/>
      <c r="AL840" s="141"/>
      <c r="AM840" s="141"/>
      <c r="AN840" s="141"/>
      <c r="AO840" s="141"/>
      <c r="AP840" s="141"/>
      <c r="AQ840" s="141"/>
      <c r="AR840" s="141"/>
      <c r="AS840" s="141"/>
      <c r="AT840" s="141"/>
      <c r="AU840" s="141"/>
      <c r="AV840" s="141"/>
      <c r="AW840" s="141"/>
      <c r="AX840" s="141"/>
      <c r="AY840" s="141"/>
      <c r="AZ840" s="141"/>
      <c r="BA840" s="141"/>
      <c r="BB840" s="141"/>
      <c r="BC840" s="141"/>
    </row>
    <row r="841" spans="7:55" s="2" customFormat="1" x14ac:dyDescent="0.4">
      <c r="G841" s="141"/>
      <c r="H841" s="141"/>
      <c r="I841" s="141"/>
      <c r="J841" s="141"/>
      <c r="K841" s="141"/>
      <c r="L841" s="141"/>
      <c r="M841" s="141"/>
      <c r="N841" s="141"/>
      <c r="O841" s="141"/>
      <c r="P841" s="141"/>
      <c r="Q841" s="141"/>
      <c r="R841" s="141"/>
      <c r="S841" s="141"/>
      <c r="T841" s="141"/>
      <c r="U841" s="141"/>
      <c r="V841" s="141"/>
      <c r="W841" s="141"/>
      <c r="X841" s="141"/>
      <c r="Y841" s="141"/>
      <c r="Z841" s="141"/>
      <c r="AA841" s="141"/>
      <c r="AB841" s="141"/>
      <c r="AC841" s="141"/>
      <c r="AD841" s="141"/>
      <c r="AE841" s="141"/>
      <c r="AF841" s="141"/>
      <c r="AG841" s="141"/>
      <c r="AH841" s="141"/>
      <c r="AI841" s="141"/>
      <c r="AJ841" s="141"/>
      <c r="AK841" s="141"/>
      <c r="AL841" s="141"/>
      <c r="AM841" s="141"/>
      <c r="AN841" s="141"/>
      <c r="AO841" s="141"/>
      <c r="AP841" s="141"/>
      <c r="AQ841" s="141"/>
      <c r="AR841" s="141"/>
      <c r="AS841" s="141"/>
      <c r="AT841" s="141"/>
      <c r="AU841" s="141"/>
      <c r="AV841" s="141"/>
      <c r="AW841" s="141"/>
      <c r="AX841" s="141"/>
      <c r="AY841" s="141"/>
      <c r="AZ841" s="141"/>
      <c r="BA841" s="141"/>
      <c r="BB841" s="141"/>
      <c r="BC841" s="141"/>
    </row>
    <row r="842" spans="7:55" s="2" customFormat="1" x14ac:dyDescent="0.4">
      <c r="G842" s="141"/>
      <c r="H842" s="141"/>
      <c r="I842" s="141"/>
      <c r="J842" s="141"/>
      <c r="K842" s="141"/>
      <c r="L842" s="141"/>
      <c r="M842" s="141"/>
      <c r="N842" s="141"/>
      <c r="O842" s="141"/>
      <c r="P842" s="141"/>
      <c r="Q842" s="141"/>
      <c r="R842" s="141"/>
      <c r="S842" s="141"/>
      <c r="T842" s="141"/>
      <c r="U842" s="141"/>
      <c r="V842" s="141"/>
      <c r="W842" s="141"/>
      <c r="X842" s="141"/>
      <c r="Y842" s="141"/>
      <c r="Z842" s="141"/>
      <c r="AA842" s="141"/>
      <c r="AB842" s="141"/>
      <c r="AC842" s="141"/>
      <c r="AD842" s="141"/>
      <c r="AE842" s="141"/>
      <c r="AF842" s="141"/>
      <c r="AG842" s="141"/>
      <c r="AH842" s="141"/>
      <c r="AI842" s="141"/>
      <c r="AJ842" s="141"/>
      <c r="AK842" s="141"/>
      <c r="AL842" s="141"/>
      <c r="AM842" s="141"/>
      <c r="AN842" s="141"/>
      <c r="AO842" s="141"/>
      <c r="AP842" s="141"/>
      <c r="AQ842" s="141"/>
      <c r="AR842" s="141"/>
      <c r="AS842" s="141"/>
      <c r="AT842" s="141"/>
      <c r="AU842" s="141"/>
      <c r="AV842" s="141"/>
      <c r="AW842" s="141"/>
      <c r="AX842" s="141"/>
      <c r="AY842" s="141"/>
      <c r="AZ842" s="141"/>
      <c r="BA842" s="141"/>
      <c r="BB842" s="141"/>
      <c r="BC842" s="141"/>
    </row>
    <row r="843" spans="7:55" s="2" customFormat="1" x14ac:dyDescent="0.4">
      <c r="G843" s="141"/>
      <c r="H843" s="141"/>
      <c r="I843" s="141"/>
      <c r="J843" s="141"/>
      <c r="K843" s="141"/>
      <c r="L843" s="141"/>
      <c r="M843" s="141"/>
      <c r="N843" s="141"/>
      <c r="O843" s="141"/>
      <c r="P843" s="141"/>
      <c r="Q843" s="141"/>
      <c r="R843" s="141"/>
      <c r="S843" s="141"/>
      <c r="T843" s="141"/>
      <c r="U843" s="141"/>
      <c r="V843" s="141"/>
      <c r="W843" s="141"/>
      <c r="X843" s="141"/>
      <c r="Y843" s="141"/>
      <c r="Z843" s="141"/>
      <c r="AA843" s="141"/>
      <c r="AB843" s="141"/>
      <c r="AC843" s="141"/>
      <c r="AD843" s="141"/>
      <c r="AE843" s="141"/>
      <c r="AF843" s="141"/>
      <c r="AG843" s="141"/>
      <c r="AH843" s="141"/>
      <c r="AI843" s="141"/>
      <c r="AJ843" s="141"/>
      <c r="AK843" s="141"/>
      <c r="AL843" s="141"/>
      <c r="AM843" s="141"/>
      <c r="AN843" s="141"/>
      <c r="AO843" s="141"/>
      <c r="AP843" s="141"/>
      <c r="AQ843" s="141"/>
      <c r="AR843" s="141"/>
      <c r="AS843" s="141"/>
      <c r="AT843" s="141"/>
      <c r="AU843" s="141"/>
      <c r="AV843" s="141"/>
      <c r="AW843" s="141"/>
      <c r="AX843" s="141"/>
      <c r="AY843" s="141"/>
      <c r="AZ843" s="141"/>
      <c r="BA843" s="141"/>
      <c r="BB843" s="141"/>
      <c r="BC843" s="141"/>
    </row>
    <row r="844" spans="7:55" s="2" customFormat="1" x14ac:dyDescent="0.4">
      <c r="G844" s="141"/>
      <c r="H844" s="141"/>
      <c r="I844" s="141"/>
      <c r="J844" s="141"/>
      <c r="K844" s="141"/>
      <c r="L844" s="141"/>
      <c r="M844" s="141"/>
      <c r="N844" s="141"/>
      <c r="O844" s="141"/>
      <c r="P844" s="141"/>
      <c r="Q844" s="141"/>
      <c r="R844" s="141"/>
      <c r="S844" s="141"/>
      <c r="T844" s="141"/>
      <c r="U844" s="141"/>
      <c r="V844" s="141"/>
      <c r="W844" s="141"/>
      <c r="X844" s="141"/>
      <c r="Y844" s="141"/>
      <c r="Z844" s="141"/>
      <c r="AA844" s="141"/>
      <c r="AB844" s="141"/>
      <c r="AC844" s="141"/>
      <c r="AD844" s="141"/>
      <c r="AE844" s="141"/>
      <c r="AF844" s="141"/>
      <c r="AG844" s="141"/>
      <c r="AH844" s="141"/>
      <c r="AI844" s="141"/>
      <c r="AJ844" s="141"/>
      <c r="AK844" s="141"/>
      <c r="AL844" s="141"/>
      <c r="AM844" s="141"/>
      <c r="AN844" s="141"/>
      <c r="AO844" s="141"/>
      <c r="AP844" s="141"/>
      <c r="AQ844" s="141"/>
      <c r="AR844" s="141"/>
      <c r="AS844" s="141"/>
      <c r="AT844" s="141"/>
      <c r="AU844" s="141"/>
      <c r="AV844" s="141"/>
      <c r="AW844" s="141"/>
      <c r="AX844" s="141"/>
      <c r="AY844" s="141"/>
      <c r="AZ844" s="141"/>
      <c r="BA844" s="141"/>
      <c r="BB844" s="141"/>
      <c r="BC844" s="141"/>
    </row>
    <row r="845" spans="7:55" s="2" customFormat="1" x14ac:dyDescent="0.4">
      <c r="G845" s="141"/>
      <c r="H845" s="141"/>
      <c r="I845" s="141"/>
      <c r="J845" s="141"/>
      <c r="K845" s="141"/>
      <c r="L845" s="141"/>
      <c r="M845" s="141"/>
      <c r="N845" s="141"/>
      <c r="O845" s="141"/>
      <c r="P845" s="141"/>
      <c r="Q845" s="141"/>
      <c r="R845" s="141"/>
      <c r="S845" s="141"/>
      <c r="T845" s="141"/>
      <c r="U845" s="141"/>
      <c r="V845" s="141"/>
      <c r="W845" s="141"/>
      <c r="X845" s="141"/>
      <c r="Y845" s="141"/>
      <c r="Z845" s="141"/>
      <c r="AA845" s="141"/>
      <c r="AB845" s="141"/>
      <c r="AC845" s="141"/>
      <c r="AD845" s="141"/>
      <c r="AE845" s="141"/>
      <c r="AF845" s="141"/>
      <c r="AG845" s="141"/>
      <c r="AH845" s="141"/>
      <c r="AI845" s="141"/>
      <c r="AJ845" s="141"/>
      <c r="AK845" s="141"/>
      <c r="AL845" s="141"/>
      <c r="AM845" s="141"/>
      <c r="AN845" s="141"/>
      <c r="AO845" s="141"/>
      <c r="AP845" s="141"/>
      <c r="AQ845" s="141"/>
      <c r="AR845" s="141"/>
      <c r="AS845" s="141"/>
      <c r="AT845" s="141"/>
      <c r="AU845" s="141"/>
      <c r="AV845" s="141"/>
      <c r="AW845" s="141"/>
      <c r="AX845" s="141"/>
      <c r="AY845" s="141"/>
      <c r="AZ845" s="141"/>
      <c r="BA845" s="141"/>
      <c r="BB845" s="141"/>
      <c r="BC845" s="141"/>
    </row>
    <row r="846" spans="7:55" s="2" customFormat="1" x14ac:dyDescent="0.4">
      <c r="G846" s="141"/>
      <c r="H846" s="141"/>
      <c r="I846" s="141"/>
      <c r="J846" s="141"/>
      <c r="K846" s="141"/>
      <c r="L846" s="141"/>
      <c r="M846" s="141"/>
      <c r="N846" s="141"/>
      <c r="O846" s="141"/>
      <c r="P846" s="141"/>
      <c r="Q846" s="141"/>
      <c r="R846" s="141"/>
      <c r="S846" s="141"/>
      <c r="T846" s="141"/>
      <c r="U846" s="141"/>
      <c r="V846" s="141"/>
      <c r="W846" s="141"/>
      <c r="X846" s="141"/>
      <c r="Y846" s="141"/>
      <c r="Z846" s="141"/>
      <c r="AA846" s="141"/>
      <c r="AB846" s="141"/>
      <c r="AC846" s="141"/>
      <c r="AD846" s="141"/>
      <c r="AE846" s="141"/>
      <c r="AF846" s="141"/>
      <c r="AG846" s="141"/>
      <c r="AH846" s="141"/>
      <c r="AI846" s="141"/>
      <c r="AJ846" s="141"/>
      <c r="AK846" s="141"/>
      <c r="AL846" s="141"/>
      <c r="AM846" s="141"/>
      <c r="AN846" s="141"/>
      <c r="AO846" s="141"/>
      <c r="AP846" s="141"/>
      <c r="AQ846" s="141"/>
      <c r="AR846" s="141"/>
      <c r="AS846" s="141"/>
      <c r="AT846" s="141"/>
      <c r="AU846" s="141"/>
      <c r="AV846" s="141"/>
      <c r="AW846" s="141"/>
      <c r="AX846" s="141"/>
      <c r="AY846" s="141"/>
      <c r="AZ846" s="141"/>
      <c r="BA846" s="141"/>
      <c r="BB846" s="141"/>
      <c r="BC846" s="141"/>
    </row>
    <row r="847" spans="7:55" s="2" customFormat="1" x14ac:dyDescent="0.4">
      <c r="G847" s="141"/>
      <c r="H847" s="141"/>
      <c r="I847" s="141"/>
      <c r="J847" s="141"/>
      <c r="K847" s="141"/>
      <c r="L847" s="141"/>
      <c r="M847" s="141"/>
      <c r="N847" s="141"/>
      <c r="O847" s="141"/>
      <c r="P847" s="141"/>
      <c r="Q847" s="141"/>
      <c r="R847" s="141"/>
      <c r="S847" s="141"/>
      <c r="T847" s="141"/>
      <c r="U847" s="141"/>
      <c r="V847" s="141"/>
      <c r="W847" s="141"/>
      <c r="X847" s="141"/>
      <c r="Y847" s="141"/>
      <c r="Z847" s="141"/>
      <c r="AA847" s="141"/>
      <c r="AB847" s="141"/>
      <c r="AC847" s="141"/>
      <c r="AD847" s="141"/>
      <c r="AE847" s="141"/>
      <c r="AF847" s="141"/>
      <c r="AG847" s="141"/>
      <c r="AH847" s="141"/>
      <c r="AI847" s="141"/>
      <c r="AJ847" s="141"/>
      <c r="AK847" s="141"/>
      <c r="AL847" s="141"/>
      <c r="AM847" s="141"/>
      <c r="AN847" s="141"/>
      <c r="AO847" s="141"/>
      <c r="AP847" s="141"/>
      <c r="AQ847" s="141"/>
      <c r="AR847" s="141"/>
      <c r="AS847" s="141"/>
      <c r="AT847" s="141"/>
      <c r="AU847" s="141"/>
      <c r="AV847" s="141"/>
      <c r="AW847" s="141"/>
      <c r="AX847" s="141"/>
      <c r="AY847" s="141"/>
      <c r="AZ847" s="141"/>
      <c r="BA847" s="141"/>
      <c r="BB847" s="141"/>
      <c r="BC847" s="141"/>
    </row>
    <row r="848" spans="7:55" s="2" customFormat="1" x14ac:dyDescent="0.4">
      <c r="G848" s="141"/>
      <c r="H848" s="141"/>
      <c r="I848" s="141"/>
      <c r="J848" s="141"/>
      <c r="K848" s="141"/>
      <c r="L848" s="141"/>
      <c r="M848" s="141"/>
      <c r="N848" s="141"/>
      <c r="O848" s="141"/>
      <c r="P848" s="141"/>
      <c r="Q848" s="141"/>
      <c r="R848" s="141"/>
      <c r="S848" s="141"/>
      <c r="T848" s="141"/>
      <c r="U848" s="141"/>
      <c r="V848" s="141"/>
      <c r="W848" s="141"/>
      <c r="X848" s="141"/>
      <c r="Y848" s="141"/>
      <c r="Z848" s="141"/>
      <c r="AA848" s="141"/>
      <c r="AB848" s="141"/>
      <c r="AC848" s="141"/>
      <c r="AD848" s="141"/>
      <c r="AE848" s="141"/>
      <c r="AF848" s="141"/>
      <c r="AG848" s="141"/>
      <c r="AH848" s="141"/>
      <c r="AI848" s="141"/>
      <c r="AJ848" s="141"/>
      <c r="AK848" s="141"/>
      <c r="AL848" s="141"/>
      <c r="AM848" s="141"/>
      <c r="AN848" s="141"/>
      <c r="AO848" s="141"/>
      <c r="AP848" s="141"/>
      <c r="AQ848" s="141"/>
      <c r="AR848" s="141"/>
      <c r="AS848" s="141"/>
      <c r="AT848" s="141"/>
      <c r="AU848" s="141"/>
      <c r="AV848" s="141"/>
      <c r="AW848" s="141"/>
      <c r="AX848" s="141"/>
      <c r="AY848" s="141"/>
      <c r="AZ848" s="141"/>
      <c r="BA848" s="141"/>
      <c r="BB848" s="141"/>
      <c r="BC848" s="141"/>
    </row>
    <row r="849" spans="7:55" s="2" customFormat="1" x14ac:dyDescent="0.4">
      <c r="G849" s="141"/>
      <c r="H849" s="141"/>
      <c r="I849" s="141"/>
      <c r="J849" s="141"/>
      <c r="K849" s="141"/>
      <c r="L849" s="141"/>
      <c r="M849" s="141"/>
      <c r="N849" s="141"/>
      <c r="O849" s="141"/>
      <c r="P849" s="141"/>
      <c r="Q849" s="141"/>
      <c r="R849" s="141"/>
      <c r="S849" s="141"/>
      <c r="T849" s="141"/>
      <c r="U849" s="141"/>
      <c r="V849" s="141"/>
      <c r="W849" s="141"/>
      <c r="X849" s="141"/>
      <c r="Y849" s="141"/>
      <c r="Z849" s="141"/>
      <c r="AA849" s="141"/>
      <c r="AB849" s="141"/>
      <c r="AC849" s="141"/>
      <c r="AD849" s="141"/>
      <c r="AE849" s="141"/>
      <c r="AF849" s="141"/>
      <c r="AG849" s="141"/>
      <c r="AH849" s="141"/>
      <c r="AI849" s="141"/>
      <c r="AJ849" s="141"/>
      <c r="AK849" s="141"/>
      <c r="AL849" s="141"/>
      <c r="AM849" s="141"/>
      <c r="AN849" s="141"/>
      <c r="AO849" s="141"/>
      <c r="AP849" s="141"/>
      <c r="AQ849" s="141"/>
      <c r="AR849" s="141"/>
      <c r="AS849" s="141"/>
      <c r="AT849" s="141"/>
      <c r="AU849" s="141"/>
      <c r="AV849" s="141"/>
      <c r="AW849" s="141"/>
      <c r="AX849" s="141"/>
      <c r="AY849" s="141"/>
      <c r="AZ849" s="141"/>
      <c r="BA849" s="141"/>
      <c r="BB849" s="141"/>
      <c r="BC849" s="141"/>
    </row>
    <row r="850" spans="7:55" s="2" customFormat="1" x14ac:dyDescent="0.4">
      <c r="G850" s="141"/>
      <c r="H850" s="141"/>
      <c r="I850" s="141"/>
      <c r="J850" s="141"/>
      <c r="K850" s="141"/>
      <c r="L850" s="141"/>
      <c r="M850" s="141"/>
      <c r="N850" s="141"/>
      <c r="O850" s="141"/>
      <c r="P850" s="141"/>
      <c r="Q850" s="141"/>
      <c r="R850" s="141"/>
      <c r="S850" s="141"/>
      <c r="T850" s="141"/>
      <c r="U850" s="141"/>
      <c r="V850" s="141"/>
      <c r="W850" s="141"/>
      <c r="X850" s="141"/>
      <c r="Y850" s="141"/>
      <c r="Z850" s="141"/>
      <c r="AA850" s="141"/>
      <c r="AB850" s="141"/>
      <c r="AC850" s="141"/>
      <c r="AD850" s="141"/>
      <c r="AE850" s="141"/>
      <c r="AF850" s="141"/>
      <c r="AG850" s="141"/>
      <c r="AH850" s="141"/>
      <c r="AI850" s="141"/>
      <c r="AJ850" s="141"/>
      <c r="AK850" s="141"/>
      <c r="AL850" s="141"/>
      <c r="AM850" s="141"/>
      <c r="AN850" s="141"/>
      <c r="AO850" s="141"/>
      <c r="AP850" s="141"/>
      <c r="AQ850" s="141"/>
      <c r="AR850" s="141"/>
      <c r="AS850" s="141"/>
      <c r="AT850" s="141"/>
      <c r="AU850" s="141"/>
      <c r="AV850" s="141"/>
      <c r="AW850" s="141"/>
      <c r="AX850" s="141"/>
      <c r="AY850" s="141"/>
      <c r="AZ850" s="141"/>
      <c r="BA850" s="141"/>
      <c r="BB850" s="141"/>
      <c r="BC850" s="141"/>
    </row>
    <row r="851" spans="7:55" s="2" customFormat="1" x14ac:dyDescent="0.4">
      <c r="G851" s="141"/>
      <c r="H851" s="141"/>
      <c r="I851" s="141"/>
      <c r="J851" s="141"/>
      <c r="K851" s="141"/>
      <c r="L851" s="141"/>
      <c r="M851" s="141"/>
      <c r="N851" s="141"/>
      <c r="O851" s="141"/>
      <c r="P851" s="141"/>
      <c r="Q851" s="141"/>
      <c r="R851" s="141"/>
      <c r="S851" s="141"/>
      <c r="T851" s="141"/>
      <c r="U851" s="141"/>
      <c r="V851" s="141"/>
      <c r="W851" s="141"/>
      <c r="X851" s="141"/>
      <c r="Y851" s="141"/>
      <c r="Z851" s="141"/>
      <c r="AA851" s="141"/>
      <c r="AB851" s="141"/>
      <c r="AC851" s="141"/>
      <c r="AD851" s="141"/>
      <c r="AE851" s="141"/>
      <c r="AF851" s="141"/>
      <c r="AG851" s="141"/>
      <c r="AH851" s="141"/>
      <c r="AI851" s="141"/>
      <c r="AJ851" s="141"/>
      <c r="AK851" s="141"/>
      <c r="AL851" s="141"/>
      <c r="AM851" s="141"/>
      <c r="AN851" s="141"/>
      <c r="AO851" s="141"/>
      <c r="AP851" s="141"/>
      <c r="AQ851" s="141"/>
      <c r="AR851" s="141"/>
      <c r="AS851" s="141"/>
      <c r="AT851" s="141"/>
      <c r="AU851" s="141"/>
      <c r="AV851" s="141"/>
      <c r="AW851" s="141"/>
      <c r="AX851" s="141"/>
      <c r="AY851" s="141"/>
      <c r="AZ851" s="141"/>
      <c r="BA851" s="141"/>
      <c r="BB851" s="141"/>
      <c r="BC851" s="141"/>
    </row>
    <row r="852" spans="7:55" s="2" customFormat="1" x14ac:dyDescent="0.4">
      <c r="G852" s="141"/>
      <c r="H852" s="141"/>
      <c r="I852" s="141"/>
      <c r="J852" s="141"/>
      <c r="K852" s="141"/>
      <c r="L852" s="141"/>
      <c r="M852" s="141"/>
      <c r="N852" s="141"/>
      <c r="O852" s="141"/>
      <c r="P852" s="141"/>
      <c r="Q852" s="141"/>
      <c r="R852" s="141"/>
      <c r="S852" s="141"/>
      <c r="T852" s="141"/>
      <c r="U852" s="141"/>
      <c r="V852" s="141"/>
      <c r="W852" s="141"/>
      <c r="X852" s="141"/>
      <c r="Y852" s="141"/>
      <c r="Z852" s="141"/>
      <c r="AA852" s="141"/>
      <c r="AB852" s="141"/>
      <c r="AC852" s="141"/>
      <c r="AD852" s="141"/>
      <c r="AE852" s="141"/>
      <c r="AF852" s="141"/>
      <c r="AG852" s="141"/>
      <c r="AH852" s="141"/>
      <c r="AI852" s="141"/>
      <c r="AJ852" s="141"/>
      <c r="AK852" s="141"/>
      <c r="AL852" s="141"/>
      <c r="AM852" s="141"/>
      <c r="AN852" s="141"/>
      <c r="AO852" s="141"/>
      <c r="AP852" s="141"/>
      <c r="AQ852" s="141"/>
      <c r="AR852" s="141"/>
      <c r="AS852" s="141"/>
      <c r="AT852" s="141"/>
      <c r="AU852" s="141"/>
      <c r="AV852" s="141"/>
      <c r="AW852" s="141"/>
      <c r="AX852" s="141"/>
      <c r="AY852" s="141"/>
      <c r="AZ852" s="141"/>
      <c r="BA852" s="141"/>
      <c r="BB852" s="141"/>
      <c r="BC852" s="141"/>
    </row>
    <row r="853" spans="7:55" s="2" customFormat="1" x14ac:dyDescent="0.4">
      <c r="G853" s="141"/>
      <c r="H853" s="141"/>
      <c r="I853" s="141"/>
      <c r="J853" s="141"/>
      <c r="K853" s="141"/>
      <c r="L853" s="141"/>
      <c r="M853" s="141"/>
      <c r="N853" s="141"/>
      <c r="O853" s="141"/>
      <c r="P853" s="141"/>
      <c r="Q853" s="141"/>
      <c r="R853" s="141"/>
      <c r="S853" s="141"/>
      <c r="T853" s="141"/>
      <c r="U853" s="141"/>
      <c r="V853" s="141"/>
      <c r="W853" s="141"/>
      <c r="X853" s="141"/>
      <c r="Y853" s="141"/>
      <c r="Z853" s="141"/>
      <c r="AA853" s="141"/>
      <c r="AB853" s="141"/>
      <c r="AC853" s="141"/>
      <c r="AD853" s="141"/>
      <c r="AE853" s="141"/>
      <c r="AF853" s="141"/>
      <c r="AG853" s="141"/>
      <c r="AH853" s="141"/>
      <c r="AI853" s="141"/>
      <c r="AJ853" s="141"/>
      <c r="AK853" s="141"/>
      <c r="AL853" s="141"/>
      <c r="AM853" s="141"/>
      <c r="AN853" s="141"/>
      <c r="AO853" s="141"/>
      <c r="AP853" s="141"/>
      <c r="AQ853" s="141"/>
      <c r="AR853" s="141"/>
      <c r="AS853" s="141"/>
      <c r="AT853" s="141"/>
      <c r="AU853" s="141"/>
      <c r="AV853" s="141"/>
      <c r="AW853" s="141"/>
      <c r="AX853" s="141"/>
      <c r="AY853" s="141"/>
      <c r="AZ853" s="141"/>
      <c r="BA853" s="141"/>
      <c r="BB853" s="141"/>
      <c r="BC853" s="141"/>
    </row>
    <row r="854" spans="7:55" s="2" customFormat="1" x14ac:dyDescent="0.4">
      <c r="G854" s="141"/>
      <c r="H854" s="141"/>
      <c r="I854" s="141"/>
      <c r="J854" s="141"/>
      <c r="K854" s="141"/>
      <c r="L854" s="141"/>
      <c r="M854" s="141"/>
      <c r="N854" s="141"/>
      <c r="O854" s="141"/>
      <c r="P854" s="141"/>
      <c r="Q854" s="141"/>
      <c r="R854" s="141"/>
      <c r="S854" s="141"/>
      <c r="T854" s="141"/>
      <c r="U854" s="141"/>
      <c r="V854" s="141"/>
      <c r="W854" s="141"/>
      <c r="X854" s="141"/>
      <c r="Y854" s="141"/>
      <c r="Z854" s="141"/>
      <c r="AA854" s="141"/>
      <c r="AB854" s="141"/>
      <c r="AC854" s="141"/>
      <c r="AD854" s="141"/>
      <c r="AE854" s="141"/>
      <c r="AF854" s="141"/>
      <c r="AG854" s="141"/>
      <c r="AH854" s="141"/>
      <c r="AI854" s="141"/>
      <c r="AJ854" s="141"/>
      <c r="AK854" s="141"/>
      <c r="AL854" s="141"/>
      <c r="AM854" s="141"/>
      <c r="AN854" s="141"/>
      <c r="AO854" s="141"/>
      <c r="AP854" s="141"/>
      <c r="AQ854" s="141"/>
      <c r="AR854" s="141"/>
      <c r="AS854" s="141"/>
      <c r="AT854" s="141"/>
      <c r="AU854" s="141"/>
      <c r="AV854" s="141"/>
      <c r="AW854" s="141"/>
      <c r="AX854" s="141"/>
      <c r="AY854" s="141"/>
      <c r="AZ854" s="141"/>
      <c r="BA854" s="141"/>
      <c r="BB854" s="141"/>
      <c r="BC854" s="141"/>
    </row>
    <row r="855" spans="7:55" s="2" customFormat="1" x14ac:dyDescent="0.4">
      <c r="G855" s="141"/>
      <c r="H855" s="141"/>
      <c r="I855" s="141"/>
      <c r="J855" s="141"/>
      <c r="K855" s="141"/>
      <c r="L855" s="141"/>
      <c r="M855" s="141"/>
      <c r="N855" s="141"/>
      <c r="O855" s="141"/>
      <c r="P855" s="141"/>
      <c r="Q855" s="141"/>
      <c r="R855" s="141"/>
      <c r="S855" s="141"/>
      <c r="T855" s="141"/>
      <c r="U855" s="141"/>
      <c r="V855" s="141"/>
      <c r="W855" s="141"/>
      <c r="X855" s="141"/>
      <c r="Y855" s="141"/>
      <c r="Z855" s="141"/>
      <c r="AA855" s="141"/>
      <c r="AB855" s="141"/>
      <c r="AC855" s="141"/>
      <c r="AD855" s="141"/>
      <c r="AE855" s="141"/>
      <c r="AF855" s="141"/>
      <c r="AG855" s="141"/>
      <c r="AH855" s="141"/>
      <c r="AI855" s="141"/>
      <c r="AJ855" s="141"/>
      <c r="AK855" s="141"/>
      <c r="AL855" s="141"/>
      <c r="AM855" s="141"/>
      <c r="AN855" s="141"/>
      <c r="AO855" s="141"/>
      <c r="AP855" s="141"/>
      <c r="AQ855" s="141"/>
      <c r="AR855" s="141"/>
      <c r="AS855" s="141"/>
      <c r="AT855" s="141"/>
      <c r="AU855" s="141"/>
      <c r="AV855" s="141"/>
      <c r="AW855" s="141"/>
      <c r="AX855" s="141"/>
      <c r="AY855" s="141"/>
      <c r="AZ855" s="141"/>
      <c r="BA855" s="141"/>
      <c r="BB855" s="141"/>
      <c r="BC855" s="141"/>
    </row>
    <row r="856" spans="7:55" s="2" customFormat="1" x14ac:dyDescent="0.4">
      <c r="G856" s="141"/>
      <c r="H856" s="141"/>
      <c r="I856" s="141"/>
      <c r="J856" s="141"/>
      <c r="K856" s="141"/>
      <c r="L856" s="141"/>
      <c r="M856" s="141"/>
      <c r="N856" s="141"/>
      <c r="O856" s="141"/>
      <c r="P856" s="141"/>
      <c r="Q856" s="141"/>
      <c r="R856" s="141"/>
      <c r="S856" s="141"/>
      <c r="T856" s="141"/>
      <c r="U856" s="141"/>
      <c r="V856" s="141"/>
      <c r="W856" s="141"/>
      <c r="X856" s="141"/>
      <c r="Y856" s="141"/>
      <c r="Z856" s="141"/>
      <c r="AA856" s="141"/>
      <c r="AB856" s="141"/>
      <c r="AC856" s="141"/>
      <c r="AD856" s="141"/>
      <c r="AE856" s="141"/>
      <c r="AF856" s="141"/>
      <c r="AG856" s="141"/>
      <c r="AH856" s="141"/>
      <c r="AI856" s="141"/>
      <c r="AJ856" s="141"/>
      <c r="AK856" s="141"/>
      <c r="AL856" s="141"/>
      <c r="AM856" s="141"/>
      <c r="AN856" s="141"/>
      <c r="AO856" s="141"/>
      <c r="AP856" s="141"/>
      <c r="AQ856" s="141"/>
      <c r="AR856" s="141"/>
      <c r="AS856" s="141"/>
      <c r="AT856" s="141"/>
      <c r="AU856" s="141"/>
      <c r="AV856" s="141"/>
      <c r="AW856" s="141"/>
      <c r="AX856" s="141"/>
      <c r="AY856" s="141"/>
      <c r="AZ856" s="141"/>
      <c r="BA856" s="141"/>
      <c r="BB856" s="141"/>
      <c r="BC856" s="141"/>
    </row>
    <row r="857" spans="7:55" s="2" customFormat="1" x14ac:dyDescent="0.4">
      <c r="G857" s="141"/>
      <c r="H857" s="141"/>
      <c r="I857" s="141"/>
      <c r="J857" s="141"/>
      <c r="K857" s="141"/>
      <c r="L857" s="141"/>
      <c r="M857" s="141"/>
      <c r="N857" s="141"/>
      <c r="O857" s="141"/>
      <c r="P857" s="141"/>
      <c r="Q857" s="141"/>
      <c r="R857" s="141"/>
      <c r="S857" s="141"/>
      <c r="T857" s="141"/>
      <c r="U857" s="141"/>
      <c r="V857" s="141"/>
      <c r="W857" s="141"/>
      <c r="X857" s="141"/>
      <c r="Y857" s="141"/>
      <c r="Z857" s="141"/>
      <c r="AA857" s="141"/>
      <c r="AB857" s="141"/>
      <c r="AC857" s="141"/>
      <c r="AD857" s="141"/>
      <c r="AE857" s="141"/>
      <c r="AF857" s="141"/>
      <c r="AG857" s="141"/>
      <c r="AH857" s="141"/>
      <c r="AI857" s="141"/>
      <c r="AJ857" s="141"/>
      <c r="AK857" s="141"/>
      <c r="AL857" s="141"/>
      <c r="AM857" s="141"/>
      <c r="AN857" s="141"/>
      <c r="AO857" s="141"/>
      <c r="AP857" s="141"/>
      <c r="AQ857" s="141"/>
      <c r="AR857" s="141"/>
      <c r="AS857" s="141"/>
      <c r="AT857" s="141"/>
      <c r="AU857" s="141"/>
      <c r="AV857" s="141"/>
      <c r="AW857" s="141"/>
      <c r="AX857" s="141"/>
      <c r="AY857" s="141"/>
      <c r="AZ857" s="141"/>
      <c r="BA857" s="141"/>
      <c r="BB857" s="141"/>
      <c r="BC857" s="141"/>
    </row>
    <row r="858" spans="7:55" s="2" customFormat="1" x14ac:dyDescent="0.4">
      <c r="G858" s="141"/>
      <c r="H858" s="141"/>
      <c r="I858" s="141"/>
      <c r="J858" s="141"/>
      <c r="K858" s="141"/>
      <c r="L858" s="141"/>
      <c r="M858" s="141"/>
      <c r="N858" s="141"/>
      <c r="O858" s="141"/>
      <c r="P858" s="141"/>
      <c r="Q858" s="141"/>
      <c r="R858" s="141"/>
      <c r="S858" s="141"/>
      <c r="T858" s="141"/>
      <c r="U858" s="141"/>
      <c r="V858" s="141"/>
      <c r="W858" s="141"/>
      <c r="X858" s="141"/>
      <c r="Y858" s="141"/>
      <c r="Z858" s="141"/>
      <c r="AA858" s="141"/>
      <c r="AB858" s="141"/>
      <c r="AC858" s="141"/>
      <c r="AD858" s="141"/>
      <c r="AE858" s="141"/>
      <c r="AF858" s="141"/>
      <c r="AG858" s="141"/>
      <c r="AH858" s="141"/>
      <c r="AI858" s="141"/>
      <c r="AJ858" s="141"/>
      <c r="AK858" s="141"/>
      <c r="AL858" s="141"/>
      <c r="AM858" s="141"/>
      <c r="AN858" s="141"/>
      <c r="AO858" s="141"/>
      <c r="AP858" s="141"/>
      <c r="AQ858" s="141"/>
      <c r="AR858" s="141"/>
      <c r="AS858" s="141"/>
      <c r="AT858" s="141"/>
      <c r="AU858" s="141"/>
      <c r="AV858" s="141"/>
      <c r="AW858" s="141"/>
      <c r="AX858" s="141"/>
      <c r="AY858" s="141"/>
      <c r="AZ858" s="141"/>
      <c r="BA858" s="141"/>
      <c r="BB858" s="141"/>
      <c r="BC858" s="141"/>
    </row>
    <row r="859" spans="7:55" s="2" customFormat="1" x14ac:dyDescent="0.4">
      <c r="G859" s="141"/>
      <c r="H859" s="141"/>
      <c r="I859" s="141"/>
      <c r="J859" s="141"/>
      <c r="K859" s="141"/>
      <c r="L859" s="141"/>
      <c r="M859" s="141"/>
      <c r="N859" s="141"/>
      <c r="O859" s="141"/>
      <c r="P859" s="141"/>
      <c r="Q859" s="141"/>
      <c r="R859" s="141"/>
      <c r="S859" s="141"/>
      <c r="T859" s="141"/>
      <c r="U859" s="141"/>
      <c r="V859" s="141"/>
      <c r="W859" s="141"/>
      <c r="X859" s="141"/>
      <c r="Y859" s="141"/>
      <c r="Z859" s="141"/>
      <c r="AA859" s="141"/>
      <c r="AB859" s="141"/>
      <c r="AC859" s="141"/>
      <c r="AD859" s="141"/>
      <c r="AE859" s="141"/>
      <c r="AF859" s="141"/>
      <c r="AG859" s="141"/>
      <c r="AH859" s="141"/>
      <c r="AI859" s="141"/>
      <c r="AJ859" s="141"/>
      <c r="AK859" s="141"/>
      <c r="AL859" s="141"/>
      <c r="AM859" s="141"/>
      <c r="AN859" s="141"/>
      <c r="AO859" s="141"/>
      <c r="AP859" s="141"/>
      <c r="AQ859" s="141"/>
      <c r="AR859" s="141"/>
      <c r="AS859" s="141"/>
      <c r="AT859" s="141"/>
      <c r="AU859" s="141"/>
      <c r="AV859" s="141"/>
      <c r="AW859" s="141"/>
      <c r="AX859" s="141"/>
      <c r="AY859" s="141"/>
      <c r="AZ859" s="141"/>
      <c r="BA859" s="141"/>
      <c r="BB859" s="141"/>
      <c r="BC859" s="141"/>
    </row>
    <row r="860" spans="7:55" s="2" customFormat="1" x14ac:dyDescent="0.4">
      <c r="G860" s="141"/>
      <c r="H860" s="141"/>
      <c r="I860" s="141"/>
      <c r="J860" s="141"/>
      <c r="K860" s="141"/>
      <c r="L860" s="141"/>
      <c r="M860" s="141"/>
      <c r="N860" s="141"/>
      <c r="O860" s="141"/>
      <c r="P860" s="141"/>
      <c r="Q860" s="141"/>
      <c r="R860" s="141"/>
      <c r="S860" s="141"/>
      <c r="T860" s="141"/>
      <c r="U860" s="141"/>
      <c r="V860" s="141"/>
      <c r="W860" s="141"/>
      <c r="X860" s="141"/>
      <c r="Y860" s="141"/>
      <c r="Z860" s="141"/>
      <c r="AA860" s="141"/>
      <c r="AB860" s="141"/>
      <c r="AC860" s="141"/>
      <c r="AD860" s="141"/>
      <c r="AE860" s="141"/>
      <c r="AF860" s="141"/>
      <c r="AG860" s="141"/>
      <c r="AH860" s="141"/>
      <c r="AI860" s="141"/>
      <c r="AJ860" s="141"/>
      <c r="AK860" s="141"/>
      <c r="AL860" s="141"/>
      <c r="AM860" s="141"/>
      <c r="AN860" s="141"/>
      <c r="AO860" s="141"/>
      <c r="AP860" s="141"/>
      <c r="AQ860" s="141"/>
      <c r="AR860" s="141"/>
      <c r="AS860" s="141"/>
      <c r="AT860" s="141"/>
      <c r="AU860" s="141"/>
      <c r="AV860" s="141"/>
      <c r="AW860" s="141"/>
      <c r="AX860" s="141"/>
      <c r="AY860" s="141"/>
      <c r="AZ860" s="141"/>
      <c r="BA860" s="141"/>
      <c r="BB860" s="141"/>
      <c r="BC860" s="141"/>
    </row>
    <row r="861" spans="7:55" s="2" customFormat="1" x14ac:dyDescent="0.4">
      <c r="G861" s="141"/>
      <c r="H861" s="141"/>
      <c r="I861" s="141"/>
      <c r="J861" s="141"/>
      <c r="K861" s="141"/>
      <c r="L861" s="141"/>
      <c r="M861" s="141"/>
      <c r="N861" s="141"/>
      <c r="O861" s="141"/>
      <c r="P861" s="141"/>
      <c r="Q861" s="141"/>
      <c r="R861" s="141"/>
      <c r="S861" s="141"/>
      <c r="T861" s="141"/>
      <c r="U861" s="141"/>
      <c r="V861" s="141"/>
      <c r="W861" s="141"/>
      <c r="X861" s="141"/>
      <c r="Y861" s="141"/>
      <c r="Z861" s="141"/>
      <c r="AA861" s="141"/>
      <c r="AB861" s="141"/>
      <c r="AC861" s="141"/>
      <c r="AD861" s="141"/>
      <c r="AE861" s="141"/>
      <c r="AF861" s="141"/>
      <c r="AG861" s="141"/>
      <c r="AH861" s="141"/>
      <c r="AI861" s="141"/>
      <c r="AJ861" s="141"/>
      <c r="AK861" s="141"/>
      <c r="AL861" s="141"/>
      <c r="AM861" s="141"/>
      <c r="AN861" s="141"/>
      <c r="AO861" s="141"/>
      <c r="AP861" s="141"/>
      <c r="AQ861" s="141"/>
      <c r="AR861" s="141"/>
      <c r="AS861" s="141"/>
      <c r="AT861" s="141"/>
      <c r="AU861" s="141"/>
      <c r="AV861" s="141"/>
      <c r="AW861" s="141"/>
      <c r="AX861" s="141"/>
      <c r="AY861" s="141"/>
      <c r="AZ861" s="141"/>
      <c r="BA861" s="141"/>
      <c r="BB861" s="141"/>
      <c r="BC861" s="141"/>
    </row>
    <row r="862" spans="7:55" s="2" customFormat="1" x14ac:dyDescent="0.4">
      <c r="G862" s="141"/>
      <c r="H862" s="141"/>
      <c r="I862" s="141"/>
      <c r="J862" s="141"/>
      <c r="K862" s="141"/>
      <c r="L862" s="141"/>
      <c r="M862" s="141"/>
      <c r="N862" s="141"/>
      <c r="O862" s="141"/>
      <c r="P862" s="141"/>
      <c r="Q862" s="141"/>
      <c r="R862" s="141"/>
      <c r="S862" s="141"/>
      <c r="T862" s="141"/>
      <c r="U862" s="141"/>
      <c r="V862" s="141"/>
      <c r="W862" s="141"/>
      <c r="X862" s="141"/>
      <c r="Y862" s="141"/>
      <c r="Z862" s="141"/>
      <c r="AA862" s="141"/>
      <c r="AB862" s="141"/>
      <c r="AC862" s="141"/>
      <c r="AD862" s="141"/>
      <c r="AE862" s="141"/>
      <c r="AF862" s="141"/>
      <c r="AG862" s="141"/>
      <c r="AH862" s="141"/>
      <c r="AI862" s="141"/>
      <c r="AJ862" s="141"/>
      <c r="AK862" s="141"/>
      <c r="AL862" s="141"/>
      <c r="AM862" s="141"/>
      <c r="AN862" s="141"/>
      <c r="AO862" s="141"/>
      <c r="AP862" s="141"/>
      <c r="AQ862" s="141"/>
      <c r="AR862" s="141"/>
      <c r="AS862" s="141"/>
      <c r="AT862" s="141"/>
      <c r="AU862" s="141"/>
      <c r="AV862" s="141"/>
      <c r="AW862" s="141"/>
      <c r="AX862" s="141"/>
      <c r="AY862" s="141"/>
      <c r="AZ862" s="141"/>
      <c r="BA862" s="141"/>
      <c r="BB862" s="141"/>
      <c r="BC862" s="141"/>
    </row>
    <row r="863" spans="7:55" s="2" customFormat="1" x14ac:dyDescent="0.4">
      <c r="G863" s="141"/>
      <c r="H863" s="141"/>
      <c r="I863" s="141"/>
      <c r="J863" s="141"/>
      <c r="K863" s="141"/>
      <c r="L863" s="141"/>
      <c r="M863" s="141"/>
      <c r="N863" s="141"/>
      <c r="O863" s="141"/>
      <c r="P863" s="141"/>
      <c r="Q863" s="141"/>
      <c r="R863" s="141"/>
      <c r="S863" s="141"/>
      <c r="T863" s="141"/>
      <c r="U863" s="141"/>
      <c r="V863" s="141"/>
      <c r="W863" s="141"/>
      <c r="X863" s="141"/>
      <c r="Y863" s="141"/>
      <c r="Z863" s="141"/>
      <c r="AA863" s="141"/>
      <c r="AB863" s="141"/>
      <c r="AC863" s="141"/>
      <c r="AD863" s="141"/>
      <c r="AE863" s="141"/>
      <c r="AF863" s="141"/>
      <c r="AG863" s="141"/>
      <c r="AH863" s="141"/>
      <c r="AI863" s="141"/>
      <c r="AJ863" s="141"/>
      <c r="AK863" s="141"/>
      <c r="AL863" s="141"/>
      <c r="AM863" s="141"/>
      <c r="AN863" s="141"/>
      <c r="AO863" s="141"/>
      <c r="AP863" s="141"/>
      <c r="AQ863" s="141"/>
      <c r="AR863" s="141"/>
      <c r="AS863" s="141"/>
      <c r="AT863" s="141"/>
      <c r="AU863" s="141"/>
      <c r="AV863" s="141"/>
      <c r="AW863" s="141"/>
      <c r="AX863" s="141"/>
      <c r="AY863" s="141"/>
      <c r="AZ863" s="141"/>
      <c r="BA863" s="141"/>
      <c r="BB863" s="141"/>
      <c r="BC863" s="141"/>
    </row>
    <row r="864" spans="7:55" s="2" customFormat="1" x14ac:dyDescent="0.4">
      <c r="G864" s="141"/>
      <c r="H864" s="141"/>
      <c r="I864" s="141"/>
      <c r="J864" s="141"/>
      <c r="K864" s="141"/>
      <c r="L864" s="141"/>
      <c r="M864" s="141"/>
      <c r="N864" s="141"/>
      <c r="O864" s="141"/>
      <c r="P864" s="141"/>
      <c r="Q864" s="141"/>
      <c r="R864" s="141"/>
      <c r="S864" s="141"/>
      <c r="T864" s="141"/>
      <c r="U864" s="141"/>
      <c r="V864" s="141"/>
      <c r="W864" s="141"/>
      <c r="X864" s="141"/>
      <c r="Y864" s="141"/>
      <c r="Z864" s="141"/>
      <c r="AA864" s="141"/>
      <c r="AB864" s="141"/>
      <c r="AC864" s="141"/>
      <c r="AD864" s="141"/>
      <c r="AE864" s="141"/>
      <c r="AF864" s="141"/>
      <c r="AG864" s="141"/>
      <c r="AH864" s="141"/>
      <c r="AI864" s="141"/>
      <c r="AJ864" s="141"/>
      <c r="AK864" s="141"/>
      <c r="AL864" s="141"/>
      <c r="AM864" s="141"/>
      <c r="AN864" s="141"/>
      <c r="AO864" s="141"/>
      <c r="AP864" s="141"/>
      <c r="AQ864" s="141"/>
      <c r="AR864" s="141"/>
      <c r="AS864" s="141"/>
      <c r="AT864" s="141"/>
      <c r="AU864" s="141"/>
      <c r="AV864" s="141"/>
      <c r="AW864" s="141"/>
      <c r="AX864" s="141"/>
      <c r="AY864" s="141"/>
      <c r="AZ864" s="141"/>
      <c r="BA864" s="141"/>
      <c r="BB864" s="141"/>
      <c r="BC864" s="141"/>
    </row>
    <row r="865" spans="7:55" s="2" customFormat="1" x14ac:dyDescent="0.4">
      <c r="G865" s="141"/>
      <c r="H865" s="141"/>
      <c r="I865" s="141"/>
      <c r="J865" s="141"/>
      <c r="K865" s="141"/>
      <c r="L865" s="141"/>
      <c r="M865" s="141"/>
      <c r="N865" s="141"/>
      <c r="O865" s="141"/>
      <c r="P865" s="141"/>
      <c r="Q865" s="141"/>
      <c r="R865" s="141"/>
      <c r="S865" s="141"/>
      <c r="T865" s="141"/>
      <c r="U865" s="141"/>
      <c r="V865" s="141"/>
      <c r="W865" s="141"/>
      <c r="X865" s="141"/>
      <c r="Y865" s="141"/>
      <c r="Z865" s="141"/>
      <c r="AA865" s="141"/>
      <c r="AB865" s="141"/>
      <c r="AC865" s="141"/>
      <c r="AD865" s="141"/>
      <c r="AE865" s="141"/>
      <c r="AF865" s="141"/>
      <c r="AG865" s="141"/>
      <c r="AH865" s="141"/>
      <c r="AI865" s="141"/>
      <c r="AJ865" s="141"/>
      <c r="AK865" s="141"/>
      <c r="AL865" s="141"/>
      <c r="AM865" s="141"/>
      <c r="AN865" s="141"/>
      <c r="AO865" s="141"/>
      <c r="AP865" s="141"/>
      <c r="AQ865" s="141"/>
      <c r="AR865" s="141"/>
      <c r="AS865" s="141"/>
      <c r="AT865" s="141"/>
      <c r="AU865" s="141"/>
      <c r="AV865" s="141"/>
      <c r="AW865" s="141"/>
      <c r="AX865" s="141"/>
      <c r="AY865" s="141"/>
      <c r="AZ865" s="141"/>
      <c r="BA865" s="141"/>
      <c r="BB865" s="141"/>
      <c r="BC865" s="141"/>
    </row>
    <row r="866" spans="7:55" s="2" customFormat="1" x14ac:dyDescent="0.4">
      <c r="G866" s="141"/>
      <c r="H866" s="141"/>
      <c r="I866" s="141"/>
      <c r="J866" s="141"/>
      <c r="K866" s="141"/>
      <c r="L866" s="141"/>
      <c r="M866" s="141"/>
      <c r="N866" s="141"/>
      <c r="O866" s="141"/>
      <c r="P866" s="141"/>
      <c r="Q866" s="141"/>
      <c r="R866" s="141"/>
      <c r="S866" s="141"/>
      <c r="T866" s="141"/>
      <c r="U866" s="141"/>
      <c r="V866" s="141"/>
      <c r="W866" s="141"/>
      <c r="X866" s="141"/>
      <c r="Y866" s="141"/>
      <c r="Z866" s="141"/>
      <c r="AA866" s="141"/>
      <c r="AB866" s="141"/>
      <c r="AC866" s="141"/>
      <c r="AD866" s="141"/>
      <c r="AE866" s="141"/>
      <c r="AF866" s="141"/>
      <c r="AG866" s="141"/>
      <c r="AH866" s="141"/>
      <c r="AI866" s="141"/>
      <c r="AJ866" s="141"/>
      <c r="AK866" s="141"/>
      <c r="AL866" s="141"/>
      <c r="AM866" s="141"/>
      <c r="AN866" s="141"/>
      <c r="AO866" s="141"/>
      <c r="AP866" s="141"/>
      <c r="AQ866" s="141"/>
      <c r="AR866" s="141"/>
      <c r="AS866" s="141"/>
      <c r="AT866" s="141"/>
      <c r="AU866" s="141"/>
      <c r="AV866" s="141"/>
      <c r="AW866" s="141"/>
      <c r="AX866" s="141"/>
      <c r="AY866" s="141"/>
      <c r="AZ866" s="141"/>
      <c r="BA866" s="141"/>
      <c r="BB866" s="141"/>
      <c r="BC866" s="141"/>
    </row>
    <row r="867" spans="7:55" s="2" customFormat="1" x14ac:dyDescent="0.4">
      <c r="G867" s="141"/>
      <c r="H867" s="141"/>
      <c r="I867" s="141"/>
      <c r="J867" s="141"/>
      <c r="K867" s="141"/>
      <c r="L867" s="141"/>
      <c r="M867" s="141"/>
      <c r="N867" s="141"/>
      <c r="O867" s="141"/>
      <c r="P867" s="141"/>
      <c r="Q867" s="141"/>
      <c r="R867" s="141"/>
      <c r="S867" s="141"/>
      <c r="T867" s="141"/>
      <c r="U867" s="141"/>
      <c r="V867" s="141"/>
      <c r="W867" s="141"/>
      <c r="X867" s="141"/>
      <c r="Y867" s="141"/>
      <c r="Z867" s="141"/>
      <c r="AA867" s="141"/>
      <c r="AB867" s="141"/>
      <c r="AC867" s="141"/>
      <c r="AD867" s="141"/>
      <c r="AE867" s="141"/>
      <c r="AF867" s="141"/>
      <c r="AG867" s="141"/>
      <c r="AH867" s="141"/>
      <c r="AI867" s="141"/>
      <c r="AJ867" s="141"/>
      <c r="AK867" s="141"/>
      <c r="AL867" s="141"/>
      <c r="AM867" s="141"/>
      <c r="AN867" s="141"/>
      <c r="AO867" s="141"/>
      <c r="AP867" s="141"/>
      <c r="AQ867" s="141"/>
      <c r="AR867" s="141"/>
      <c r="AS867" s="141"/>
      <c r="AT867" s="141"/>
      <c r="AU867" s="141"/>
      <c r="AV867" s="141"/>
      <c r="AW867" s="141"/>
      <c r="AX867" s="141"/>
      <c r="AY867" s="141"/>
      <c r="AZ867" s="141"/>
      <c r="BA867" s="141"/>
      <c r="BB867" s="141"/>
      <c r="BC867" s="141"/>
    </row>
    <row r="868" spans="7:55" s="2" customFormat="1" x14ac:dyDescent="0.4">
      <c r="G868" s="141"/>
      <c r="H868" s="141"/>
      <c r="I868" s="141"/>
      <c r="J868" s="141"/>
      <c r="K868" s="141"/>
      <c r="L868" s="141"/>
      <c r="M868" s="141"/>
      <c r="N868" s="141"/>
      <c r="O868" s="141"/>
      <c r="P868" s="141"/>
      <c r="Q868" s="141"/>
      <c r="R868" s="141"/>
      <c r="S868" s="141"/>
      <c r="T868" s="141"/>
      <c r="U868" s="141"/>
      <c r="V868" s="141"/>
      <c r="W868" s="141"/>
      <c r="X868" s="141"/>
      <c r="Y868" s="141"/>
      <c r="Z868" s="141"/>
      <c r="AA868" s="141"/>
      <c r="AB868" s="141"/>
      <c r="AC868" s="141"/>
      <c r="AD868" s="141"/>
      <c r="AE868" s="141"/>
      <c r="AF868" s="141"/>
      <c r="AG868" s="141"/>
      <c r="AH868" s="141"/>
      <c r="AI868" s="141"/>
      <c r="AJ868" s="141"/>
      <c r="AK868" s="141"/>
      <c r="AL868" s="141"/>
      <c r="AM868" s="141"/>
      <c r="AN868" s="141"/>
      <c r="AO868" s="141"/>
      <c r="AP868" s="141"/>
      <c r="AQ868" s="141"/>
      <c r="AR868" s="141"/>
      <c r="AS868" s="141"/>
      <c r="AT868" s="141"/>
      <c r="AU868" s="141"/>
      <c r="AV868" s="141"/>
      <c r="AW868" s="141"/>
      <c r="AX868" s="141"/>
      <c r="AY868" s="141"/>
      <c r="AZ868" s="141"/>
      <c r="BA868" s="141"/>
      <c r="BB868" s="141"/>
      <c r="BC868" s="141"/>
    </row>
    <row r="869" spans="7:55" s="2" customFormat="1" x14ac:dyDescent="0.4">
      <c r="G869" s="141"/>
      <c r="H869" s="141"/>
      <c r="I869" s="141"/>
      <c r="J869" s="141"/>
      <c r="K869" s="141"/>
      <c r="L869" s="141"/>
      <c r="M869" s="141"/>
      <c r="N869" s="141"/>
      <c r="O869" s="141"/>
      <c r="P869" s="141"/>
      <c r="Q869" s="141"/>
      <c r="R869" s="141"/>
      <c r="S869" s="141"/>
      <c r="T869" s="141"/>
      <c r="U869" s="141"/>
      <c r="V869" s="141"/>
      <c r="W869" s="141"/>
      <c r="X869" s="141"/>
      <c r="Y869" s="141"/>
      <c r="Z869" s="141"/>
      <c r="AA869" s="141"/>
      <c r="AB869" s="141"/>
      <c r="AC869" s="141"/>
      <c r="AD869" s="141"/>
      <c r="AE869" s="141"/>
      <c r="AF869" s="141"/>
      <c r="AG869" s="141"/>
      <c r="AH869" s="141"/>
      <c r="AI869" s="141"/>
      <c r="AJ869" s="141"/>
      <c r="AK869" s="141"/>
      <c r="AL869" s="141"/>
      <c r="AM869" s="141"/>
      <c r="AN869" s="141"/>
      <c r="AO869" s="141"/>
      <c r="AP869" s="141"/>
      <c r="AQ869" s="141"/>
      <c r="AR869" s="141"/>
      <c r="AS869" s="141"/>
      <c r="AT869" s="141"/>
      <c r="AU869" s="141"/>
      <c r="AV869" s="141"/>
      <c r="AW869" s="141"/>
      <c r="AX869" s="141"/>
      <c r="AY869" s="141"/>
      <c r="AZ869" s="141"/>
      <c r="BA869" s="141"/>
      <c r="BB869" s="141"/>
      <c r="BC869" s="141"/>
    </row>
    <row r="870" spans="7:55" s="2" customFormat="1" x14ac:dyDescent="0.4">
      <c r="G870" s="141"/>
      <c r="H870" s="141"/>
      <c r="I870" s="141"/>
      <c r="J870" s="141"/>
      <c r="K870" s="141"/>
      <c r="L870" s="141"/>
      <c r="M870" s="141"/>
      <c r="N870" s="141"/>
      <c r="O870" s="141"/>
      <c r="P870" s="141"/>
      <c r="Q870" s="141"/>
      <c r="R870" s="141"/>
      <c r="S870" s="141"/>
      <c r="T870" s="141"/>
      <c r="U870" s="141"/>
      <c r="V870" s="141"/>
      <c r="W870" s="141"/>
      <c r="X870" s="141"/>
      <c r="Y870" s="141"/>
      <c r="Z870" s="141"/>
      <c r="AA870" s="141"/>
      <c r="AB870" s="141"/>
      <c r="AC870" s="141"/>
      <c r="AD870" s="141"/>
      <c r="AE870" s="141"/>
      <c r="AF870" s="141"/>
      <c r="AG870" s="141"/>
      <c r="AH870" s="141"/>
      <c r="AI870" s="141"/>
      <c r="AJ870" s="141"/>
      <c r="AK870" s="141"/>
      <c r="AL870" s="141"/>
      <c r="AM870" s="141"/>
      <c r="AN870" s="141"/>
      <c r="AO870" s="141"/>
      <c r="AP870" s="141"/>
      <c r="AQ870" s="141"/>
      <c r="AR870" s="141"/>
      <c r="AS870" s="141"/>
      <c r="AT870" s="141"/>
      <c r="AU870" s="141"/>
      <c r="AV870" s="141"/>
      <c r="AW870" s="141"/>
      <c r="AX870" s="141"/>
      <c r="AY870" s="141"/>
      <c r="AZ870" s="141"/>
      <c r="BA870" s="141"/>
      <c r="BB870" s="141"/>
      <c r="BC870" s="141"/>
    </row>
    <row r="871" spans="7:55" s="2" customFormat="1" x14ac:dyDescent="0.4">
      <c r="G871" s="141"/>
      <c r="H871" s="141"/>
      <c r="I871" s="141"/>
      <c r="J871" s="141"/>
      <c r="K871" s="141"/>
      <c r="L871" s="141"/>
      <c r="M871" s="141"/>
      <c r="N871" s="141"/>
      <c r="O871" s="141"/>
      <c r="P871" s="141"/>
      <c r="Q871" s="141"/>
      <c r="R871" s="141"/>
      <c r="S871" s="141"/>
      <c r="T871" s="141"/>
      <c r="U871" s="141"/>
      <c r="V871" s="141"/>
      <c r="W871" s="141"/>
      <c r="X871" s="141"/>
      <c r="Y871" s="141"/>
      <c r="Z871" s="141"/>
      <c r="AA871" s="141"/>
      <c r="AB871" s="141"/>
      <c r="AC871" s="141"/>
      <c r="AD871" s="141"/>
      <c r="AE871" s="141"/>
      <c r="AF871" s="141"/>
      <c r="AG871" s="141"/>
      <c r="AH871" s="141"/>
      <c r="AI871" s="141"/>
      <c r="AJ871" s="141"/>
      <c r="AK871" s="141"/>
      <c r="AL871" s="141"/>
      <c r="AM871" s="141"/>
      <c r="AN871" s="141"/>
      <c r="AO871" s="141"/>
      <c r="AP871" s="141"/>
      <c r="AQ871" s="141"/>
      <c r="AR871" s="141"/>
      <c r="AS871" s="141"/>
      <c r="AT871" s="141"/>
      <c r="AU871" s="141"/>
      <c r="AV871" s="141"/>
      <c r="AW871" s="141"/>
      <c r="AX871" s="141"/>
      <c r="AY871" s="141"/>
      <c r="AZ871" s="141"/>
      <c r="BA871" s="141"/>
      <c r="BB871" s="141"/>
      <c r="BC871" s="141"/>
    </row>
    <row r="872" spans="7:55" s="2" customFormat="1" x14ac:dyDescent="0.4">
      <c r="G872" s="141"/>
      <c r="H872" s="141"/>
      <c r="I872" s="141"/>
      <c r="J872" s="141"/>
      <c r="K872" s="141"/>
      <c r="L872" s="141"/>
      <c r="M872" s="141"/>
      <c r="N872" s="141"/>
      <c r="O872" s="141"/>
      <c r="P872" s="141"/>
      <c r="Q872" s="141"/>
      <c r="R872" s="141"/>
      <c r="S872" s="141"/>
      <c r="T872" s="141"/>
      <c r="U872" s="141"/>
      <c r="V872" s="141"/>
      <c r="W872" s="141"/>
      <c r="X872" s="141"/>
      <c r="Y872" s="141"/>
      <c r="Z872" s="141"/>
      <c r="AA872" s="141"/>
      <c r="AB872" s="141"/>
      <c r="AC872" s="141"/>
      <c r="AD872" s="141"/>
      <c r="AE872" s="141"/>
      <c r="AF872" s="141"/>
      <c r="AG872" s="141"/>
      <c r="AH872" s="141"/>
      <c r="AI872" s="141"/>
      <c r="AJ872" s="141"/>
      <c r="AK872" s="141"/>
      <c r="AL872" s="141"/>
      <c r="AM872" s="141"/>
      <c r="AN872" s="141"/>
      <c r="AO872" s="141"/>
      <c r="AP872" s="141"/>
      <c r="AQ872" s="141"/>
      <c r="AR872" s="141"/>
      <c r="AS872" s="141"/>
      <c r="AT872" s="141"/>
      <c r="AU872" s="141"/>
      <c r="AV872" s="141"/>
      <c r="AW872" s="141"/>
      <c r="AX872" s="141"/>
      <c r="AY872" s="141"/>
      <c r="AZ872" s="141"/>
      <c r="BA872" s="141"/>
      <c r="BB872" s="141"/>
      <c r="BC872" s="141"/>
    </row>
    <row r="873" spans="7:55" s="2" customFormat="1" x14ac:dyDescent="0.4">
      <c r="G873" s="141"/>
      <c r="H873" s="141"/>
      <c r="I873" s="141"/>
      <c r="J873" s="141"/>
      <c r="K873" s="141"/>
      <c r="L873" s="141"/>
      <c r="M873" s="141"/>
      <c r="N873" s="141"/>
      <c r="O873" s="141"/>
      <c r="P873" s="141"/>
      <c r="Q873" s="141"/>
      <c r="R873" s="141"/>
      <c r="S873" s="141"/>
      <c r="T873" s="141"/>
      <c r="U873" s="141"/>
      <c r="V873" s="141"/>
      <c r="W873" s="141"/>
      <c r="X873" s="141"/>
      <c r="Y873" s="141"/>
      <c r="Z873" s="141"/>
      <c r="AA873" s="141"/>
      <c r="AB873" s="141"/>
      <c r="AC873" s="141"/>
      <c r="AD873" s="141"/>
      <c r="AE873" s="141"/>
      <c r="AF873" s="141"/>
      <c r="AG873" s="141"/>
      <c r="AH873" s="141"/>
      <c r="AI873" s="141"/>
      <c r="AJ873" s="141"/>
      <c r="AK873" s="141"/>
      <c r="AL873" s="141"/>
      <c r="AM873" s="141"/>
      <c r="AN873" s="141"/>
      <c r="AO873" s="141"/>
      <c r="AP873" s="141"/>
      <c r="AQ873" s="141"/>
      <c r="AR873" s="141"/>
      <c r="AS873" s="141"/>
      <c r="AT873" s="141"/>
      <c r="AU873" s="141"/>
      <c r="AV873" s="141"/>
      <c r="AW873" s="141"/>
      <c r="AX873" s="141"/>
      <c r="AY873" s="141"/>
      <c r="AZ873" s="141"/>
      <c r="BA873" s="141"/>
      <c r="BB873" s="141"/>
      <c r="BC873" s="141"/>
    </row>
    <row r="874" spans="7:55" s="2" customFormat="1" x14ac:dyDescent="0.4">
      <c r="G874" s="141"/>
      <c r="H874" s="141"/>
      <c r="I874" s="141"/>
      <c r="J874" s="141"/>
      <c r="K874" s="141"/>
      <c r="L874" s="141"/>
      <c r="M874" s="141"/>
      <c r="N874" s="141"/>
      <c r="O874" s="141"/>
      <c r="P874" s="141"/>
      <c r="Q874" s="141"/>
      <c r="R874" s="141"/>
      <c r="S874" s="141"/>
      <c r="T874" s="141"/>
      <c r="U874" s="141"/>
      <c r="V874" s="141"/>
      <c r="W874" s="141"/>
      <c r="X874" s="141"/>
      <c r="Y874" s="141"/>
      <c r="Z874" s="141"/>
      <c r="AA874" s="141"/>
      <c r="AB874" s="141"/>
      <c r="AC874" s="141"/>
      <c r="AD874" s="141"/>
      <c r="AE874" s="141"/>
      <c r="AF874" s="141"/>
      <c r="AG874" s="141"/>
      <c r="AH874" s="141"/>
      <c r="AI874" s="141"/>
      <c r="AJ874" s="141"/>
      <c r="AK874" s="141"/>
      <c r="AL874" s="141"/>
      <c r="AM874" s="141"/>
      <c r="AN874" s="141"/>
      <c r="AO874" s="141"/>
      <c r="AP874" s="141"/>
      <c r="AQ874" s="141"/>
      <c r="AR874" s="141"/>
      <c r="AS874" s="141"/>
      <c r="AT874" s="141"/>
      <c r="AU874" s="141"/>
      <c r="AV874" s="141"/>
      <c r="AW874" s="141"/>
      <c r="AX874" s="141"/>
      <c r="AY874" s="141"/>
      <c r="AZ874" s="141"/>
      <c r="BA874" s="141"/>
      <c r="BB874" s="141"/>
      <c r="BC874" s="141"/>
    </row>
    <row r="875" spans="7:55" s="2" customFormat="1" x14ac:dyDescent="0.4">
      <c r="G875" s="141"/>
      <c r="H875" s="141"/>
      <c r="I875" s="141"/>
      <c r="J875" s="141"/>
      <c r="K875" s="141"/>
      <c r="L875" s="141"/>
      <c r="M875" s="141"/>
      <c r="N875" s="141"/>
      <c r="O875" s="141"/>
      <c r="P875" s="141"/>
      <c r="Q875" s="141"/>
      <c r="R875" s="141"/>
      <c r="S875" s="141"/>
      <c r="T875" s="141"/>
      <c r="U875" s="141"/>
      <c r="V875" s="141"/>
      <c r="W875" s="141"/>
      <c r="X875" s="141"/>
      <c r="Y875" s="141"/>
      <c r="Z875" s="141"/>
      <c r="AA875" s="141"/>
      <c r="AB875" s="141"/>
      <c r="AC875" s="141"/>
      <c r="AD875" s="141"/>
      <c r="AE875" s="141"/>
      <c r="AF875" s="141"/>
      <c r="AG875" s="141"/>
      <c r="AH875" s="141"/>
      <c r="AI875" s="141"/>
      <c r="AJ875" s="141"/>
      <c r="AK875" s="141"/>
      <c r="AL875" s="141"/>
      <c r="AM875" s="141"/>
      <c r="AN875" s="141"/>
      <c r="AO875" s="141"/>
      <c r="AP875" s="141"/>
      <c r="AQ875" s="141"/>
      <c r="AR875" s="141"/>
      <c r="AS875" s="141"/>
      <c r="AT875" s="141"/>
      <c r="AU875" s="141"/>
      <c r="AV875" s="141"/>
      <c r="AW875" s="141"/>
      <c r="AX875" s="141"/>
      <c r="AY875" s="141"/>
      <c r="AZ875" s="141"/>
      <c r="BA875" s="141"/>
      <c r="BB875" s="141"/>
      <c r="BC875" s="141"/>
    </row>
    <row r="876" spans="7:55" s="2" customFormat="1" x14ac:dyDescent="0.4">
      <c r="G876" s="141"/>
      <c r="H876" s="141"/>
      <c r="I876" s="141"/>
      <c r="J876" s="141"/>
      <c r="K876" s="141"/>
      <c r="L876" s="141"/>
      <c r="M876" s="141"/>
      <c r="N876" s="141"/>
      <c r="O876" s="141"/>
      <c r="P876" s="141"/>
      <c r="Q876" s="141"/>
      <c r="R876" s="141"/>
      <c r="S876" s="141"/>
      <c r="T876" s="141"/>
      <c r="U876" s="141"/>
      <c r="V876" s="141"/>
      <c r="W876" s="141"/>
      <c r="X876" s="141"/>
      <c r="Y876" s="141"/>
      <c r="Z876" s="141"/>
      <c r="AA876" s="141"/>
      <c r="AB876" s="141"/>
      <c r="AC876" s="141"/>
      <c r="AD876" s="141"/>
      <c r="AE876" s="141"/>
      <c r="AF876" s="141"/>
      <c r="AG876" s="141"/>
      <c r="AH876" s="141"/>
      <c r="AI876" s="141"/>
      <c r="AJ876" s="141"/>
      <c r="AK876" s="141"/>
      <c r="AL876" s="141"/>
      <c r="AM876" s="141"/>
      <c r="AN876" s="141"/>
      <c r="AO876" s="141"/>
      <c r="AP876" s="141"/>
      <c r="AQ876" s="141"/>
      <c r="AR876" s="141"/>
      <c r="AS876" s="141"/>
      <c r="AT876" s="141"/>
      <c r="AU876" s="141"/>
      <c r="AV876" s="141"/>
      <c r="AW876" s="141"/>
      <c r="AX876" s="141"/>
      <c r="AY876" s="141"/>
      <c r="AZ876" s="141"/>
      <c r="BA876" s="141"/>
      <c r="BB876" s="141"/>
      <c r="BC876" s="141"/>
    </row>
    <row r="877" spans="7:55" s="2" customFormat="1" x14ac:dyDescent="0.4">
      <c r="G877" s="141"/>
      <c r="H877" s="141"/>
      <c r="I877" s="141"/>
      <c r="J877" s="141"/>
      <c r="K877" s="141"/>
      <c r="L877" s="141"/>
      <c r="M877" s="141"/>
      <c r="N877" s="141"/>
      <c r="O877" s="141"/>
      <c r="P877" s="141"/>
      <c r="Q877" s="141"/>
      <c r="R877" s="141"/>
      <c r="S877" s="141"/>
      <c r="T877" s="141"/>
      <c r="U877" s="141"/>
      <c r="V877" s="141"/>
      <c r="W877" s="141"/>
      <c r="X877" s="141"/>
      <c r="Y877" s="141"/>
      <c r="Z877" s="141"/>
      <c r="AA877" s="141"/>
      <c r="AB877" s="141"/>
      <c r="AC877" s="141"/>
      <c r="AD877" s="141"/>
      <c r="AE877" s="141"/>
      <c r="AF877" s="141"/>
      <c r="AG877" s="141"/>
      <c r="AH877" s="141"/>
      <c r="AI877" s="141"/>
      <c r="AJ877" s="141"/>
      <c r="AK877" s="141"/>
      <c r="AL877" s="141"/>
      <c r="AM877" s="141"/>
      <c r="AN877" s="141"/>
      <c r="AO877" s="141"/>
      <c r="AP877" s="141"/>
      <c r="AQ877" s="141"/>
      <c r="AR877" s="141"/>
      <c r="AS877" s="141"/>
      <c r="AT877" s="141"/>
      <c r="AU877" s="141"/>
      <c r="AV877" s="141"/>
      <c r="AW877" s="141"/>
      <c r="AX877" s="141"/>
      <c r="AY877" s="141"/>
      <c r="AZ877" s="141"/>
      <c r="BA877" s="141"/>
      <c r="BB877" s="141"/>
      <c r="BC877" s="141"/>
    </row>
    <row r="878" spans="7:55" s="2" customFormat="1" x14ac:dyDescent="0.4">
      <c r="G878" s="141"/>
      <c r="H878" s="141"/>
      <c r="I878" s="141"/>
      <c r="J878" s="141"/>
      <c r="K878" s="141"/>
      <c r="L878" s="141"/>
      <c r="M878" s="141"/>
      <c r="N878" s="141"/>
      <c r="O878" s="141"/>
      <c r="P878" s="141"/>
      <c r="Q878" s="141"/>
      <c r="R878" s="141"/>
      <c r="S878" s="141"/>
      <c r="T878" s="141"/>
      <c r="U878" s="141"/>
      <c r="V878" s="141"/>
      <c r="W878" s="141"/>
      <c r="X878" s="141"/>
      <c r="Y878" s="141"/>
      <c r="Z878" s="141"/>
      <c r="AA878" s="141"/>
      <c r="AB878" s="141"/>
      <c r="AC878" s="141"/>
      <c r="AD878" s="141"/>
      <c r="AE878" s="141"/>
      <c r="AF878" s="141"/>
      <c r="AG878" s="141"/>
      <c r="AH878" s="141"/>
      <c r="AI878" s="141"/>
      <c r="AJ878" s="141"/>
      <c r="AK878" s="141"/>
      <c r="AL878" s="141"/>
      <c r="AM878" s="141"/>
      <c r="AN878" s="141"/>
      <c r="AO878" s="141"/>
      <c r="AP878" s="141"/>
      <c r="AQ878" s="141"/>
      <c r="AR878" s="141"/>
      <c r="AS878" s="141"/>
      <c r="AT878" s="141"/>
      <c r="AU878" s="141"/>
      <c r="AV878" s="141"/>
      <c r="AW878" s="141"/>
      <c r="AX878" s="141"/>
      <c r="AY878" s="141"/>
      <c r="AZ878" s="141"/>
      <c r="BA878" s="141"/>
      <c r="BB878" s="141"/>
      <c r="BC878" s="141"/>
    </row>
    <row r="879" spans="7:55" s="2" customFormat="1" x14ac:dyDescent="0.4">
      <c r="G879" s="141"/>
      <c r="H879" s="141"/>
      <c r="I879" s="141"/>
      <c r="J879" s="141"/>
      <c r="K879" s="141"/>
      <c r="L879" s="141"/>
      <c r="M879" s="141"/>
      <c r="N879" s="141"/>
      <c r="O879" s="141"/>
      <c r="P879" s="141"/>
      <c r="Q879" s="141"/>
      <c r="R879" s="141"/>
      <c r="S879" s="141"/>
      <c r="T879" s="141"/>
      <c r="U879" s="141"/>
      <c r="V879" s="141"/>
      <c r="W879" s="141"/>
      <c r="X879" s="141"/>
      <c r="Y879" s="141"/>
      <c r="Z879" s="141"/>
      <c r="AA879" s="141"/>
      <c r="AB879" s="141"/>
      <c r="AC879" s="141"/>
      <c r="AD879" s="141"/>
      <c r="AE879" s="141"/>
      <c r="AF879" s="141"/>
      <c r="AG879" s="141"/>
      <c r="AH879" s="141"/>
      <c r="AI879" s="141"/>
      <c r="AJ879" s="141"/>
      <c r="AK879" s="141"/>
      <c r="AL879" s="141"/>
      <c r="AM879" s="141"/>
      <c r="AN879" s="141"/>
      <c r="AO879" s="141"/>
      <c r="AP879" s="141"/>
      <c r="AQ879" s="141"/>
      <c r="AR879" s="141"/>
      <c r="AS879" s="141"/>
      <c r="AT879" s="141"/>
      <c r="AU879" s="141"/>
      <c r="AV879" s="141"/>
      <c r="AW879" s="141"/>
      <c r="AX879" s="141"/>
      <c r="AY879" s="141"/>
      <c r="AZ879" s="141"/>
      <c r="BA879" s="141"/>
      <c r="BB879" s="141"/>
      <c r="BC879" s="141"/>
    </row>
    <row r="880" spans="7:55" s="2" customFormat="1" x14ac:dyDescent="0.4">
      <c r="G880" s="141"/>
      <c r="H880" s="141"/>
      <c r="I880" s="141"/>
      <c r="J880" s="141"/>
      <c r="K880" s="141"/>
      <c r="L880" s="141"/>
      <c r="M880" s="141"/>
      <c r="N880" s="141"/>
      <c r="O880" s="141"/>
      <c r="P880" s="141"/>
      <c r="Q880" s="141"/>
      <c r="R880" s="141"/>
      <c r="S880" s="141"/>
      <c r="T880" s="141"/>
      <c r="U880" s="141"/>
      <c r="V880" s="141"/>
      <c r="W880" s="141"/>
      <c r="X880" s="141"/>
      <c r="Y880" s="141"/>
      <c r="Z880" s="141"/>
      <c r="AA880" s="141"/>
      <c r="AB880" s="141"/>
      <c r="AC880" s="141"/>
      <c r="AD880" s="141"/>
      <c r="AE880" s="141"/>
      <c r="AF880" s="141"/>
      <c r="AG880" s="141"/>
      <c r="AH880" s="141"/>
      <c r="AI880" s="141"/>
      <c r="AJ880" s="141"/>
      <c r="AK880" s="141"/>
      <c r="AL880" s="141"/>
      <c r="AM880" s="141"/>
      <c r="AN880" s="141"/>
      <c r="AO880" s="141"/>
      <c r="AP880" s="141"/>
      <c r="AQ880" s="141"/>
      <c r="AR880" s="141"/>
      <c r="AS880" s="141"/>
      <c r="AT880" s="141"/>
      <c r="AU880" s="141"/>
      <c r="AV880" s="141"/>
      <c r="AW880" s="141"/>
      <c r="AX880" s="141"/>
      <c r="AY880" s="141"/>
      <c r="AZ880" s="141"/>
      <c r="BA880" s="141"/>
      <c r="BB880" s="141"/>
      <c r="BC880" s="141"/>
    </row>
    <row r="881" spans="7:55" s="2" customFormat="1" x14ac:dyDescent="0.4">
      <c r="G881" s="141"/>
      <c r="H881" s="141"/>
      <c r="I881" s="141"/>
      <c r="J881" s="141"/>
      <c r="K881" s="141"/>
      <c r="L881" s="141"/>
      <c r="M881" s="141"/>
      <c r="N881" s="141"/>
      <c r="O881" s="141"/>
      <c r="P881" s="141"/>
      <c r="Q881" s="141"/>
      <c r="R881" s="141"/>
      <c r="S881" s="141"/>
      <c r="T881" s="141"/>
      <c r="U881" s="141"/>
      <c r="V881" s="141"/>
      <c r="W881" s="141"/>
      <c r="X881" s="141"/>
      <c r="Y881" s="141"/>
      <c r="Z881" s="141"/>
      <c r="AA881" s="141"/>
      <c r="AB881" s="141"/>
      <c r="AC881" s="141"/>
      <c r="AD881" s="141"/>
      <c r="AE881" s="141"/>
      <c r="AF881" s="141"/>
      <c r="AG881" s="141"/>
      <c r="AH881" s="141"/>
      <c r="AI881" s="141"/>
      <c r="AJ881" s="141"/>
      <c r="AK881" s="141"/>
      <c r="AL881" s="141"/>
      <c r="AM881" s="141"/>
      <c r="AN881" s="141"/>
      <c r="AO881" s="141"/>
      <c r="AP881" s="141"/>
      <c r="AQ881" s="141"/>
      <c r="AR881" s="141"/>
      <c r="AS881" s="141"/>
      <c r="AT881" s="141"/>
      <c r="AU881" s="141"/>
      <c r="AV881" s="141"/>
      <c r="AW881" s="141"/>
      <c r="AX881" s="141"/>
      <c r="AY881" s="141"/>
      <c r="AZ881" s="141"/>
      <c r="BA881" s="141"/>
      <c r="BB881" s="141"/>
      <c r="BC881" s="141"/>
    </row>
    <row r="882" spans="7:55" s="2" customFormat="1" x14ac:dyDescent="0.4">
      <c r="G882" s="141"/>
      <c r="H882" s="141"/>
      <c r="I882" s="141"/>
      <c r="J882" s="141"/>
      <c r="K882" s="141"/>
      <c r="L882" s="141"/>
      <c r="M882" s="141"/>
      <c r="N882" s="141"/>
      <c r="O882" s="141"/>
      <c r="P882" s="141"/>
      <c r="Q882" s="141"/>
      <c r="R882" s="141"/>
      <c r="S882" s="141"/>
      <c r="T882" s="141"/>
      <c r="U882" s="141"/>
      <c r="V882" s="141"/>
      <c r="W882" s="141"/>
      <c r="X882" s="141"/>
      <c r="Y882" s="141"/>
      <c r="Z882" s="141"/>
      <c r="AA882" s="141"/>
      <c r="AB882" s="141"/>
      <c r="AC882" s="141"/>
      <c r="AD882" s="141"/>
      <c r="AE882" s="141"/>
      <c r="AF882" s="141"/>
      <c r="AG882" s="141"/>
      <c r="AH882" s="141"/>
      <c r="AI882" s="141"/>
      <c r="AJ882" s="141"/>
      <c r="AK882" s="141"/>
      <c r="AL882" s="141"/>
      <c r="AM882" s="141"/>
      <c r="AN882" s="141"/>
      <c r="AO882" s="141"/>
      <c r="AP882" s="141"/>
      <c r="AQ882" s="141"/>
      <c r="AR882" s="141"/>
      <c r="AS882" s="141"/>
      <c r="AT882" s="141"/>
      <c r="AU882" s="141"/>
      <c r="AV882" s="141"/>
      <c r="AW882" s="141"/>
      <c r="AX882" s="141"/>
      <c r="AY882" s="141"/>
      <c r="AZ882" s="141"/>
      <c r="BA882" s="141"/>
      <c r="BB882" s="141"/>
      <c r="BC882" s="141"/>
    </row>
    <row r="883" spans="7:55" s="2" customFormat="1" x14ac:dyDescent="0.4">
      <c r="G883" s="141"/>
      <c r="H883" s="141"/>
      <c r="I883" s="141"/>
      <c r="J883" s="141"/>
      <c r="K883" s="141"/>
      <c r="L883" s="141"/>
      <c r="M883" s="141"/>
      <c r="N883" s="141"/>
      <c r="O883" s="141"/>
      <c r="P883" s="141"/>
      <c r="Q883" s="141"/>
      <c r="R883" s="141"/>
      <c r="S883" s="141"/>
      <c r="T883" s="141"/>
      <c r="U883" s="141"/>
      <c r="V883" s="141"/>
      <c r="W883" s="141"/>
      <c r="X883" s="141"/>
      <c r="Y883" s="141"/>
      <c r="Z883" s="141"/>
      <c r="AA883" s="141"/>
      <c r="AB883" s="141"/>
      <c r="AC883" s="141"/>
      <c r="AD883" s="141"/>
      <c r="AE883" s="141"/>
      <c r="AF883" s="141"/>
      <c r="AG883" s="141"/>
      <c r="AH883" s="141"/>
      <c r="AI883" s="141"/>
      <c r="AJ883" s="141"/>
      <c r="AK883" s="141"/>
      <c r="AL883" s="141"/>
      <c r="AM883" s="141"/>
      <c r="AN883" s="141"/>
      <c r="AO883" s="141"/>
      <c r="AP883" s="141"/>
      <c r="AQ883" s="141"/>
      <c r="AR883" s="141"/>
      <c r="AS883" s="141"/>
      <c r="AT883" s="141"/>
      <c r="AU883" s="141"/>
      <c r="AV883" s="141"/>
      <c r="AW883" s="141"/>
      <c r="AX883" s="141"/>
      <c r="AY883" s="141"/>
      <c r="AZ883" s="141"/>
      <c r="BA883" s="141"/>
      <c r="BB883" s="141"/>
      <c r="BC883" s="141"/>
    </row>
    <row r="884" spans="7:55" s="2" customFormat="1" x14ac:dyDescent="0.4">
      <c r="G884" s="141"/>
      <c r="H884" s="141"/>
      <c r="I884" s="141"/>
      <c r="J884" s="141"/>
      <c r="K884" s="141"/>
      <c r="L884" s="141"/>
      <c r="M884" s="141"/>
      <c r="N884" s="141"/>
      <c r="O884" s="141"/>
      <c r="P884" s="141"/>
      <c r="Q884" s="141"/>
      <c r="R884" s="141"/>
      <c r="S884" s="141"/>
      <c r="T884" s="141"/>
      <c r="U884" s="141"/>
      <c r="V884" s="141"/>
      <c r="W884" s="141"/>
      <c r="X884" s="141"/>
      <c r="Y884" s="141"/>
      <c r="Z884" s="141"/>
      <c r="AA884" s="141"/>
      <c r="AB884" s="141"/>
      <c r="AC884" s="141"/>
      <c r="AD884" s="141"/>
      <c r="AE884" s="141"/>
      <c r="AF884" s="141"/>
      <c r="AG884" s="141"/>
      <c r="AH884" s="141"/>
      <c r="AI884" s="141"/>
      <c r="AJ884" s="141"/>
      <c r="AK884" s="141"/>
      <c r="AL884" s="141"/>
      <c r="AM884" s="141"/>
      <c r="AN884" s="141"/>
      <c r="AO884" s="141"/>
      <c r="AP884" s="141"/>
      <c r="AQ884" s="141"/>
      <c r="AR884" s="141"/>
      <c r="AS884" s="141"/>
      <c r="AT884" s="141"/>
      <c r="AU884" s="141"/>
      <c r="AV884" s="141"/>
      <c r="AW884" s="141"/>
      <c r="AX884" s="141"/>
      <c r="AY884" s="141"/>
      <c r="AZ884" s="141"/>
      <c r="BA884" s="141"/>
      <c r="BB884" s="141"/>
      <c r="BC884" s="141"/>
    </row>
    <row r="885" spans="7:55" s="2" customFormat="1" x14ac:dyDescent="0.4">
      <c r="G885" s="141"/>
      <c r="H885" s="141"/>
      <c r="I885" s="141"/>
      <c r="J885" s="141"/>
      <c r="K885" s="141"/>
      <c r="L885" s="141"/>
      <c r="M885" s="141"/>
      <c r="N885" s="141"/>
      <c r="O885" s="141"/>
      <c r="P885" s="141"/>
      <c r="Q885" s="141"/>
      <c r="R885" s="141"/>
      <c r="S885" s="141"/>
      <c r="T885" s="141"/>
      <c r="U885" s="141"/>
      <c r="V885" s="141"/>
      <c r="W885" s="141"/>
      <c r="X885" s="141"/>
      <c r="Y885" s="141"/>
      <c r="Z885" s="141"/>
      <c r="AA885" s="141"/>
      <c r="AB885" s="141"/>
      <c r="AC885" s="141"/>
      <c r="AD885" s="141"/>
      <c r="AE885" s="141"/>
      <c r="AF885" s="141"/>
      <c r="AG885" s="141"/>
      <c r="AH885" s="141"/>
      <c r="AI885" s="141"/>
      <c r="AJ885" s="141"/>
      <c r="AK885" s="141"/>
      <c r="AL885" s="141"/>
      <c r="AM885" s="141"/>
      <c r="AN885" s="141"/>
      <c r="AO885" s="141"/>
      <c r="AP885" s="141"/>
      <c r="AQ885" s="141"/>
      <c r="AR885" s="141"/>
      <c r="AS885" s="141"/>
      <c r="AT885" s="141"/>
      <c r="AU885" s="141"/>
      <c r="AV885" s="141"/>
      <c r="AW885" s="141"/>
      <c r="AX885" s="141"/>
      <c r="AY885" s="141"/>
      <c r="AZ885" s="141"/>
      <c r="BA885" s="141"/>
      <c r="BB885" s="141"/>
      <c r="BC885" s="141"/>
    </row>
    <row r="886" spans="7:55" s="2" customFormat="1" x14ac:dyDescent="0.4">
      <c r="G886" s="141"/>
      <c r="H886" s="141"/>
      <c r="I886" s="141"/>
      <c r="J886" s="141"/>
      <c r="K886" s="141"/>
      <c r="L886" s="141"/>
      <c r="M886" s="141"/>
      <c r="N886" s="141"/>
      <c r="O886" s="141"/>
      <c r="P886" s="141"/>
      <c r="Q886" s="141"/>
      <c r="R886" s="141"/>
      <c r="S886" s="141"/>
      <c r="T886" s="141"/>
      <c r="U886" s="141"/>
      <c r="V886" s="141"/>
      <c r="W886" s="141"/>
      <c r="X886" s="141"/>
      <c r="Y886" s="141"/>
      <c r="Z886" s="141"/>
      <c r="AA886" s="141"/>
      <c r="AB886" s="141"/>
      <c r="AC886" s="141"/>
      <c r="AD886" s="141"/>
      <c r="AE886" s="141"/>
      <c r="AF886" s="141"/>
      <c r="AG886" s="141"/>
      <c r="AH886" s="141"/>
      <c r="AI886" s="141"/>
      <c r="AJ886" s="141"/>
      <c r="AK886" s="141"/>
      <c r="AL886" s="141"/>
      <c r="AM886" s="141"/>
      <c r="AN886" s="141"/>
      <c r="AO886" s="141"/>
      <c r="AP886" s="141"/>
      <c r="AQ886" s="141"/>
      <c r="AR886" s="141"/>
      <c r="AS886" s="141"/>
      <c r="AT886" s="141"/>
      <c r="AU886" s="141"/>
      <c r="AV886" s="141"/>
      <c r="AW886" s="141"/>
      <c r="AX886" s="141"/>
      <c r="AY886" s="141"/>
      <c r="AZ886" s="141"/>
      <c r="BA886" s="141"/>
      <c r="BB886" s="141"/>
      <c r="BC886" s="141"/>
    </row>
    <row r="887" spans="7:55" s="2" customFormat="1" x14ac:dyDescent="0.4">
      <c r="G887" s="141"/>
      <c r="H887" s="141"/>
      <c r="I887" s="141"/>
      <c r="J887" s="141"/>
      <c r="K887" s="141"/>
      <c r="L887" s="141"/>
      <c r="M887" s="141"/>
      <c r="N887" s="141"/>
      <c r="O887" s="141"/>
      <c r="P887" s="141"/>
      <c r="Q887" s="141"/>
      <c r="R887" s="141"/>
      <c r="S887" s="141"/>
      <c r="T887" s="141"/>
      <c r="U887" s="141"/>
      <c r="V887" s="141"/>
      <c r="W887" s="141"/>
      <c r="X887" s="141"/>
      <c r="Y887" s="141"/>
      <c r="Z887" s="141"/>
      <c r="AA887" s="141"/>
      <c r="AB887" s="141"/>
      <c r="AC887" s="141"/>
      <c r="AD887" s="141"/>
      <c r="AE887" s="141"/>
      <c r="AF887" s="141"/>
      <c r="AG887" s="141"/>
      <c r="AH887" s="141"/>
      <c r="AI887" s="141"/>
      <c r="AJ887" s="141"/>
      <c r="AK887" s="141"/>
      <c r="AL887" s="141"/>
      <c r="AM887" s="141"/>
      <c r="AN887" s="141"/>
      <c r="AO887" s="141"/>
      <c r="AP887" s="141"/>
      <c r="AQ887" s="141"/>
      <c r="AR887" s="141"/>
      <c r="AS887" s="141"/>
      <c r="AT887" s="141"/>
      <c r="AU887" s="141"/>
      <c r="AV887" s="141"/>
      <c r="AW887" s="141"/>
      <c r="AX887" s="141"/>
      <c r="AY887" s="141"/>
      <c r="AZ887" s="141"/>
      <c r="BA887" s="141"/>
      <c r="BB887" s="141"/>
      <c r="BC887" s="141"/>
    </row>
    <row r="888" spans="7:55" s="2" customFormat="1" x14ac:dyDescent="0.4">
      <c r="G888" s="141"/>
      <c r="H888" s="141"/>
      <c r="I888" s="141"/>
      <c r="J888" s="141"/>
      <c r="K888" s="141"/>
      <c r="L888" s="141"/>
      <c r="M888" s="141"/>
      <c r="N888" s="141"/>
      <c r="O888" s="141"/>
      <c r="P888" s="141"/>
      <c r="Q888" s="141"/>
      <c r="R888" s="141"/>
      <c r="S888" s="141"/>
      <c r="T888" s="141"/>
      <c r="U888" s="141"/>
      <c r="V888" s="141"/>
      <c r="W888" s="141"/>
      <c r="X888" s="141"/>
      <c r="Y888" s="141"/>
      <c r="Z888" s="141"/>
      <c r="AA888" s="141"/>
      <c r="AB888" s="141"/>
      <c r="AC888" s="141"/>
      <c r="AD888" s="141"/>
      <c r="AE888" s="141"/>
      <c r="AF888" s="141"/>
      <c r="AG888" s="141"/>
      <c r="AH888" s="141"/>
      <c r="AI888" s="141"/>
      <c r="AJ888" s="141"/>
      <c r="AK888" s="141"/>
      <c r="AL888" s="141"/>
      <c r="AM888" s="141"/>
      <c r="AN888" s="141"/>
      <c r="AO888" s="141"/>
      <c r="AP888" s="141"/>
      <c r="AQ888" s="141"/>
      <c r="AR888" s="141"/>
      <c r="AS888" s="141"/>
      <c r="AT888" s="141"/>
      <c r="AU888" s="141"/>
      <c r="AV888" s="141"/>
      <c r="AW888" s="141"/>
      <c r="AX888" s="141"/>
      <c r="AY888" s="141"/>
      <c r="AZ888" s="141"/>
      <c r="BA888" s="141"/>
      <c r="BB888" s="141"/>
      <c r="BC888" s="141"/>
    </row>
    <row r="889" spans="7:55" s="2" customFormat="1" x14ac:dyDescent="0.4">
      <c r="G889" s="141"/>
      <c r="H889" s="141"/>
      <c r="I889" s="141"/>
      <c r="J889" s="141"/>
      <c r="K889" s="141"/>
      <c r="L889" s="141"/>
      <c r="M889" s="141"/>
      <c r="N889" s="141"/>
      <c r="O889" s="141"/>
      <c r="P889" s="141"/>
      <c r="Q889" s="141"/>
      <c r="R889" s="141"/>
      <c r="S889" s="141"/>
      <c r="T889" s="141"/>
      <c r="U889" s="141"/>
      <c r="V889" s="141"/>
      <c r="W889" s="141"/>
      <c r="X889" s="141"/>
      <c r="Y889" s="141"/>
      <c r="Z889" s="141"/>
      <c r="AA889" s="141"/>
      <c r="AB889" s="141"/>
      <c r="AC889" s="141"/>
      <c r="AD889" s="141"/>
      <c r="AE889" s="141"/>
      <c r="AF889" s="141"/>
      <c r="AG889" s="141"/>
      <c r="AH889" s="141"/>
      <c r="AI889" s="141"/>
      <c r="AJ889" s="141"/>
      <c r="AK889" s="141"/>
      <c r="AL889" s="141"/>
      <c r="AM889" s="141"/>
      <c r="AN889" s="141"/>
      <c r="AO889" s="141"/>
      <c r="AP889" s="141"/>
      <c r="AQ889" s="141"/>
      <c r="AR889" s="141"/>
      <c r="AS889" s="141"/>
      <c r="AT889" s="141"/>
      <c r="AU889" s="141"/>
      <c r="AV889" s="141"/>
      <c r="AW889" s="141"/>
      <c r="AX889" s="141"/>
      <c r="AY889" s="141"/>
      <c r="AZ889" s="141"/>
      <c r="BA889" s="141"/>
      <c r="BB889" s="141"/>
      <c r="BC889" s="141"/>
    </row>
    <row r="890" spans="7:55" s="2" customFormat="1" x14ac:dyDescent="0.4">
      <c r="G890" s="141"/>
      <c r="H890" s="141"/>
      <c r="I890" s="141"/>
      <c r="J890" s="141"/>
      <c r="K890" s="141"/>
      <c r="L890" s="141"/>
      <c r="M890" s="141"/>
      <c r="N890" s="141"/>
      <c r="O890" s="141"/>
      <c r="P890" s="141"/>
      <c r="Q890" s="141"/>
      <c r="R890" s="141"/>
      <c r="S890" s="141"/>
      <c r="T890" s="141"/>
      <c r="U890" s="141"/>
      <c r="V890" s="141"/>
      <c r="W890" s="141"/>
      <c r="X890" s="141"/>
      <c r="Y890" s="141"/>
      <c r="Z890" s="141"/>
      <c r="AA890" s="141"/>
      <c r="AB890" s="141"/>
      <c r="AC890" s="141"/>
      <c r="AD890" s="141"/>
      <c r="AE890" s="141"/>
      <c r="AF890" s="141"/>
      <c r="AG890" s="141"/>
      <c r="AH890" s="141"/>
      <c r="AI890" s="141"/>
      <c r="AJ890" s="141"/>
      <c r="AK890" s="141"/>
      <c r="AL890" s="141"/>
      <c r="AM890" s="141"/>
      <c r="AN890" s="141"/>
      <c r="AO890" s="141"/>
      <c r="AP890" s="141"/>
      <c r="AQ890" s="141"/>
      <c r="AR890" s="141"/>
      <c r="AS890" s="141"/>
      <c r="AT890" s="141"/>
      <c r="AU890" s="141"/>
      <c r="AV890" s="141"/>
      <c r="AW890" s="141"/>
      <c r="AX890" s="141"/>
      <c r="AY890" s="141"/>
      <c r="AZ890" s="141"/>
      <c r="BA890" s="141"/>
      <c r="BB890" s="141"/>
      <c r="BC890" s="141"/>
    </row>
    <row r="891" spans="7:55" s="2" customFormat="1" x14ac:dyDescent="0.4">
      <c r="G891" s="141"/>
      <c r="H891" s="141"/>
      <c r="I891" s="141"/>
      <c r="J891" s="141"/>
      <c r="K891" s="141"/>
      <c r="L891" s="141"/>
      <c r="M891" s="141"/>
      <c r="N891" s="141"/>
      <c r="O891" s="141"/>
      <c r="P891" s="141"/>
      <c r="Q891" s="141"/>
      <c r="R891" s="141"/>
      <c r="S891" s="141"/>
      <c r="T891" s="141"/>
      <c r="U891" s="141"/>
      <c r="V891" s="141"/>
      <c r="W891" s="141"/>
      <c r="X891" s="141"/>
      <c r="Y891" s="141"/>
      <c r="Z891" s="141"/>
      <c r="AA891" s="141"/>
      <c r="AB891" s="141"/>
      <c r="AC891" s="141"/>
      <c r="AD891" s="141"/>
      <c r="AE891" s="141"/>
      <c r="AF891" s="141"/>
      <c r="AG891" s="141"/>
      <c r="AH891" s="141"/>
      <c r="AI891" s="141"/>
      <c r="AJ891" s="141"/>
      <c r="AK891" s="141"/>
      <c r="AL891" s="141"/>
      <c r="AM891" s="141"/>
      <c r="AN891" s="141"/>
      <c r="AO891" s="141"/>
      <c r="AP891" s="141"/>
      <c r="AQ891" s="141"/>
      <c r="AR891" s="141"/>
      <c r="AS891" s="141"/>
      <c r="AT891" s="141"/>
      <c r="AU891" s="141"/>
      <c r="AV891" s="141"/>
      <c r="AW891" s="141"/>
      <c r="AX891" s="141"/>
      <c r="AY891" s="141"/>
      <c r="AZ891" s="141"/>
      <c r="BA891" s="141"/>
      <c r="BB891" s="141"/>
      <c r="BC891" s="141"/>
    </row>
    <row r="892" spans="7:55" s="2" customFormat="1" x14ac:dyDescent="0.4">
      <c r="G892" s="141"/>
      <c r="H892" s="141"/>
      <c r="I892" s="141"/>
      <c r="J892" s="141"/>
      <c r="K892" s="141"/>
      <c r="L892" s="141"/>
      <c r="M892" s="141"/>
      <c r="N892" s="141"/>
      <c r="O892" s="141"/>
      <c r="P892" s="141"/>
      <c r="Q892" s="141"/>
      <c r="R892" s="141"/>
      <c r="S892" s="141"/>
      <c r="T892" s="141"/>
      <c r="U892" s="141"/>
      <c r="V892" s="141"/>
      <c r="W892" s="141"/>
      <c r="X892" s="141"/>
      <c r="Y892" s="141"/>
      <c r="Z892" s="141"/>
      <c r="AA892" s="141"/>
      <c r="AB892" s="141"/>
      <c r="AC892" s="141"/>
      <c r="AD892" s="141"/>
      <c r="AE892" s="141"/>
      <c r="AF892" s="141"/>
      <c r="AG892" s="141"/>
      <c r="AH892" s="141"/>
      <c r="AI892" s="141"/>
      <c r="AJ892" s="141"/>
      <c r="AK892" s="141"/>
      <c r="AL892" s="141"/>
      <c r="AM892" s="141"/>
      <c r="AN892" s="141"/>
      <c r="AO892" s="141"/>
      <c r="AP892" s="141"/>
      <c r="AQ892" s="141"/>
      <c r="AR892" s="141"/>
      <c r="AS892" s="141"/>
      <c r="AT892" s="141"/>
      <c r="AU892" s="141"/>
      <c r="AV892" s="141"/>
      <c r="AW892" s="141"/>
      <c r="AX892" s="141"/>
      <c r="AY892" s="141"/>
      <c r="AZ892" s="141"/>
      <c r="BA892" s="141"/>
      <c r="BB892" s="141"/>
      <c r="BC892" s="141"/>
    </row>
    <row r="893" spans="7:55" s="2" customFormat="1" x14ac:dyDescent="0.4">
      <c r="G893" s="141"/>
      <c r="H893" s="141"/>
      <c r="I893" s="141"/>
      <c r="J893" s="141"/>
      <c r="K893" s="141"/>
      <c r="L893" s="141"/>
      <c r="M893" s="141"/>
      <c r="N893" s="141"/>
      <c r="O893" s="141"/>
      <c r="P893" s="141"/>
      <c r="Q893" s="141"/>
      <c r="R893" s="141"/>
      <c r="S893" s="141"/>
      <c r="T893" s="141"/>
      <c r="U893" s="141"/>
      <c r="V893" s="141"/>
      <c r="W893" s="141"/>
      <c r="X893" s="141"/>
      <c r="Y893" s="141"/>
      <c r="Z893" s="141"/>
      <c r="AA893" s="141"/>
      <c r="AB893" s="141"/>
      <c r="AC893" s="141"/>
      <c r="AD893" s="141"/>
      <c r="AE893" s="141"/>
      <c r="AF893" s="141"/>
      <c r="AG893" s="141"/>
      <c r="AH893" s="141"/>
      <c r="AI893" s="141"/>
      <c r="AJ893" s="141"/>
      <c r="AK893" s="141"/>
      <c r="AL893" s="141"/>
      <c r="AM893" s="141"/>
      <c r="AN893" s="141"/>
      <c r="AO893" s="141"/>
      <c r="AP893" s="141"/>
      <c r="AQ893" s="141"/>
      <c r="AR893" s="141"/>
      <c r="AS893" s="141"/>
      <c r="AT893" s="141"/>
      <c r="AU893" s="141"/>
      <c r="AV893" s="141"/>
      <c r="AW893" s="141"/>
      <c r="AX893" s="141"/>
      <c r="AY893" s="141"/>
      <c r="AZ893" s="141"/>
      <c r="BA893" s="141"/>
      <c r="BB893" s="141"/>
      <c r="BC893" s="141"/>
    </row>
    <row r="894" spans="7:55" s="2" customFormat="1" x14ac:dyDescent="0.4">
      <c r="G894" s="141"/>
      <c r="H894" s="141"/>
      <c r="I894" s="141"/>
      <c r="J894" s="141"/>
      <c r="K894" s="141"/>
      <c r="L894" s="141"/>
      <c r="M894" s="141"/>
      <c r="N894" s="141"/>
      <c r="O894" s="141"/>
      <c r="P894" s="141"/>
      <c r="Q894" s="141"/>
      <c r="R894" s="141"/>
      <c r="S894" s="141"/>
      <c r="T894" s="141"/>
      <c r="U894" s="141"/>
      <c r="V894" s="141"/>
      <c r="W894" s="141"/>
      <c r="X894" s="141"/>
      <c r="Y894" s="141"/>
      <c r="Z894" s="141"/>
      <c r="AA894" s="141"/>
      <c r="AB894" s="141"/>
      <c r="AC894" s="141"/>
      <c r="AD894" s="141"/>
      <c r="AE894" s="141"/>
      <c r="AF894" s="141"/>
      <c r="AG894" s="141"/>
      <c r="AH894" s="141"/>
      <c r="AI894" s="141"/>
      <c r="AJ894" s="141"/>
      <c r="AK894" s="141"/>
      <c r="AL894" s="141"/>
      <c r="AM894" s="141"/>
      <c r="AN894" s="141"/>
      <c r="AO894" s="141"/>
      <c r="AP894" s="141"/>
      <c r="AQ894" s="141"/>
      <c r="AR894" s="141"/>
      <c r="AS894" s="141"/>
      <c r="AT894" s="141"/>
      <c r="AU894" s="141"/>
      <c r="AV894" s="141"/>
      <c r="AW894" s="141"/>
      <c r="AX894" s="141"/>
      <c r="AY894" s="141"/>
      <c r="AZ894" s="141"/>
      <c r="BA894" s="141"/>
      <c r="BB894" s="141"/>
      <c r="BC894" s="141"/>
    </row>
    <row r="895" spans="7:55" s="2" customFormat="1" x14ac:dyDescent="0.4">
      <c r="G895" s="141"/>
      <c r="H895" s="141"/>
      <c r="I895" s="141"/>
      <c r="J895" s="141"/>
      <c r="K895" s="141"/>
      <c r="L895" s="141"/>
      <c r="M895" s="141"/>
      <c r="N895" s="141"/>
      <c r="O895" s="141"/>
      <c r="P895" s="141"/>
      <c r="Q895" s="141"/>
      <c r="R895" s="141"/>
      <c r="S895" s="141"/>
      <c r="T895" s="141"/>
      <c r="U895" s="141"/>
      <c r="V895" s="141"/>
      <c r="W895" s="141"/>
      <c r="X895" s="141"/>
      <c r="Y895" s="141"/>
      <c r="Z895" s="141"/>
      <c r="AA895" s="141"/>
      <c r="AB895" s="141"/>
      <c r="AC895" s="141"/>
      <c r="AD895" s="141"/>
      <c r="AE895" s="141"/>
      <c r="AF895" s="141"/>
      <c r="AG895" s="141"/>
      <c r="AH895" s="141"/>
      <c r="AI895" s="141"/>
      <c r="AJ895" s="141"/>
      <c r="AK895" s="141"/>
      <c r="AL895" s="141"/>
      <c r="AM895" s="141"/>
      <c r="AN895" s="141"/>
      <c r="AO895" s="141"/>
      <c r="AP895" s="141"/>
      <c r="AQ895" s="141"/>
      <c r="AR895" s="141"/>
      <c r="AS895" s="141"/>
      <c r="AT895" s="141"/>
      <c r="AU895" s="141"/>
      <c r="AV895" s="141"/>
      <c r="AW895" s="141"/>
      <c r="AX895" s="141"/>
      <c r="AY895" s="141"/>
      <c r="AZ895" s="141"/>
      <c r="BA895" s="141"/>
      <c r="BB895" s="141"/>
      <c r="BC895" s="141"/>
    </row>
    <row r="896" spans="7:55" s="2" customFormat="1" x14ac:dyDescent="0.4">
      <c r="G896" s="141"/>
      <c r="H896" s="141"/>
      <c r="I896" s="141"/>
      <c r="J896" s="141"/>
      <c r="K896" s="141"/>
      <c r="L896" s="141"/>
      <c r="M896" s="141"/>
      <c r="N896" s="141"/>
      <c r="O896" s="141"/>
      <c r="P896" s="141"/>
      <c r="Q896" s="141"/>
      <c r="R896" s="141"/>
      <c r="S896" s="141"/>
      <c r="T896" s="141"/>
      <c r="U896" s="141"/>
      <c r="V896" s="141"/>
      <c r="W896" s="141"/>
      <c r="X896" s="141"/>
      <c r="Y896" s="141"/>
      <c r="Z896" s="141"/>
      <c r="AA896" s="141"/>
      <c r="AB896" s="141"/>
      <c r="AC896" s="141"/>
      <c r="AD896" s="141"/>
      <c r="AE896" s="141"/>
      <c r="AF896" s="141"/>
      <c r="AG896" s="141"/>
      <c r="AH896" s="141"/>
      <c r="AI896" s="141"/>
      <c r="AJ896" s="141"/>
      <c r="AK896" s="141"/>
      <c r="AL896" s="141"/>
      <c r="AM896" s="141"/>
      <c r="AN896" s="141"/>
      <c r="AO896" s="141"/>
      <c r="AP896" s="141"/>
      <c r="AQ896" s="141"/>
      <c r="AR896" s="141"/>
      <c r="AS896" s="141"/>
      <c r="AT896" s="141"/>
      <c r="AU896" s="141"/>
      <c r="AV896" s="141"/>
      <c r="AW896" s="141"/>
      <c r="AX896" s="141"/>
      <c r="AY896" s="141"/>
      <c r="AZ896" s="141"/>
      <c r="BA896" s="141"/>
      <c r="BB896" s="141"/>
      <c r="BC896" s="141"/>
    </row>
    <row r="897" spans="7:55" s="2" customFormat="1" x14ac:dyDescent="0.4">
      <c r="G897" s="141"/>
      <c r="H897" s="141"/>
      <c r="I897" s="141"/>
      <c r="J897" s="141"/>
      <c r="K897" s="141"/>
      <c r="L897" s="141"/>
      <c r="M897" s="141"/>
      <c r="N897" s="141"/>
      <c r="O897" s="141"/>
      <c r="P897" s="141"/>
      <c r="Q897" s="141"/>
      <c r="R897" s="141"/>
      <c r="S897" s="141"/>
      <c r="T897" s="141"/>
      <c r="U897" s="141"/>
      <c r="V897" s="141"/>
      <c r="W897" s="141"/>
      <c r="X897" s="141"/>
      <c r="Y897" s="141"/>
      <c r="Z897" s="141"/>
      <c r="AA897" s="141"/>
      <c r="AB897" s="141"/>
      <c r="AC897" s="141"/>
      <c r="AD897" s="141"/>
      <c r="AE897" s="141"/>
      <c r="AF897" s="141"/>
      <c r="AG897" s="141"/>
      <c r="AH897" s="141"/>
      <c r="AI897" s="141"/>
      <c r="AJ897" s="141"/>
      <c r="AK897" s="141"/>
      <c r="AL897" s="141"/>
      <c r="AM897" s="141"/>
      <c r="AN897" s="141"/>
      <c r="AO897" s="141"/>
      <c r="AP897" s="141"/>
      <c r="AQ897" s="141"/>
      <c r="AR897" s="141"/>
      <c r="AS897" s="141"/>
      <c r="AT897" s="141"/>
      <c r="AU897" s="141"/>
      <c r="AV897" s="141"/>
      <c r="AW897" s="141"/>
      <c r="AX897" s="141"/>
      <c r="AY897" s="141"/>
      <c r="AZ897" s="141"/>
      <c r="BA897" s="141"/>
      <c r="BB897" s="141"/>
      <c r="BC897" s="141"/>
    </row>
    <row r="898" spans="7:55" s="2" customFormat="1" x14ac:dyDescent="0.4">
      <c r="G898" s="141"/>
      <c r="H898" s="141"/>
      <c r="I898" s="141"/>
      <c r="J898" s="141"/>
      <c r="K898" s="141"/>
      <c r="L898" s="141"/>
      <c r="M898" s="141"/>
      <c r="N898" s="141"/>
      <c r="O898" s="141"/>
      <c r="P898" s="141"/>
      <c r="Q898" s="141"/>
      <c r="R898" s="141"/>
      <c r="S898" s="141"/>
      <c r="T898" s="141"/>
      <c r="U898" s="141"/>
      <c r="V898" s="141"/>
      <c r="W898" s="141"/>
      <c r="X898" s="141"/>
      <c r="Y898" s="141"/>
      <c r="Z898" s="141"/>
      <c r="AA898" s="141"/>
      <c r="AB898" s="141"/>
      <c r="AC898" s="141"/>
      <c r="AD898" s="141"/>
      <c r="AE898" s="141"/>
      <c r="AF898" s="141"/>
      <c r="AG898" s="141"/>
      <c r="AH898" s="141"/>
      <c r="AI898" s="141"/>
      <c r="AJ898" s="141"/>
      <c r="AK898" s="141"/>
      <c r="AL898" s="141"/>
      <c r="AM898" s="141"/>
      <c r="AN898" s="141"/>
      <c r="AO898" s="141"/>
      <c r="AP898" s="141"/>
      <c r="AQ898" s="141"/>
      <c r="AR898" s="141"/>
      <c r="AS898" s="141"/>
      <c r="AT898" s="141"/>
      <c r="AU898" s="141"/>
      <c r="AV898" s="141"/>
      <c r="AW898" s="141"/>
      <c r="AX898" s="141"/>
      <c r="AY898" s="141"/>
      <c r="AZ898" s="141"/>
      <c r="BA898" s="141"/>
      <c r="BB898" s="141"/>
      <c r="BC898" s="141"/>
    </row>
    <row r="899" spans="7:55" s="2" customFormat="1" x14ac:dyDescent="0.4">
      <c r="G899" s="141"/>
      <c r="H899" s="141"/>
      <c r="I899" s="141"/>
      <c r="J899" s="141"/>
      <c r="K899" s="141"/>
      <c r="L899" s="141"/>
      <c r="M899" s="141"/>
      <c r="N899" s="141"/>
      <c r="O899" s="141"/>
      <c r="P899" s="141"/>
      <c r="Q899" s="141"/>
      <c r="R899" s="141"/>
      <c r="S899" s="141"/>
      <c r="T899" s="141"/>
      <c r="U899" s="141"/>
      <c r="V899" s="141"/>
      <c r="W899" s="141"/>
      <c r="X899" s="141"/>
      <c r="Y899" s="141"/>
      <c r="Z899" s="141"/>
      <c r="AA899" s="141"/>
      <c r="AB899" s="141"/>
      <c r="AC899" s="141"/>
      <c r="AD899" s="141"/>
      <c r="AE899" s="141"/>
      <c r="AF899" s="141"/>
      <c r="AG899" s="141"/>
      <c r="AH899" s="141"/>
      <c r="AI899" s="141"/>
      <c r="AJ899" s="141"/>
      <c r="AK899" s="141"/>
      <c r="AL899" s="141"/>
      <c r="AM899" s="141"/>
      <c r="AN899" s="141"/>
      <c r="AO899" s="141"/>
      <c r="AP899" s="141"/>
      <c r="AQ899" s="141"/>
      <c r="AR899" s="141"/>
      <c r="AS899" s="141"/>
      <c r="AT899" s="141"/>
      <c r="AU899" s="141"/>
      <c r="AV899" s="141"/>
      <c r="AW899" s="141"/>
      <c r="AX899" s="141"/>
      <c r="AY899" s="141"/>
      <c r="AZ899" s="141"/>
      <c r="BA899" s="141"/>
      <c r="BB899" s="141"/>
      <c r="BC899" s="141"/>
    </row>
    <row r="900" spans="7:55" s="2" customFormat="1" x14ac:dyDescent="0.4">
      <c r="G900" s="141"/>
      <c r="H900" s="141"/>
      <c r="I900" s="141"/>
      <c r="J900" s="141"/>
      <c r="K900" s="141"/>
      <c r="L900" s="141"/>
      <c r="M900" s="141"/>
      <c r="N900" s="141"/>
      <c r="O900" s="141"/>
      <c r="P900" s="141"/>
      <c r="Q900" s="141"/>
      <c r="R900" s="141"/>
      <c r="S900" s="141"/>
      <c r="T900" s="141"/>
      <c r="U900" s="141"/>
      <c r="V900" s="141"/>
      <c r="W900" s="141"/>
      <c r="X900" s="141"/>
      <c r="Y900" s="141"/>
      <c r="Z900" s="141"/>
      <c r="AA900" s="141"/>
      <c r="AB900" s="141"/>
      <c r="AC900" s="141"/>
      <c r="AD900" s="141"/>
      <c r="AE900" s="141"/>
      <c r="AF900" s="141"/>
      <c r="AG900" s="141"/>
      <c r="AH900" s="141"/>
      <c r="AI900" s="141"/>
      <c r="AJ900" s="141"/>
      <c r="AK900" s="141"/>
      <c r="AL900" s="141"/>
      <c r="AM900" s="141"/>
      <c r="AN900" s="141"/>
      <c r="AO900" s="141"/>
      <c r="AP900" s="141"/>
      <c r="AQ900" s="141"/>
      <c r="AR900" s="141"/>
      <c r="AS900" s="141"/>
      <c r="AT900" s="141"/>
      <c r="AU900" s="141"/>
      <c r="AV900" s="141"/>
      <c r="AW900" s="141"/>
      <c r="AX900" s="141"/>
      <c r="AY900" s="141"/>
      <c r="AZ900" s="141"/>
      <c r="BA900" s="141"/>
      <c r="BB900" s="141"/>
      <c r="BC900" s="141"/>
    </row>
    <row r="901" spans="7:55" s="2" customFormat="1" x14ac:dyDescent="0.4">
      <c r="G901" s="141"/>
      <c r="H901" s="141"/>
      <c r="I901" s="141"/>
      <c r="J901" s="141"/>
      <c r="K901" s="141"/>
      <c r="L901" s="141"/>
      <c r="M901" s="141"/>
      <c r="N901" s="141"/>
      <c r="O901" s="141"/>
      <c r="P901" s="141"/>
      <c r="Q901" s="141"/>
      <c r="R901" s="141"/>
      <c r="S901" s="141"/>
      <c r="T901" s="141"/>
      <c r="U901" s="141"/>
      <c r="V901" s="141"/>
      <c r="W901" s="141"/>
      <c r="X901" s="141"/>
      <c r="Y901" s="141"/>
      <c r="Z901" s="141"/>
      <c r="AA901" s="141"/>
      <c r="AB901" s="141"/>
      <c r="AC901" s="141"/>
      <c r="AD901" s="141"/>
      <c r="AE901" s="141"/>
      <c r="AF901" s="141"/>
      <c r="AG901" s="141"/>
      <c r="AH901" s="141"/>
      <c r="AI901" s="141"/>
      <c r="AJ901" s="141"/>
      <c r="AK901" s="141"/>
      <c r="AL901" s="141"/>
      <c r="AM901" s="141"/>
      <c r="AN901" s="141"/>
      <c r="AO901" s="141"/>
      <c r="AP901" s="141"/>
      <c r="AQ901" s="141"/>
      <c r="AR901" s="141"/>
      <c r="AS901" s="141"/>
      <c r="AT901" s="141"/>
      <c r="AU901" s="141"/>
      <c r="AV901" s="141"/>
      <c r="AW901" s="141"/>
      <c r="AX901" s="141"/>
      <c r="AY901" s="141"/>
      <c r="AZ901" s="141"/>
      <c r="BA901" s="141"/>
      <c r="BB901" s="141"/>
      <c r="BC901" s="141"/>
    </row>
    <row r="902" spans="7:55" s="2" customFormat="1" x14ac:dyDescent="0.4">
      <c r="G902" s="141"/>
      <c r="H902" s="141"/>
      <c r="I902" s="141"/>
      <c r="J902" s="141"/>
      <c r="K902" s="141"/>
      <c r="L902" s="141"/>
      <c r="M902" s="141"/>
      <c r="N902" s="141"/>
      <c r="O902" s="141"/>
      <c r="P902" s="141"/>
      <c r="Q902" s="141"/>
      <c r="R902" s="141"/>
      <c r="S902" s="141"/>
      <c r="T902" s="141"/>
      <c r="U902" s="141"/>
      <c r="V902" s="141"/>
      <c r="W902" s="141"/>
      <c r="X902" s="141"/>
      <c r="Y902" s="141"/>
      <c r="Z902" s="141"/>
      <c r="AA902" s="141"/>
      <c r="AB902" s="141"/>
      <c r="AC902" s="141"/>
      <c r="AD902" s="141"/>
      <c r="AE902" s="141"/>
      <c r="AF902" s="141"/>
      <c r="AG902" s="141"/>
      <c r="AH902" s="141"/>
      <c r="AI902" s="141"/>
      <c r="AJ902" s="141"/>
      <c r="AK902" s="141"/>
      <c r="AL902" s="141"/>
      <c r="AM902" s="141"/>
      <c r="AN902" s="141"/>
      <c r="AO902" s="141"/>
      <c r="AP902" s="141"/>
      <c r="AQ902" s="141"/>
      <c r="AR902" s="141"/>
      <c r="AS902" s="141"/>
      <c r="AT902" s="141"/>
      <c r="AU902" s="141"/>
      <c r="AV902" s="141"/>
      <c r="AW902" s="141"/>
      <c r="AX902" s="141"/>
      <c r="AY902" s="141"/>
      <c r="AZ902" s="141"/>
      <c r="BA902" s="141"/>
      <c r="BB902" s="141"/>
      <c r="BC902" s="141"/>
    </row>
    <row r="903" spans="7:55" s="2" customFormat="1" x14ac:dyDescent="0.4">
      <c r="G903" s="141"/>
      <c r="H903" s="141"/>
      <c r="I903" s="141"/>
      <c r="J903" s="141"/>
      <c r="K903" s="141"/>
      <c r="L903" s="141"/>
      <c r="M903" s="141"/>
      <c r="N903" s="141"/>
      <c r="O903" s="141"/>
      <c r="P903" s="141"/>
      <c r="Q903" s="141"/>
      <c r="R903" s="141"/>
      <c r="S903" s="141"/>
      <c r="T903" s="141"/>
      <c r="U903" s="141"/>
      <c r="V903" s="141"/>
      <c r="W903" s="141"/>
      <c r="X903" s="141"/>
      <c r="Y903" s="141"/>
      <c r="Z903" s="141"/>
      <c r="AA903" s="141"/>
      <c r="AB903" s="141"/>
      <c r="AC903" s="141"/>
      <c r="AD903" s="141"/>
      <c r="AE903" s="141"/>
      <c r="AF903" s="141"/>
      <c r="AG903" s="141"/>
      <c r="AH903" s="141"/>
      <c r="AI903" s="141"/>
      <c r="AJ903" s="141"/>
      <c r="AK903" s="141"/>
      <c r="AL903" s="141"/>
      <c r="AM903" s="141"/>
      <c r="AN903" s="141"/>
      <c r="AO903" s="141"/>
      <c r="AP903" s="141"/>
      <c r="AQ903" s="141"/>
      <c r="AR903" s="141"/>
      <c r="AS903" s="141"/>
      <c r="AT903" s="141"/>
      <c r="AU903" s="141"/>
      <c r="AV903" s="141"/>
      <c r="AW903" s="141"/>
      <c r="AX903" s="141"/>
      <c r="AY903" s="141"/>
      <c r="AZ903" s="141"/>
      <c r="BA903" s="141"/>
      <c r="BB903" s="141"/>
      <c r="BC903" s="141"/>
    </row>
    <row r="904" spans="7:55" s="2" customFormat="1" x14ac:dyDescent="0.4">
      <c r="G904" s="141"/>
      <c r="H904" s="141"/>
      <c r="I904" s="141"/>
      <c r="J904" s="141"/>
      <c r="K904" s="141"/>
      <c r="L904" s="141"/>
      <c r="M904" s="141"/>
      <c r="N904" s="141"/>
      <c r="O904" s="141"/>
      <c r="P904" s="141"/>
      <c r="Q904" s="141"/>
      <c r="R904" s="141"/>
      <c r="S904" s="141"/>
      <c r="T904" s="141"/>
      <c r="U904" s="141"/>
      <c r="V904" s="141"/>
      <c r="W904" s="141"/>
      <c r="X904" s="141"/>
      <c r="Y904" s="141"/>
      <c r="Z904" s="141"/>
      <c r="AA904" s="141"/>
      <c r="AB904" s="141"/>
      <c r="AC904" s="141"/>
      <c r="AD904" s="141"/>
      <c r="AE904" s="141"/>
      <c r="AF904" s="141"/>
      <c r="AG904" s="141"/>
      <c r="AH904" s="141"/>
      <c r="AI904" s="141"/>
      <c r="AJ904" s="141"/>
      <c r="AK904" s="141"/>
      <c r="AL904" s="141"/>
      <c r="AM904" s="141"/>
      <c r="AN904" s="141"/>
      <c r="AO904" s="141"/>
      <c r="AP904" s="141"/>
      <c r="AQ904" s="141"/>
      <c r="AR904" s="141"/>
      <c r="AS904" s="141"/>
      <c r="AT904" s="141"/>
      <c r="AU904" s="141"/>
      <c r="AV904" s="141"/>
      <c r="AW904" s="141"/>
      <c r="AX904" s="141"/>
      <c r="AY904" s="141"/>
      <c r="AZ904" s="141"/>
      <c r="BA904" s="141"/>
      <c r="BB904" s="141"/>
      <c r="BC904" s="141"/>
    </row>
    <row r="905" spans="7:55" s="2" customFormat="1" x14ac:dyDescent="0.4">
      <c r="G905" s="141"/>
      <c r="H905" s="141"/>
      <c r="I905" s="141"/>
      <c r="J905" s="141"/>
      <c r="K905" s="141"/>
      <c r="L905" s="141"/>
      <c r="M905" s="141"/>
      <c r="N905" s="141"/>
      <c r="O905" s="141"/>
      <c r="P905" s="141"/>
      <c r="Q905" s="141"/>
      <c r="R905" s="141"/>
      <c r="S905" s="141"/>
      <c r="T905" s="141"/>
      <c r="U905" s="141"/>
      <c r="V905" s="141"/>
      <c r="W905" s="141"/>
      <c r="X905" s="141"/>
      <c r="Y905" s="141"/>
      <c r="Z905" s="141"/>
      <c r="AA905" s="141"/>
      <c r="AB905" s="141"/>
      <c r="AC905" s="141"/>
      <c r="AD905" s="141"/>
      <c r="AE905" s="141"/>
      <c r="AF905" s="141"/>
      <c r="AG905" s="141"/>
      <c r="AH905" s="141"/>
      <c r="AI905" s="141"/>
      <c r="AJ905" s="141"/>
      <c r="AK905" s="141"/>
      <c r="AL905" s="141"/>
      <c r="AM905" s="141"/>
      <c r="AN905" s="141"/>
      <c r="AO905" s="141"/>
      <c r="AP905" s="141"/>
      <c r="AQ905" s="141"/>
      <c r="AR905" s="141"/>
      <c r="AS905" s="141"/>
      <c r="AT905" s="141"/>
      <c r="AU905" s="141"/>
      <c r="AV905" s="141"/>
      <c r="AW905" s="141"/>
      <c r="AX905" s="141"/>
      <c r="AY905" s="141"/>
      <c r="AZ905" s="141"/>
      <c r="BA905" s="141"/>
      <c r="BB905" s="141"/>
      <c r="BC905" s="141"/>
    </row>
    <row r="906" spans="7:55" s="2" customFormat="1" x14ac:dyDescent="0.4">
      <c r="G906" s="141"/>
      <c r="H906" s="141"/>
      <c r="I906" s="141"/>
      <c r="J906" s="141"/>
      <c r="K906" s="141"/>
      <c r="L906" s="141"/>
      <c r="M906" s="141"/>
      <c r="N906" s="141"/>
      <c r="O906" s="141"/>
      <c r="P906" s="141"/>
      <c r="Q906" s="141"/>
      <c r="R906" s="141"/>
      <c r="S906" s="141"/>
      <c r="T906" s="141"/>
      <c r="U906" s="141"/>
      <c r="V906" s="141"/>
      <c r="W906" s="141"/>
      <c r="X906" s="141"/>
      <c r="Y906" s="141"/>
      <c r="Z906" s="141"/>
      <c r="AA906" s="141"/>
      <c r="AB906" s="141"/>
      <c r="AC906" s="141"/>
      <c r="AD906" s="141"/>
      <c r="AE906" s="141"/>
      <c r="AF906" s="141"/>
      <c r="AG906" s="141"/>
      <c r="AH906" s="141"/>
      <c r="AI906" s="141"/>
      <c r="AJ906" s="141"/>
      <c r="AK906" s="141"/>
      <c r="AL906" s="141"/>
      <c r="AM906" s="141"/>
      <c r="AN906" s="141"/>
      <c r="AO906" s="141"/>
      <c r="AP906" s="141"/>
      <c r="AQ906" s="141"/>
      <c r="AR906" s="141"/>
      <c r="AS906" s="141"/>
      <c r="AT906" s="141"/>
      <c r="AU906" s="141"/>
      <c r="AV906" s="141"/>
      <c r="AW906" s="141"/>
      <c r="AX906" s="141"/>
      <c r="AY906" s="141"/>
      <c r="AZ906" s="141"/>
      <c r="BA906" s="141"/>
      <c r="BB906" s="141"/>
      <c r="BC906" s="141"/>
    </row>
    <row r="907" spans="7:55" s="2" customFormat="1" x14ac:dyDescent="0.4">
      <c r="G907" s="141"/>
      <c r="H907" s="141"/>
      <c r="I907" s="141"/>
      <c r="J907" s="141"/>
      <c r="K907" s="141"/>
      <c r="L907" s="141"/>
      <c r="M907" s="141"/>
      <c r="N907" s="141"/>
      <c r="O907" s="141"/>
      <c r="P907" s="141"/>
      <c r="Q907" s="141"/>
      <c r="R907" s="141"/>
      <c r="S907" s="141"/>
      <c r="T907" s="141"/>
      <c r="U907" s="141"/>
      <c r="V907" s="141"/>
      <c r="W907" s="141"/>
      <c r="X907" s="141"/>
      <c r="Y907" s="141"/>
      <c r="Z907" s="141"/>
      <c r="AA907" s="141"/>
      <c r="AB907" s="141"/>
      <c r="AC907" s="141"/>
      <c r="AD907" s="141"/>
      <c r="AE907" s="141"/>
      <c r="AF907" s="141"/>
      <c r="AG907" s="141"/>
      <c r="AH907" s="141"/>
      <c r="AI907" s="141"/>
      <c r="AJ907" s="141"/>
      <c r="AK907" s="141"/>
      <c r="AL907" s="141"/>
      <c r="AM907" s="141"/>
      <c r="AN907" s="141"/>
      <c r="AO907" s="141"/>
      <c r="AP907" s="141"/>
      <c r="AQ907" s="141"/>
      <c r="AR907" s="141"/>
      <c r="AS907" s="141"/>
      <c r="AT907" s="141"/>
      <c r="AU907" s="141"/>
      <c r="AV907" s="141"/>
      <c r="AW907" s="141"/>
      <c r="AX907" s="141"/>
      <c r="AY907" s="141"/>
      <c r="AZ907" s="141"/>
      <c r="BA907" s="141"/>
      <c r="BB907" s="141"/>
      <c r="BC907" s="141"/>
    </row>
    <row r="908" spans="7:55" s="2" customFormat="1" x14ac:dyDescent="0.4">
      <c r="G908" s="141"/>
      <c r="H908" s="141"/>
      <c r="I908" s="141"/>
      <c r="J908" s="141"/>
      <c r="K908" s="141"/>
      <c r="L908" s="141"/>
      <c r="M908" s="141"/>
      <c r="N908" s="141"/>
      <c r="O908" s="141"/>
      <c r="P908" s="141"/>
      <c r="Q908" s="141"/>
      <c r="R908" s="141"/>
      <c r="S908" s="141"/>
      <c r="T908" s="141"/>
      <c r="U908" s="141"/>
      <c r="V908" s="141"/>
      <c r="W908" s="141"/>
      <c r="X908" s="141"/>
      <c r="Y908" s="141"/>
      <c r="Z908" s="141"/>
      <c r="AA908" s="141"/>
      <c r="AB908" s="141"/>
      <c r="AC908" s="141"/>
      <c r="AD908" s="141"/>
      <c r="AE908" s="141"/>
      <c r="AF908" s="141"/>
      <c r="AG908" s="141"/>
      <c r="AH908" s="141"/>
      <c r="AI908" s="141"/>
      <c r="AJ908" s="141"/>
      <c r="AK908" s="141"/>
      <c r="AL908" s="141"/>
      <c r="AM908" s="141"/>
      <c r="AN908" s="141"/>
      <c r="AO908" s="141"/>
      <c r="AP908" s="141"/>
      <c r="AQ908" s="141"/>
      <c r="AR908" s="141"/>
      <c r="AS908" s="141"/>
      <c r="AT908" s="141"/>
      <c r="AU908" s="141"/>
      <c r="AV908" s="141"/>
      <c r="AW908" s="141"/>
      <c r="AX908" s="141"/>
      <c r="AY908" s="141"/>
      <c r="AZ908" s="141"/>
      <c r="BA908" s="141"/>
      <c r="BB908" s="141"/>
      <c r="BC908" s="141"/>
    </row>
    <row r="909" spans="7:55" s="2" customFormat="1" x14ac:dyDescent="0.4">
      <c r="G909" s="141"/>
      <c r="H909" s="141"/>
      <c r="I909" s="141"/>
      <c r="J909" s="141"/>
      <c r="K909" s="141"/>
      <c r="L909" s="141"/>
      <c r="M909" s="141"/>
      <c r="N909" s="141"/>
      <c r="O909" s="141"/>
      <c r="P909" s="141"/>
      <c r="Q909" s="141"/>
      <c r="R909" s="141"/>
      <c r="S909" s="141"/>
      <c r="T909" s="141"/>
      <c r="U909" s="141"/>
      <c r="V909" s="141"/>
      <c r="W909" s="141"/>
      <c r="X909" s="141"/>
      <c r="Y909" s="141"/>
      <c r="Z909" s="141"/>
      <c r="AA909" s="141"/>
      <c r="AB909" s="141"/>
      <c r="AC909" s="141"/>
      <c r="AD909" s="141"/>
      <c r="AE909" s="141"/>
      <c r="AF909" s="141"/>
      <c r="AG909" s="141"/>
      <c r="AH909" s="141"/>
      <c r="AI909" s="141"/>
      <c r="AJ909" s="141"/>
      <c r="AK909" s="141"/>
      <c r="AL909" s="141"/>
      <c r="AM909" s="141"/>
      <c r="AN909" s="141"/>
      <c r="AO909" s="141"/>
      <c r="AP909" s="141"/>
      <c r="AQ909" s="141"/>
      <c r="AR909" s="141"/>
      <c r="AS909" s="141"/>
      <c r="AT909" s="141"/>
      <c r="AU909" s="141"/>
      <c r="AV909" s="141"/>
      <c r="AW909" s="141"/>
      <c r="AX909" s="141"/>
      <c r="AY909" s="141"/>
      <c r="AZ909" s="141"/>
      <c r="BA909" s="141"/>
      <c r="BB909" s="141"/>
      <c r="BC909" s="141"/>
    </row>
    <row r="910" spans="7:55" s="2" customFormat="1" x14ac:dyDescent="0.4">
      <c r="G910" s="141"/>
      <c r="H910" s="141"/>
      <c r="I910" s="141"/>
      <c r="J910" s="141"/>
      <c r="K910" s="141"/>
      <c r="L910" s="141"/>
      <c r="M910" s="141"/>
      <c r="N910" s="141"/>
      <c r="O910" s="141"/>
      <c r="P910" s="141"/>
      <c r="Q910" s="141"/>
      <c r="R910" s="141"/>
      <c r="S910" s="141"/>
      <c r="T910" s="141"/>
      <c r="U910" s="141"/>
      <c r="V910" s="141"/>
      <c r="W910" s="141"/>
      <c r="X910" s="141"/>
      <c r="Y910" s="141"/>
      <c r="Z910" s="141"/>
      <c r="AA910" s="141"/>
      <c r="AB910" s="141"/>
      <c r="AC910" s="141"/>
      <c r="AD910" s="141"/>
      <c r="AE910" s="141"/>
      <c r="AF910" s="141"/>
      <c r="AG910" s="141"/>
      <c r="AH910" s="141"/>
      <c r="AI910" s="141"/>
      <c r="AJ910" s="141"/>
      <c r="AK910" s="141"/>
      <c r="AL910" s="141"/>
      <c r="AM910" s="141"/>
      <c r="AN910" s="141"/>
      <c r="AO910" s="141"/>
      <c r="AP910" s="141"/>
      <c r="AQ910" s="141"/>
      <c r="AR910" s="141"/>
      <c r="AS910" s="141"/>
      <c r="AT910" s="141"/>
      <c r="AU910" s="141"/>
      <c r="AV910" s="141"/>
      <c r="AW910" s="141"/>
      <c r="AX910" s="141"/>
      <c r="AY910" s="141"/>
      <c r="AZ910" s="141"/>
      <c r="BA910" s="141"/>
      <c r="BB910" s="141"/>
      <c r="BC910" s="141"/>
    </row>
    <row r="911" spans="7:55" s="2" customFormat="1" x14ac:dyDescent="0.4">
      <c r="G911" s="141"/>
      <c r="H911" s="141"/>
      <c r="I911" s="141"/>
      <c r="J911" s="141"/>
      <c r="K911" s="141"/>
      <c r="L911" s="141"/>
      <c r="M911" s="141"/>
      <c r="N911" s="141"/>
      <c r="O911" s="141"/>
      <c r="P911" s="141"/>
      <c r="Q911" s="141"/>
      <c r="R911" s="141"/>
      <c r="S911" s="141"/>
      <c r="T911" s="141"/>
      <c r="U911" s="141"/>
      <c r="V911" s="141"/>
      <c r="W911" s="141"/>
      <c r="X911" s="141"/>
      <c r="Y911" s="141"/>
      <c r="Z911" s="141"/>
      <c r="AA911" s="141"/>
      <c r="AB911" s="141"/>
      <c r="AC911" s="141"/>
      <c r="AD911" s="141"/>
      <c r="AE911" s="141"/>
      <c r="AF911" s="141"/>
      <c r="AG911" s="141"/>
      <c r="AH911" s="141"/>
      <c r="AI911" s="141"/>
      <c r="AJ911" s="141"/>
      <c r="AK911" s="141"/>
      <c r="AL911" s="141"/>
      <c r="AM911" s="141"/>
      <c r="AN911" s="141"/>
      <c r="AO911" s="141"/>
      <c r="AP911" s="141"/>
      <c r="AQ911" s="141"/>
      <c r="AR911" s="141"/>
      <c r="AS911" s="141"/>
      <c r="AT911" s="141"/>
      <c r="AU911" s="141"/>
      <c r="AV911" s="141"/>
      <c r="AW911" s="141"/>
      <c r="AX911" s="141"/>
      <c r="AY911" s="141"/>
      <c r="AZ911" s="141"/>
      <c r="BA911" s="141"/>
      <c r="BB911" s="141"/>
      <c r="BC911" s="141"/>
    </row>
    <row r="912" spans="7:55" s="2" customFormat="1" x14ac:dyDescent="0.4">
      <c r="G912" s="141"/>
      <c r="H912" s="141"/>
      <c r="I912" s="141"/>
      <c r="J912" s="141"/>
      <c r="K912" s="141"/>
      <c r="L912" s="141"/>
      <c r="M912" s="141"/>
      <c r="N912" s="141"/>
      <c r="O912" s="141"/>
      <c r="P912" s="141"/>
      <c r="Q912" s="141"/>
      <c r="R912" s="141"/>
      <c r="S912" s="141"/>
      <c r="T912" s="141"/>
      <c r="U912" s="141"/>
      <c r="V912" s="141"/>
      <c r="W912" s="141"/>
      <c r="X912" s="141"/>
      <c r="Y912" s="141"/>
      <c r="Z912" s="141"/>
      <c r="AA912" s="141"/>
      <c r="AB912" s="141"/>
      <c r="AC912" s="141"/>
      <c r="AD912" s="141"/>
      <c r="AE912" s="141"/>
      <c r="AF912" s="141"/>
      <c r="AG912" s="141"/>
      <c r="AH912" s="141"/>
      <c r="AI912" s="141"/>
      <c r="AJ912" s="141"/>
      <c r="AK912" s="141"/>
      <c r="AL912" s="141"/>
      <c r="AM912" s="141"/>
      <c r="AN912" s="141"/>
      <c r="AO912" s="141"/>
      <c r="AP912" s="141"/>
      <c r="AQ912" s="141"/>
      <c r="AR912" s="141"/>
      <c r="AS912" s="141"/>
      <c r="AT912" s="141"/>
      <c r="AU912" s="141"/>
      <c r="AV912" s="141"/>
      <c r="AW912" s="141"/>
      <c r="AX912" s="141"/>
      <c r="AY912" s="141"/>
      <c r="AZ912" s="141"/>
      <c r="BA912" s="141"/>
      <c r="BB912" s="141"/>
      <c r="BC912" s="141"/>
    </row>
    <row r="913" spans="7:55" s="2" customFormat="1" x14ac:dyDescent="0.4">
      <c r="G913" s="141"/>
      <c r="H913" s="141"/>
      <c r="I913" s="141"/>
      <c r="J913" s="141"/>
      <c r="K913" s="141"/>
      <c r="L913" s="141"/>
      <c r="M913" s="141"/>
      <c r="N913" s="141"/>
      <c r="O913" s="141"/>
      <c r="P913" s="141"/>
      <c r="Q913" s="141"/>
      <c r="R913" s="141"/>
      <c r="S913" s="141"/>
      <c r="T913" s="141"/>
      <c r="U913" s="141"/>
      <c r="V913" s="141"/>
      <c r="W913" s="141"/>
      <c r="X913" s="141"/>
      <c r="Y913" s="141"/>
      <c r="Z913" s="141"/>
      <c r="AA913" s="141"/>
      <c r="AB913" s="141"/>
      <c r="AC913" s="141"/>
      <c r="AD913" s="141"/>
      <c r="AE913" s="141"/>
      <c r="AF913" s="141"/>
      <c r="AG913" s="141"/>
      <c r="AH913" s="141"/>
      <c r="AI913" s="141"/>
      <c r="AJ913" s="141"/>
      <c r="AK913" s="141"/>
      <c r="AL913" s="141"/>
      <c r="AM913" s="141"/>
      <c r="AN913" s="141"/>
      <c r="AO913" s="141"/>
      <c r="AP913" s="141"/>
      <c r="AQ913" s="141"/>
      <c r="AR913" s="141"/>
      <c r="AS913" s="141"/>
      <c r="AT913" s="141"/>
      <c r="AU913" s="141"/>
      <c r="AV913" s="141"/>
      <c r="AW913" s="141"/>
      <c r="AX913" s="141"/>
      <c r="AY913" s="141"/>
      <c r="AZ913" s="141"/>
      <c r="BA913" s="141"/>
      <c r="BB913" s="141"/>
      <c r="BC913" s="141"/>
    </row>
    <row r="914" spans="7:55" s="2" customFormat="1" x14ac:dyDescent="0.4">
      <c r="G914" s="141"/>
      <c r="H914" s="141"/>
      <c r="I914" s="141"/>
      <c r="J914" s="141"/>
      <c r="K914" s="141"/>
      <c r="L914" s="141"/>
      <c r="M914" s="141"/>
      <c r="N914" s="141"/>
      <c r="O914" s="141"/>
      <c r="P914" s="141"/>
      <c r="Q914" s="141"/>
      <c r="R914" s="141"/>
      <c r="S914" s="141"/>
      <c r="T914" s="141"/>
      <c r="U914" s="141"/>
      <c r="V914" s="141"/>
      <c r="W914" s="141"/>
      <c r="X914" s="141"/>
      <c r="Y914" s="141"/>
      <c r="Z914" s="141"/>
      <c r="AA914" s="141"/>
      <c r="AB914" s="141"/>
      <c r="AC914" s="141"/>
      <c r="AD914" s="141"/>
      <c r="AE914" s="141"/>
      <c r="AF914" s="141"/>
      <c r="AG914" s="141"/>
      <c r="AH914" s="141"/>
      <c r="AI914" s="141"/>
      <c r="AJ914" s="141"/>
      <c r="AK914" s="141"/>
      <c r="AL914" s="141"/>
      <c r="AM914" s="141"/>
      <c r="AN914" s="141"/>
      <c r="AO914" s="141"/>
      <c r="AP914" s="141"/>
      <c r="AQ914" s="141"/>
      <c r="AR914" s="141"/>
      <c r="AS914" s="141"/>
      <c r="AT914" s="141"/>
      <c r="AU914" s="141"/>
      <c r="AV914" s="141"/>
      <c r="AW914" s="141"/>
      <c r="AX914" s="141"/>
      <c r="AY914" s="141"/>
      <c r="AZ914" s="141"/>
      <c r="BA914" s="141"/>
      <c r="BB914" s="141"/>
      <c r="BC914" s="141"/>
    </row>
    <row r="915" spans="7:55" s="2" customFormat="1" x14ac:dyDescent="0.4">
      <c r="G915" s="141"/>
      <c r="H915" s="141"/>
      <c r="I915" s="141"/>
      <c r="J915" s="141"/>
      <c r="K915" s="141"/>
      <c r="L915" s="141"/>
      <c r="M915" s="141"/>
      <c r="N915" s="141"/>
      <c r="O915" s="141"/>
      <c r="P915" s="141"/>
      <c r="Q915" s="141"/>
      <c r="R915" s="141"/>
      <c r="S915" s="141"/>
      <c r="T915" s="141"/>
      <c r="U915" s="141"/>
      <c r="V915" s="141"/>
      <c r="W915" s="141"/>
      <c r="X915" s="141"/>
      <c r="Y915" s="141"/>
      <c r="Z915" s="141"/>
      <c r="AA915" s="141"/>
      <c r="AB915" s="141"/>
      <c r="AC915" s="141"/>
      <c r="AD915" s="141"/>
      <c r="AE915" s="141"/>
      <c r="AF915" s="141"/>
      <c r="AG915" s="141"/>
      <c r="AH915" s="141"/>
      <c r="AI915" s="141"/>
      <c r="AJ915" s="141"/>
      <c r="AK915" s="141"/>
      <c r="AL915" s="141"/>
      <c r="AM915" s="141"/>
      <c r="AN915" s="141"/>
      <c r="AO915" s="141"/>
      <c r="AP915" s="141"/>
      <c r="AQ915" s="141"/>
      <c r="AR915" s="141"/>
      <c r="AS915" s="141"/>
      <c r="AT915" s="141"/>
      <c r="AU915" s="141"/>
      <c r="AV915" s="141"/>
      <c r="AW915" s="141"/>
      <c r="AX915" s="141"/>
      <c r="AY915" s="141"/>
      <c r="AZ915" s="141"/>
      <c r="BA915" s="141"/>
      <c r="BB915" s="141"/>
      <c r="BC915" s="141"/>
    </row>
    <row r="916" spans="7:55" s="2" customFormat="1" x14ac:dyDescent="0.4">
      <c r="G916" s="141"/>
      <c r="H916" s="141"/>
      <c r="I916" s="141"/>
      <c r="J916" s="141"/>
      <c r="K916" s="141"/>
      <c r="L916" s="141"/>
      <c r="M916" s="141"/>
      <c r="N916" s="141"/>
      <c r="O916" s="141"/>
      <c r="P916" s="141"/>
      <c r="Q916" s="141"/>
      <c r="R916" s="141"/>
      <c r="S916" s="141"/>
      <c r="T916" s="141"/>
      <c r="U916" s="141"/>
      <c r="V916" s="141"/>
      <c r="W916" s="141"/>
      <c r="X916" s="141"/>
      <c r="Y916" s="141"/>
      <c r="Z916" s="141"/>
      <c r="AA916" s="141"/>
      <c r="AB916" s="141"/>
      <c r="AC916" s="141"/>
      <c r="AD916" s="141"/>
      <c r="AE916" s="141"/>
      <c r="AF916" s="141"/>
      <c r="AG916" s="141"/>
      <c r="AH916" s="141"/>
      <c r="AI916" s="141"/>
      <c r="AJ916" s="141"/>
      <c r="AK916" s="141"/>
      <c r="AL916" s="141"/>
      <c r="AM916" s="141"/>
      <c r="AN916" s="141"/>
      <c r="AO916" s="141"/>
      <c r="AP916" s="141"/>
      <c r="AQ916" s="141"/>
      <c r="AR916" s="141"/>
      <c r="AS916" s="141"/>
      <c r="AT916" s="141"/>
      <c r="AU916" s="141"/>
      <c r="AV916" s="141"/>
      <c r="AW916" s="141"/>
      <c r="AX916" s="141"/>
      <c r="AY916" s="141"/>
      <c r="AZ916" s="141"/>
      <c r="BA916" s="141"/>
      <c r="BB916" s="141"/>
      <c r="BC916" s="141"/>
    </row>
    <row r="917" spans="7:55" s="2" customFormat="1" x14ac:dyDescent="0.4">
      <c r="G917" s="141"/>
      <c r="H917" s="141"/>
      <c r="I917" s="141"/>
      <c r="J917" s="141"/>
      <c r="K917" s="141"/>
      <c r="L917" s="141"/>
      <c r="M917" s="141"/>
      <c r="N917" s="141"/>
      <c r="O917" s="141"/>
      <c r="P917" s="141"/>
      <c r="Q917" s="141"/>
      <c r="R917" s="141"/>
      <c r="S917" s="141"/>
      <c r="T917" s="141"/>
      <c r="U917" s="141"/>
      <c r="V917" s="141"/>
      <c r="W917" s="141"/>
      <c r="X917" s="141"/>
      <c r="Y917" s="141"/>
      <c r="Z917" s="141"/>
      <c r="AA917" s="141"/>
      <c r="AB917" s="141"/>
      <c r="AC917" s="141"/>
      <c r="AD917" s="141"/>
      <c r="AE917" s="141"/>
      <c r="AF917" s="141"/>
      <c r="AG917" s="141"/>
      <c r="AH917" s="141"/>
      <c r="AI917" s="141"/>
      <c r="AJ917" s="141"/>
      <c r="AK917" s="141"/>
      <c r="AL917" s="141"/>
      <c r="AM917" s="141"/>
      <c r="AN917" s="141"/>
      <c r="AO917" s="141"/>
      <c r="AP917" s="141"/>
      <c r="AQ917" s="141"/>
      <c r="AR917" s="141"/>
      <c r="AS917" s="141"/>
      <c r="AT917" s="141"/>
      <c r="AU917" s="141"/>
      <c r="AV917" s="141"/>
      <c r="AW917" s="141"/>
      <c r="AX917" s="141"/>
      <c r="AY917" s="141"/>
      <c r="AZ917" s="141"/>
      <c r="BA917" s="141"/>
      <c r="BB917" s="141"/>
      <c r="BC917" s="141"/>
    </row>
    <row r="918" spans="7:55" s="2" customFormat="1" x14ac:dyDescent="0.4">
      <c r="G918" s="141"/>
      <c r="H918" s="141"/>
      <c r="I918" s="141"/>
      <c r="J918" s="141"/>
      <c r="K918" s="141"/>
      <c r="L918" s="141"/>
      <c r="M918" s="141"/>
      <c r="N918" s="141"/>
      <c r="O918" s="141"/>
      <c r="P918" s="141"/>
      <c r="Q918" s="141"/>
      <c r="R918" s="141"/>
      <c r="S918" s="141"/>
      <c r="T918" s="141"/>
      <c r="U918" s="141"/>
      <c r="V918" s="141"/>
      <c r="W918" s="141"/>
      <c r="X918" s="141"/>
      <c r="Y918" s="141"/>
      <c r="Z918" s="141"/>
      <c r="AA918" s="141"/>
      <c r="AB918" s="141"/>
      <c r="AC918" s="141"/>
      <c r="AD918" s="141"/>
      <c r="AE918" s="141"/>
      <c r="AF918" s="141"/>
      <c r="AG918" s="141"/>
      <c r="AH918" s="141"/>
      <c r="AI918" s="141"/>
      <c r="AJ918" s="141"/>
      <c r="AK918" s="141"/>
      <c r="AL918" s="141"/>
      <c r="AM918" s="141"/>
      <c r="AN918" s="141"/>
      <c r="AO918" s="141"/>
      <c r="AP918" s="141"/>
      <c r="AQ918" s="141"/>
      <c r="AR918" s="141"/>
      <c r="AS918" s="141"/>
      <c r="AT918" s="141"/>
      <c r="AU918" s="141"/>
      <c r="AV918" s="141"/>
      <c r="AW918" s="141"/>
      <c r="AX918" s="141"/>
      <c r="AY918" s="141"/>
      <c r="AZ918" s="141"/>
      <c r="BA918" s="141"/>
      <c r="BB918" s="141"/>
      <c r="BC918" s="141"/>
    </row>
    <row r="919" spans="7:55" s="2" customFormat="1" x14ac:dyDescent="0.4">
      <c r="G919" s="141"/>
      <c r="H919" s="141"/>
      <c r="I919" s="141"/>
      <c r="J919" s="141"/>
      <c r="K919" s="141"/>
      <c r="L919" s="141"/>
      <c r="M919" s="141"/>
      <c r="N919" s="141"/>
      <c r="O919" s="141"/>
      <c r="P919" s="141"/>
      <c r="Q919" s="141"/>
      <c r="R919" s="141"/>
      <c r="S919" s="141"/>
      <c r="T919" s="141"/>
      <c r="U919" s="141"/>
      <c r="V919" s="141"/>
      <c r="W919" s="141"/>
      <c r="X919" s="141"/>
      <c r="Y919" s="141"/>
      <c r="Z919" s="141"/>
      <c r="AA919" s="141"/>
      <c r="AB919" s="141"/>
      <c r="AC919" s="141"/>
      <c r="AD919" s="141"/>
      <c r="AE919" s="141"/>
      <c r="AF919" s="141"/>
      <c r="AG919" s="141"/>
      <c r="AH919" s="141"/>
      <c r="AI919" s="141"/>
      <c r="AJ919" s="141"/>
      <c r="AK919" s="141"/>
      <c r="AL919" s="141"/>
      <c r="AM919" s="141"/>
      <c r="AN919" s="141"/>
      <c r="AO919" s="141"/>
      <c r="AP919" s="141"/>
      <c r="AQ919" s="141"/>
      <c r="AR919" s="141"/>
      <c r="AS919" s="141"/>
      <c r="AT919" s="141"/>
      <c r="AU919" s="141"/>
      <c r="AV919" s="141"/>
      <c r="AW919" s="141"/>
      <c r="AX919" s="141"/>
      <c r="AY919" s="141"/>
      <c r="AZ919" s="141"/>
      <c r="BA919" s="141"/>
      <c r="BB919" s="141"/>
      <c r="BC919" s="141"/>
    </row>
    <row r="920" spans="7:55" s="2" customFormat="1" x14ac:dyDescent="0.4">
      <c r="G920" s="141"/>
      <c r="H920" s="141"/>
      <c r="I920" s="141"/>
      <c r="J920" s="141"/>
      <c r="K920" s="141"/>
      <c r="L920" s="141"/>
      <c r="M920" s="141"/>
      <c r="N920" s="141"/>
      <c r="O920" s="141"/>
      <c r="P920" s="141"/>
      <c r="Q920" s="141"/>
      <c r="R920" s="141"/>
      <c r="S920" s="141"/>
      <c r="T920" s="141"/>
      <c r="U920" s="141"/>
      <c r="V920" s="141"/>
      <c r="W920" s="141"/>
      <c r="X920" s="141"/>
      <c r="Y920" s="141"/>
      <c r="Z920" s="141"/>
      <c r="AA920" s="141"/>
      <c r="AB920" s="141"/>
      <c r="AC920" s="141"/>
      <c r="AD920" s="141"/>
      <c r="AE920" s="141"/>
      <c r="AF920" s="141"/>
      <c r="AG920" s="141"/>
      <c r="AH920" s="141"/>
      <c r="AI920" s="141"/>
      <c r="AJ920" s="141"/>
      <c r="AK920" s="141"/>
      <c r="AL920" s="141"/>
      <c r="AM920" s="141"/>
      <c r="AN920" s="141"/>
      <c r="AO920" s="141"/>
      <c r="AP920" s="141"/>
      <c r="AQ920" s="141"/>
      <c r="AR920" s="141"/>
      <c r="AS920" s="141"/>
      <c r="AT920" s="141"/>
      <c r="AU920" s="141"/>
      <c r="AV920" s="141"/>
      <c r="AW920" s="141"/>
      <c r="AX920" s="141"/>
      <c r="AY920" s="141"/>
      <c r="AZ920" s="141"/>
      <c r="BA920" s="141"/>
      <c r="BB920" s="141"/>
      <c r="BC920" s="141"/>
    </row>
    <row r="921" spans="7:55" s="2" customFormat="1" x14ac:dyDescent="0.4">
      <c r="G921" s="141"/>
      <c r="H921" s="141"/>
      <c r="I921" s="141"/>
      <c r="J921" s="141"/>
      <c r="K921" s="141"/>
      <c r="L921" s="141"/>
      <c r="M921" s="141"/>
      <c r="N921" s="141"/>
      <c r="O921" s="141"/>
      <c r="P921" s="141"/>
      <c r="Q921" s="141"/>
      <c r="R921" s="141"/>
      <c r="S921" s="141"/>
      <c r="T921" s="141"/>
      <c r="U921" s="141"/>
      <c r="V921" s="141"/>
      <c r="W921" s="141"/>
      <c r="X921" s="141"/>
      <c r="Y921" s="141"/>
      <c r="Z921" s="141"/>
      <c r="AA921" s="141"/>
      <c r="AB921" s="141"/>
      <c r="AC921" s="141"/>
      <c r="AD921" s="141"/>
      <c r="AE921" s="141"/>
      <c r="AF921" s="141"/>
      <c r="AG921" s="141"/>
      <c r="AH921" s="141"/>
      <c r="AI921" s="141"/>
      <c r="AJ921" s="141"/>
      <c r="AK921" s="141"/>
      <c r="AL921" s="141"/>
      <c r="AM921" s="141"/>
      <c r="AN921" s="141"/>
      <c r="AO921" s="141"/>
      <c r="AP921" s="141"/>
      <c r="AQ921" s="141"/>
      <c r="AR921" s="141"/>
      <c r="AS921" s="141"/>
      <c r="AT921" s="141"/>
      <c r="AU921" s="141"/>
      <c r="AV921" s="141"/>
      <c r="AW921" s="141"/>
      <c r="AX921" s="141"/>
      <c r="AY921" s="141"/>
      <c r="AZ921" s="141"/>
      <c r="BA921" s="141"/>
      <c r="BB921" s="141"/>
      <c r="BC921" s="141"/>
    </row>
    <row r="922" spans="7:55" s="2" customFormat="1" x14ac:dyDescent="0.4">
      <c r="G922" s="141"/>
      <c r="H922" s="141"/>
      <c r="I922" s="141"/>
      <c r="J922" s="141"/>
      <c r="K922" s="141"/>
      <c r="L922" s="141"/>
      <c r="M922" s="141"/>
      <c r="N922" s="141"/>
      <c r="O922" s="141"/>
      <c r="P922" s="141"/>
      <c r="Q922" s="141"/>
      <c r="R922" s="141"/>
      <c r="S922" s="141"/>
      <c r="T922" s="141"/>
      <c r="U922" s="141"/>
      <c r="V922" s="141"/>
      <c r="W922" s="141"/>
      <c r="X922" s="141"/>
      <c r="Y922" s="141"/>
      <c r="Z922" s="141"/>
      <c r="AA922" s="141"/>
      <c r="AB922" s="141"/>
      <c r="AC922" s="141"/>
      <c r="AD922" s="141"/>
      <c r="AE922" s="141"/>
      <c r="AF922" s="141"/>
      <c r="AG922" s="141"/>
      <c r="AH922" s="141"/>
      <c r="AI922" s="141"/>
      <c r="AJ922" s="141"/>
      <c r="AK922" s="141"/>
      <c r="AL922" s="141"/>
      <c r="AM922" s="141"/>
      <c r="AN922" s="141"/>
      <c r="AO922" s="141"/>
      <c r="AP922" s="141"/>
      <c r="AQ922" s="141"/>
      <c r="AR922" s="141"/>
      <c r="AS922" s="141"/>
      <c r="AT922" s="141"/>
      <c r="AU922" s="141"/>
      <c r="AV922" s="141"/>
      <c r="AW922" s="141"/>
      <c r="AX922" s="141"/>
      <c r="AY922" s="141"/>
      <c r="AZ922" s="141"/>
      <c r="BA922" s="141"/>
      <c r="BB922" s="141"/>
      <c r="BC922" s="141"/>
    </row>
    <row r="923" spans="7:55" s="2" customFormat="1" x14ac:dyDescent="0.4">
      <c r="G923" s="141"/>
      <c r="H923" s="141"/>
      <c r="I923" s="141"/>
      <c r="J923" s="141"/>
      <c r="K923" s="141"/>
      <c r="L923" s="141"/>
      <c r="M923" s="141"/>
      <c r="N923" s="141"/>
      <c r="O923" s="141"/>
      <c r="P923" s="141"/>
      <c r="Q923" s="141"/>
      <c r="R923" s="141"/>
      <c r="S923" s="141"/>
      <c r="T923" s="141"/>
      <c r="U923" s="141"/>
      <c r="V923" s="141"/>
      <c r="W923" s="141"/>
      <c r="X923" s="141"/>
      <c r="Y923" s="141"/>
      <c r="Z923" s="141"/>
      <c r="AA923" s="141"/>
      <c r="AB923" s="141"/>
      <c r="AC923" s="141"/>
      <c r="AD923" s="141"/>
      <c r="AE923" s="141"/>
      <c r="AF923" s="141"/>
      <c r="AG923" s="141"/>
      <c r="AH923" s="141"/>
      <c r="AI923" s="141"/>
      <c r="AJ923" s="141"/>
      <c r="AK923" s="141"/>
      <c r="AL923" s="141"/>
      <c r="AM923" s="141"/>
      <c r="AN923" s="141"/>
      <c r="AO923" s="141"/>
      <c r="AP923" s="141"/>
      <c r="AQ923" s="141"/>
      <c r="AR923" s="141"/>
      <c r="AS923" s="141"/>
      <c r="AT923" s="141"/>
      <c r="AU923" s="141"/>
      <c r="AV923" s="141"/>
      <c r="AW923" s="141"/>
      <c r="AX923" s="141"/>
      <c r="AY923" s="141"/>
      <c r="AZ923" s="141"/>
      <c r="BA923" s="141"/>
      <c r="BB923" s="141"/>
      <c r="BC923" s="141"/>
    </row>
    <row r="924" spans="7:55" s="2" customFormat="1" x14ac:dyDescent="0.4">
      <c r="G924" s="141"/>
      <c r="H924" s="141"/>
      <c r="I924" s="141"/>
      <c r="J924" s="141"/>
      <c r="K924" s="141"/>
      <c r="L924" s="141"/>
      <c r="M924" s="141"/>
      <c r="N924" s="141"/>
      <c r="O924" s="141"/>
      <c r="P924" s="141"/>
      <c r="Q924" s="141"/>
      <c r="R924" s="141"/>
      <c r="S924" s="141"/>
      <c r="T924" s="141"/>
      <c r="U924" s="141"/>
      <c r="V924" s="141"/>
      <c r="W924" s="141"/>
      <c r="X924" s="141"/>
      <c r="Y924" s="141"/>
      <c r="Z924" s="141"/>
      <c r="AA924" s="141"/>
      <c r="AB924" s="141"/>
      <c r="AC924" s="141"/>
      <c r="AD924" s="141"/>
      <c r="AE924" s="141"/>
      <c r="AF924" s="141"/>
      <c r="AG924" s="141"/>
      <c r="AH924" s="141"/>
      <c r="AI924" s="141"/>
      <c r="AJ924" s="141"/>
      <c r="AK924" s="141"/>
      <c r="AL924" s="141"/>
      <c r="AM924" s="141"/>
      <c r="AN924" s="141"/>
      <c r="AO924" s="141"/>
      <c r="AP924" s="141"/>
      <c r="AQ924" s="141"/>
      <c r="AR924" s="141"/>
      <c r="AS924" s="141"/>
      <c r="AT924" s="141"/>
      <c r="AU924" s="141"/>
      <c r="AV924" s="141"/>
      <c r="AW924" s="141"/>
      <c r="AX924" s="141"/>
      <c r="AY924" s="141"/>
      <c r="AZ924" s="141"/>
      <c r="BA924" s="141"/>
      <c r="BB924" s="141"/>
      <c r="BC924" s="141"/>
    </row>
    <row r="925" spans="7:55" s="2" customFormat="1" x14ac:dyDescent="0.4">
      <c r="G925" s="141"/>
      <c r="H925" s="141"/>
      <c r="I925" s="141"/>
      <c r="J925" s="141"/>
      <c r="K925" s="141"/>
      <c r="L925" s="141"/>
      <c r="M925" s="141"/>
      <c r="N925" s="141"/>
      <c r="O925" s="141"/>
      <c r="P925" s="141"/>
      <c r="Q925" s="141"/>
      <c r="R925" s="141"/>
      <c r="S925" s="141"/>
      <c r="T925" s="141"/>
      <c r="U925" s="141"/>
      <c r="V925" s="141"/>
      <c r="W925" s="141"/>
      <c r="X925" s="141"/>
      <c r="Y925" s="141"/>
      <c r="Z925" s="141"/>
      <c r="AA925" s="141"/>
      <c r="AB925" s="141"/>
      <c r="AC925" s="141"/>
      <c r="AD925" s="141"/>
      <c r="AE925" s="141"/>
      <c r="AF925" s="141"/>
      <c r="AG925" s="141"/>
      <c r="AH925" s="141"/>
      <c r="AI925" s="141"/>
      <c r="AJ925" s="141"/>
      <c r="AK925" s="141"/>
      <c r="AL925" s="141"/>
      <c r="AM925" s="141"/>
      <c r="AN925" s="141"/>
      <c r="AO925" s="141"/>
      <c r="AP925" s="141"/>
      <c r="AQ925" s="141"/>
      <c r="AR925" s="141"/>
      <c r="AS925" s="141"/>
      <c r="AT925" s="141"/>
      <c r="AU925" s="141"/>
      <c r="AV925" s="141"/>
      <c r="AW925" s="141"/>
      <c r="AX925" s="141"/>
      <c r="AY925" s="141"/>
      <c r="AZ925" s="141"/>
      <c r="BA925" s="141"/>
      <c r="BB925" s="141"/>
      <c r="BC925" s="141"/>
    </row>
    <row r="926" spans="7:55" s="2" customFormat="1" x14ac:dyDescent="0.4">
      <c r="G926" s="141"/>
      <c r="H926" s="141"/>
      <c r="I926" s="141"/>
      <c r="J926" s="141"/>
      <c r="K926" s="141"/>
      <c r="L926" s="141"/>
      <c r="M926" s="141"/>
      <c r="N926" s="141"/>
      <c r="O926" s="141"/>
      <c r="P926" s="141"/>
      <c r="Q926" s="141"/>
      <c r="R926" s="141"/>
      <c r="S926" s="141"/>
      <c r="T926" s="141"/>
      <c r="U926" s="141"/>
      <c r="V926" s="141"/>
      <c r="W926" s="141"/>
      <c r="X926" s="141"/>
      <c r="Y926" s="141"/>
      <c r="Z926" s="141"/>
      <c r="AA926" s="141"/>
      <c r="AB926" s="141"/>
      <c r="AC926" s="141"/>
      <c r="AD926" s="141"/>
      <c r="AE926" s="141"/>
      <c r="AF926" s="141"/>
      <c r="AG926" s="141"/>
      <c r="AH926" s="141"/>
      <c r="AI926" s="141"/>
      <c r="AJ926" s="141"/>
      <c r="AK926" s="141"/>
      <c r="AL926" s="141"/>
      <c r="AM926" s="141"/>
      <c r="AN926" s="141"/>
      <c r="AO926" s="141"/>
      <c r="AP926" s="141"/>
      <c r="AQ926" s="141"/>
      <c r="AR926" s="141"/>
      <c r="AS926" s="141"/>
      <c r="AT926" s="141"/>
      <c r="AU926" s="141"/>
      <c r="AV926" s="141"/>
      <c r="AW926" s="141"/>
      <c r="AX926" s="141"/>
      <c r="AY926" s="141"/>
      <c r="AZ926" s="141"/>
      <c r="BA926" s="141"/>
      <c r="BB926" s="141"/>
      <c r="BC926" s="141"/>
    </row>
    <row r="927" spans="7:55" s="2" customFormat="1" x14ac:dyDescent="0.4">
      <c r="G927" s="141"/>
      <c r="H927" s="141"/>
      <c r="I927" s="141"/>
      <c r="J927" s="141"/>
      <c r="K927" s="141"/>
      <c r="L927" s="141"/>
      <c r="M927" s="141"/>
      <c r="N927" s="141"/>
      <c r="O927" s="141"/>
      <c r="P927" s="141"/>
      <c r="Q927" s="141"/>
      <c r="R927" s="141"/>
      <c r="S927" s="141"/>
      <c r="T927" s="141"/>
      <c r="U927" s="141"/>
      <c r="V927" s="141"/>
      <c r="W927" s="141"/>
      <c r="X927" s="141"/>
      <c r="Y927" s="141"/>
      <c r="Z927" s="141"/>
      <c r="AA927" s="141"/>
      <c r="AB927" s="141"/>
      <c r="AC927" s="141"/>
      <c r="AD927" s="141"/>
      <c r="AE927" s="141"/>
      <c r="AF927" s="141"/>
      <c r="AG927" s="141"/>
      <c r="AH927" s="141"/>
      <c r="AI927" s="141"/>
      <c r="AJ927" s="141"/>
      <c r="AK927" s="141"/>
      <c r="AL927" s="141"/>
      <c r="AM927" s="141"/>
      <c r="AN927" s="141"/>
      <c r="AO927" s="141"/>
      <c r="AP927" s="141"/>
      <c r="AQ927" s="141"/>
      <c r="AR927" s="141"/>
      <c r="AS927" s="141"/>
      <c r="AT927" s="141"/>
      <c r="AU927" s="141"/>
      <c r="AV927" s="141"/>
      <c r="AW927" s="141"/>
      <c r="AX927" s="141"/>
      <c r="AY927" s="141"/>
      <c r="AZ927" s="141"/>
      <c r="BA927" s="141"/>
      <c r="BB927" s="141"/>
      <c r="BC927" s="141"/>
    </row>
    <row r="928" spans="7:55" s="2" customFormat="1" x14ac:dyDescent="0.4">
      <c r="G928" s="141"/>
      <c r="H928" s="141"/>
      <c r="I928" s="141"/>
      <c r="J928" s="141"/>
      <c r="K928" s="141"/>
      <c r="L928" s="141"/>
      <c r="M928" s="141"/>
      <c r="N928" s="141"/>
      <c r="O928" s="141"/>
      <c r="P928" s="141"/>
      <c r="Q928" s="141"/>
      <c r="R928" s="141"/>
      <c r="S928" s="141"/>
      <c r="T928" s="141"/>
      <c r="U928" s="141"/>
      <c r="V928" s="141"/>
      <c r="W928" s="141"/>
      <c r="X928" s="141"/>
      <c r="Y928" s="141"/>
      <c r="Z928" s="141"/>
      <c r="AA928" s="141"/>
      <c r="AB928" s="141"/>
      <c r="AC928" s="141"/>
      <c r="AD928" s="141"/>
      <c r="AE928" s="141"/>
      <c r="AF928" s="141"/>
      <c r="AG928" s="141"/>
      <c r="AH928" s="141"/>
      <c r="AI928" s="141"/>
      <c r="AJ928" s="141"/>
      <c r="AK928" s="141"/>
      <c r="AL928" s="141"/>
      <c r="AM928" s="141"/>
      <c r="AN928" s="141"/>
      <c r="AO928" s="141"/>
      <c r="AP928" s="141"/>
      <c r="AQ928" s="141"/>
      <c r="AR928" s="141"/>
      <c r="AS928" s="141"/>
      <c r="AT928" s="141"/>
      <c r="AU928" s="141"/>
      <c r="AV928" s="141"/>
      <c r="AW928" s="141"/>
      <c r="AX928" s="141"/>
      <c r="AY928" s="141"/>
      <c r="AZ928" s="141"/>
      <c r="BA928" s="141"/>
      <c r="BB928" s="141"/>
      <c r="BC928" s="141"/>
    </row>
    <row r="929" spans="7:55" s="2" customFormat="1" x14ac:dyDescent="0.4">
      <c r="G929" s="141"/>
      <c r="H929" s="141"/>
      <c r="I929" s="141"/>
      <c r="J929" s="141"/>
      <c r="K929" s="141"/>
      <c r="L929" s="141"/>
      <c r="M929" s="141"/>
      <c r="N929" s="141"/>
      <c r="O929" s="141"/>
      <c r="P929" s="141"/>
      <c r="Q929" s="141"/>
      <c r="R929" s="141"/>
      <c r="S929" s="141"/>
      <c r="T929" s="141"/>
      <c r="U929" s="141"/>
      <c r="V929" s="141"/>
      <c r="W929" s="141"/>
      <c r="X929" s="141"/>
      <c r="Y929" s="141"/>
      <c r="Z929" s="141"/>
      <c r="AA929" s="141"/>
      <c r="AB929" s="141"/>
      <c r="AC929" s="141"/>
      <c r="AD929" s="141"/>
      <c r="AE929" s="141"/>
      <c r="AF929" s="141"/>
      <c r="AG929" s="141"/>
      <c r="AH929" s="141"/>
      <c r="AI929" s="141"/>
      <c r="AJ929" s="141"/>
      <c r="AK929" s="141"/>
      <c r="AL929" s="141"/>
      <c r="AM929" s="141"/>
      <c r="AN929" s="141"/>
      <c r="AO929" s="141"/>
      <c r="AP929" s="141"/>
      <c r="AQ929" s="141"/>
      <c r="AR929" s="141"/>
      <c r="AS929" s="141"/>
      <c r="AT929" s="141"/>
      <c r="AU929" s="141"/>
      <c r="AV929" s="141"/>
      <c r="AW929" s="141"/>
      <c r="AX929" s="141"/>
      <c r="AY929" s="141"/>
      <c r="AZ929" s="141"/>
      <c r="BA929" s="141"/>
      <c r="BB929" s="141"/>
      <c r="BC929" s="141"/>
    </row>
    <row r="930" spans="7:55" s="2" customFormat="1" x14ac:dyDescent="0.4">
      <c r="G930" s="141"/>
      <c r="H930" s="141"/>
      <c r="I930" s="141"/>
      <c r="J930" s="141"/>
      <c r="K930" s="141"/>
      <c r="L930" s="141"/>
      <c r="M930" s="141"/>
      <c r="N930" s="141"/>
      <c r="O930" s="141"/>
      <c r="P930" s="141"/>
      <c r="Q930" s="141"/>
      <c r="R930" s="141"/>
      <c r="S930" s="141"/>
      <c r="T930" s="141"/>
      <c r="U930" s="141"/>
      <c r="V930" s="141"/>
      <c r="W930" s="141"/>
      <c r="X930" s="141"/>
      <c r="Y930" s="141"/>
      <c r="Z930" s="141"/>
      <c r="AA930" s="141"/>
      <c r="AB930" s="141"/>
      <c r="AC930" s="141"/>
      <c r="AD930" s="141"/>
      <c r="AE930" s="141"/>
      <c r="AF930" s="141"/>
      <c r="AG930" s="141"/>
      <c r="AH930" s="141"/>
      <c r="AI930" s="141"/>
      <c r="AJ930" s="141"/>
      <c r="AK930" s="141"/>
      <c r="AL930" s="141"/>
      <c r="AM930" s="141"/>
      <c r="AN930" s="141"/>
      <c r="AO930" s="141"/>
      <c r="AP930" s="141"/>
      <c r="AQ930" s="141"/>
      <c r="AR930" s="141"/>
      <c r="AS930" s="141"/>
      <c r="AT930" s="141"/>
      <c r="AU930" s="141"/>
      <c r="AV930" s="141"/>
      <c r="AW930" s="141"/>
      <c r="AX930" s="141"/>
      <c r="AY930" s="141"/>
      <c r="AZ930" s="141"/>
      <c r="BA930" s="141"/>
      <c r="BB930" s="141"/>
      <c r="BC930" s="141"/>
    </row>
    <row r="931" spans="7:55" s="2" customFormat="1" x14ac:dyDescent="0.4">
      <c r="G931" s="141"/>
      <c r="H931" s="141"/>
      <c r="I931" s="141"/>
      <c r="J931" s="141"/>
      <c r="K931" s="141"/>
      <c r="L931" s="141"/>
      <c r="M931" s="141"/>
      <c r="N931" s="141"/>
      <c r="O931" s="141"/>
      <c r="P931" s="141"/>
      <c r="Q931" s="141"/>
      <c r="R931" s="141"/>
      <c r="S931" s="141"/>
      <c r="T931" s="141"/>
      <c r="U931" s="141"/>
      <c r="V931" s="141"/>
      <c r="W931" s="141"/>
      <c r="X931" s="141"/>
      <c r="Y931" s="141"/>
      <c r="Z931" s="141"/>
      <c r="AA931" s="141"/>
      <c r="AB931" s="141"/>
      <c r="AC931" s="141"/>
      <c r="AD931" s="141"/>
      <c r="AE931" s="141"/>
      <c r="AF931" s="141"/>
      <c r="AG931" s="141"/>
      <c r="AH931" s="141"/>
      <c r="AI931" s="141"/>
      <c r="AJ931" s="141"/>
      <c r="AK931" s="141"/>
      <c r="AL931" s="141"/>
      <c r="AM931" s="141"/>
      <c r="AN931" s="141"/>
      <c r="AO931" s="141"/>
      <c r="AP931" s="141"/>
      <c r="AQ931" s="141"/>
      <c r="AR931" s="141"/>
      <c r="AS931" s="141"/>
      <c r="AT931" s="141"/>
      <c r="AU931" s="141"/>
      <c r="AV931" s="141"/>
      <c r="AW931" s="141"/>
      <c r="AX931" s="141"/>
      <c r="AY931" s="141"/>
      <c r="AZ931" s="141"/>
      <c r="BA931" s="141"/>
      <c r="BB931" s="141"/>
      <c r="BC931" s="141"/>
    </row>
    <row r="932" spans="7:55" s="2" customFormat="1" x14ac:dyDescent="0.4">
      <c r="G932" s="141"/>
      <c r="H932" s="141"/>
      <c r="I932" s="141"/>
      <c r="J932" s="141"/>
      <c r="K932" s="141"/>
      <c r="L932" s="141"/>
      <c r="M932" s="141"/>
      <c r="N932" s="141"/>
      <c r="O932" s="141"/>
      <c r="P932" s="141"/>
      <c r="Q932" s="141"/>
      <c r="R932" s="141"/>
      <c r="S932" s="141"/>
      <c r="T932" s="141"/>
      <c r="U932" s="141"/>
      <c r="V932" s="141"/>
      <c r="W932" s="141"/>
      <c r="X932" s="141"/>
      <c r="Y932" s="141"/>
      <c r="Z932" s="141"/>
      <c r="AA932" s="141"/>
      <c r="AB932" s="141"/>
      <c r="AC932" s="141"/>
      <c r="AD932" s="141"/>
      <c r="AE932" s="141"/>
      <c r="AF932" s="141"/>
      <c r="AG932" s="141"/>
      <c r="AH932" s="141"/>
      <c r="AI932" s="141"/>
      <c r="AJ932" s="141"/>
      <c r="AK932" s="141"/>
      <c r="AL932" s="141"/>
      <c r="AM932" s="141"/>
      <c r="AN932" s="141"/>
      <c r="AO932" s="141"/>
      <c r="AP932" s="141"/>
      <c r="AQ932" s="141"/>
      <c r="AR932" s="141"/>
      <c r="AS932" s="141"/>
      <c r="AT932" s="141"/>
      <c r="AU932" s="141"/>
      <c r="AV932" s="141"/>
      <c r="AW932" s="141"/>
      <c r="AX932" s="141"/>
      <c r="AY932" s="141"/>
      <c r="AZ932" s="141"/>
      <c r="BA932" s="141"/>
      <c r="BB932" s="141"/>
      <c r="BC932" s="141"/>
    </row>
    <row r="933" spans="7:55" s="2" customFormat="1" x14ac:dyDescent="0.4">
      <c r="G933" s="141"/>
      <c r="H933" s="141"/>
      <c r="I933" s="141"/>
      <c r="J933" s="141"/>
      <c r="K933" s="141"/>
      <c r="L933" s="141"/>
      <c r="M933" s="141"/>
      <c r="N933" s="141"/>
      <c r="O933" s="141"/>
      <c r="P933" s="141"/>
      <c r="Q933" s="141"/>
      <c r="R933" s="141"/>
      <c r="S933" s="141"/>
      <c r="T933" s="141"/>
      <c r="U933" s="141"/>
      <c r="V933" s="141"/>
      <c r="W933" s="141"/>
      <c r="X933" s="141"/>
      <c r="Y933" s="141"/>
      <c r="Z933" s="141"/>
      <c r="AA933" s="141"/>
      <c r="AB933" s="141"/>
      <c r="AC933" s="141"/>
      <c r="AD933" s="141"/>
      <c r="AE933" s="141"/>
      <c r="AF933" s="141"/>
      <c r="AG933" s="141"/>
      <c r="AH933" s="141"/>
      <c r="AI933" s="141"/>
      <c r="AJ933" s="141"/>
      <c r="AK933" s="141"/>
      <c r="AL933" s="141"/>
      <c r="AM933" s="141"/>
      <c r="AN933" s="141"/>
      <c r="AO933" s="141"/>
      <c r="AP933" s="141"/>
      <c r="AQ933" s="141"/>
      <c r="AR933" s="141"/>
      <c r="AS933" s="141"/>
      <c r="AT933" s="141"/>
      <c r="AU933" s="141"/>
      <c r="AV933" s="141"/>
      <c r="AW933" s="141"/>
      <c r="AX933" s="141"/>
      <c r="AY933" s="141"/>
      <c r="AZ933" s="141"/>
      <c r="BA933" s="141"/>
      <c r="BB933" s="141"/>
      <c r="BC933" s="141"/>
    </row>
    <row r="934" spans="7:55" s="2" customFormat="1" x14ac:dyDescent="0.4">
      <c r="G934" s="141"/>
      <c r="H934" s="141"/>
      <c r="I934" s="141"/>
      <c r="J934" s="141"/>
      <c r="K934" s="141"/>
      <c r="L934" s="141"/>
      <c r="M934" s="141"/>
      <c r="N934" s="141"/>
      <c r="O934" s="141"/>
      <c r="P934" s="141"/>
      <c r="Q934" s="141"/>
      <c r="R934" s="141"/>
      <c r="S934" s="141"/>
      <c r="T934" s="141"/>
      <c r="U934" s="141"/>
      <c r="V934" s="141"/>
      <c r="W934" s="141"/>
      <c r="X934" s="141"/>
      <c r="Y934" s="141"/>
      <c r="Z934" s="141"/>
      <c r="AA934" s="141"/>
      <c r="AB934" s="141"/>
      <c r="AC934" s="141"/>
      <c r="AD934" s="141"/>
      <c r="AE934" s="141"/>
      <c r="AF934" s="141"/>
      <c r="AG934" s="141"/>
      <c r="AH934" s="141"/>
      <c r="AI934" s="141"/>
      <c r="AJ934" s="141"/>
      <c r="AK934" s="141"/>
      <c r="AL934" s="141"/>
      <c r="AM934" s="141"/>
      <c r="AN934" s="141"/>
      <c r="AO934" s="141"/>
      <c r="AP934" s="141"/>
      <c r="AQ934" s="141"/>
      <c r="AR934" s="141"/>
      <c r="AS934" s="141"/>
      <c r="AT934" s="141"/>
      <c r="AU934" s="141"/>
      <c r="AV934" s="141"/>
      <c r="AW934" s="141"/>
      <c r="AX934" s="141"/>
      <c r="AY934" s="141"/>
      <c r="AZ934" s="141"/>
      <c r="BA934" s="141"/>
      <c r="BB934" s="141"/>
      <c r="BC934" s="141"/>
    </row>
    <row r="935" spans="7:55" s="2" customFormat="1" x14ac:dyDescent="0.4">
      <c r="G935" s="141"/>
      <c r="H935" s="141"/>
      <c r="I935" s="141"/>
      <c r="J935" s="141"/>
      <c r="K935" s="141"/>
      <c r="L935" s="141"/>
      <c r="M935" s="141"/>
      <c r="N935" s="141"/>
      <c r="O935" s="141"/>
      <c r="P935" s="141"/>
      <c r="Q935" s="141"/>
      <c r="R935" s="141"/>
      <c r="S935" s="141"/>
      <c r="T935" s="141"/>
      <c r="U935" s="141"/>
      <c r="V935" s="141"/>
      <c r="W935" s="141"/>
      <c r="X935" s="141"/>
      <c r="Y935" s="141"/>
      <c r="Z935" s="141"/>
      <c r="AA935" s="141"/>
      <c r="AB935" s="141"/>
      <c r="AC935" s="141"/>
      <c r="AD935" s="141"/>
      <c r="AE935" s="141"/>
      <c r="AF935" s="141"/>
      <c r="AG935" s="141"/>
      <c r="AH935" s="141"/>
      <c r="AI935" s="141"/>
      <c r="AJ935" s="141"/>
      <c r="AK935" s="141"/>
      <c r="AL935" s="141"/>
      <c r="AM935" s="141"/>
      <c r="AN935" s="141"/>
      <c r="AO935" s="141"/>
      <c r="AP935" s="141"/>
      <c r="AQ935" s="141"/>
      <c r="AR935" s="141"/>
      <c r="AS935" s="141"/>
      <c r="AT935" s="141"/>
      <c r="AU935" s="141"/>
      <c r="AV935" s="141"/>
      <c r="AW935" s="141"/>
      <c r="AX935" s="141"/>
      <c r="AY935" s="141"/>
      <c r="AZ935" s="141"/>
      <c r="BA935" s="141"/>
      <c r="BB935" s="141"/>
      <c r="BC935" s="141"/>
    </row>
    <row r="936" spans="7:55" s="2" customFormat="1" x14ac:dyDescent="0.4">
      <c r="G936" s="141"/>
      <c r="H936" s="141"/>
      <c r="I936" s="141"/>
      <c r="J936" s="141"/>
      <c r="K936" s="141"/>
      <c r="L936" s="141"/>
      <c r="M936" s="141"/>
      <c r="N936" s="141"/>
      <c r="O936" s="141"/>
      <c r="P936" s="141"/>
      <c r="Q936" s="141"/>
      <c r="R936" s="141"/>
      <c r="S936" s="141"/>
      <c r="T936" s="141"/>
      <c r="U936" s="141"/>
      <c r="V936" s="141"/>
      <c r="W936" s="141"/>
      <c r="X936" s="141"/>
      <c r="Y936" s="141"/>
      <c r="Z936" s="141"/>
      <c r="AA936" s="141"/>
      <c r="AB936" s="141"/>
      <c r="AC936" s="141"/>
      <c r="AD936" s="141"/>
      <c r="AE936" s="141"/>
      <c r="AF936" s="141"/>
      <c r="AG936" s="141"/>
      <c r="AH936" s="141"/>
      <c r="AI936" s="141"/>
      <c r="AJ936" s="141"/>
      <c r="AK936" s="141"/>
      <c r="AL936" s="141"/>
      <c r="AM936" s="141"/>
      <c r="AN936" s="141"/>
      <c r="AO936" s="141"/>
      <c r="AP936" s="141"/>
      <c r="AQ936" s="141"/>
      <c r="AR936" s="141"/>
      <c r="AS936" s="141"/>
      <c r="AT936" s="141"/>
      <c r="AU936" s="141"/>
      <c r="AV936" s="141"/>
      <c r="AW936" s="141"/>
      <c r="AX936" s="141"/>
      <c r="AY936" s="141"/>
      <c r="AZ936" s="141"/>
      <c r="BA936" s="141"/>
      <c r="BB936" s="141"/>
      <c r="BC936" s="141"/>
    </row>
    <row r="937" spans="7:55" s="2" customFormat="1" x14ac:dyDescent="0.4">
      <c r="G937" s="141"/>
      <c r="H937" s="141"/>
      <c r="I937" s="141"/>
      <c r="J937" s="141"/>
      <c r="K937" s="141"/>
      <c r="L937" s="141"/>
      <c r="M937" s="141"/>
      <c r="N937" s="141"/>
      <c r="O937" s="141"/>
      <c r="P937" s="141"/>
      <c r="Q937" s="141"/>
      <c r="R937" s="141"/>
      <c r="S937" s="141"/>
      <c r="T937" s="141"/>
      <c r="U937" s="141"/>
      <c r="V937" s="141"/>
      <c r="W937" s="141"/>
      <c r="X937" s="141"/>
      <c r="Y937" s="141"/>
      <c r="Z937" s="141"/>
      <c r="AA937" s="141"/>
      <c r="AB937" s="141"/>
      <c r="AC937" s="141"/>
      <c r="AD937" s="141"/>
      <c r="AE937" s="141"/>
      <c r="AF937" s="141"/>
      <c r="AG937" s="141"/>
      <c r="AH937" s="141"/>
      <c r="AI937" s="141"/>
      <c r="AJ937" s="141"/>
      <c r="AK937" s="141"/>
      <c r="AL937" s="141"/>
      <c r="AM937" s="141"/>
      <c r="AN937" s="141"/>
      <c r="AO937" s="141"/>
      <c r="AP937" s="141"/>
      <c r="AQ937" s="141"/>
      <c r="AR937" s="141"/>
      <c r="AS937" s="141"/>
      <c r="AT937" s="141"/>
      <c r="AU937" s="141"/>
      <c r="AV937" s="141"/>
      <c r="AW937" s="141"/>
      <c r="AX937" s="141"/>
      <c r="AY937" s="141"/>
      <c r="AZ937" s="141"/>
      <c r="BA937" s="141"/>
      <c r="BB937" s="141"/>
      <c r="BC937" s="141"/>
    </row>
    <row r="938" spans="7:55" s="2" customFormat="1" x14ac:dyDescent="0.4">
      <c r="G938" s="141"/>
      <c r="H938" s="141"/>
      <c r="I938" s="141"/>
      <c r="J938" s="141"/>
      <c r="K938" s="141"/>
      <c r="L938" s="141"/>
      <c r="M938" s="141"/>
      <c r="N938" s="141"/>
      <c r="O938" s="141"/>
      <c r="P938" s="141"/>
      <c r="Q938" s="141"/>
      <c r="R938" s="141"/>
      <c r="S938" s="141"/>
      <c r="T938" s="141"/>
      <c r="U938" s="141"/>
      <c r="V938" s="141"/>
      <c r="W938" s="141"/>
      <c r="X938" s="141"/>
      <c r="Y938" s="141"/>
      <c r="Z938" s="141"/>
      <c r="AA938" s="141"/>
      <c r="AB938" s="141"/>
      <c r="AC938" s="141"/>
      <c r="AD938" s="141"/>
      <c r="AE938" s="141"/>
      <c r="AF938" s="141"/>
      <c r="AG938" s="141"/>
      <c r="AH938" s="141"/>
      <c r="AI938" s="141"/>
      <c r="AJ938" s="141"/>
      <c r="AK938" s="141"/>
      <c r="AL938" s="141"/>
      <c r="AM938" s="141"/>
      <c r="AN938" s="141"/>
      <c r="AO938" s="141"/>
      <c r="AP938" s="141"/>
      <c r="AQ938" s="141"/>
      <c r="AR938" s="141"/>
      <c r="AS938" s="141"/>
      <c r="AT938" s="141"/>
      <c r="AU938" s="141"/>
      <c r="AV938" s="141"/>
      <c r="AW938" s="141"/>
      <c r="AX938" s="141"/>
      <c r="AY938" s="141"/>
      <c r="AZ938" s="141"/>
      <c r="BA938" s="141"/>
      <c r="BB938" s="141"/>
      <c r="BC938" s="141"/>
    </row>
    <row r="939" spans="7:55" s="2" customFormat="1" x14ac:dyDescent="0.4">
      <c r="G939" s="141"/>
      <c r="H939" s="141"/>
      <c r="I939" s="141"/>
      <c r="J939" s="141"/>
      <c r="K939" s="141"/>
      <c r="L939" s="141"/>
      <c r="M939" s="141"/>
      <c r="N939" s="141"/>
      <c r="O939" s="141"/>
      <c r="P939" s="141"/>
      <c r="Q939" s="141"/>
      <c r="R939" s="141"/>
      <c r="S939" s="141"/>
      <c r="T939" s="141"/>
      <c r="U939" s="141"/>
      <c r="V939" s="141"/>
      <c r="W939" s="141"/>
      <c r="X939" s="141"/>
      <c r="Y939" s="141"/>
      <c r="Z939" s="141"/>
      <c r="AA939" s="141"/>
      <c r="AB939" s="141"/>
      <c r="AC939" s="141"/>
      <c r="AD939" s="141"/>
      <c r="AE939" s="141"/>
      <c r="AF939" s="141"/>
      <c r="AG939" s="141"/>
      <c r="AH939" s="141"/>
      <c r="AI939" s="141"/>
      <c r="AJ939" s="141"/>
      <c r="AK939" s="141"/>
      <c r="AL939" s="141"/>
      <c r="AM939" s="141"/>
      <c r="AN939" s="141"/>
      <c r="AO939" s="141"/>
      <c r="AP939" s="141"/>
      <c r="AQ939" s="141"/>
      <c r="AR939" s="141"/>
      <c r="AS939" s="141"/>
      <c r="AT939" s="141"/>
      <c r="AU939" s="141"/>
      <c r="AV939" s="141"/>
      <c r="AW939" s="141"/>
      <c r="AX939" s="141"/>
      <c r="AY939" s="141"/>
      <c r="AZ939" s="141"/>
      <c r="BA939" s="141"/>
      <c r="BB939" s="141"/>
      <c r="BC939" s="141"/>
    </row>
    <row r="940" spans="7:55" s="2" customFormat="1" x14ac:dyDescent="0.4">
      <c r="G940" s="141"/>
      <c r="H940" s="141"/>
      <c r="I940" s="141"/>
      <c r="J940" s="141"/>
      <c r="K940" s="141"/>
      <c r="L940" s="141"/>
      <c r="M940" s="141"/>
      <c r="N940" s="141"/>
      <c r="O940" s="141"/>
      <c r="P940" s="141"/>
      <c r="Q940" s="141"/>
      <c r="R940" s="141"/>
      <c r="S940" s="141"/>
      <c r="T940" s="141"/>
      <c r="U940" s="141"/>
      <c r="V940" s="141"/>
      <c r="W940" s="141"/>
      <c r="X940" s="141"/>
      <c r="Y940" s="141"/>
      <c r="Z940" s="141"/>
      <c r="AA940" s="141"/>
      <c r="AB940" s="141"/>
      <c r="AC940" s="141"/>
      <c r="AD940" s="141"/>
      <c r="AE940" s="141"/>
      <c r="AF940" s="141"/>
      <c r="AG940" s="141"/>
      <c r="AH940" s="141"/>
      <c r="AI940" s="141"/>
      <c r="AJ940" s="141"/>
      <c r="AK940" s="141"/>
      <c r="AL940" s="141"/>
      <c r="AM940" s="141"/>
      <c r="AN940" s="141"/>
      <c r="AO940" s="141"/>
      <c r="AP940" s="141"/>
      <c r="AQ940" s="141"/>
      <c r="AR940" s="141"/>
      <c r="AS940" s="141"/>
      <c r="AT940" s="141"/>
      <c r="AU940" s="141"/>
      <c r="AV940" s="141"/>
      <c r="AW940" s="141"/>
      <c r="AX940" s="141"/>
      <c r="AY940" s="141"/>
      <c r="AZ940" s="141"/>
      <c r="BA940" s="141"/>
      <c r="BB940" s="141"/>
      <c r="BC940" s="141"/>
    </row>
    <row r="941" spans="7:55" s="2" customFormat="1" x14ac:dyDescent="0.4">
      <c r="G941" s="141"/>
      <c r="H941" s="141"/>
      <c r="I941" s="141"/>
      <c r="J941" s="141"/>
      <c r="K941" s="141"/>
      <c r="L941" s="141"/>
      <c r="M941" s="141"/>
      <c r="N941" s="141"/>
      <c r="O941" s="141"/>
      <c r="P941" s="141"/>
      <c r="Q941" s="141"/>
      <c r="R941" s="141"/>
      <c r="S941" s="141"/>
      <c r="T941" s="141"/>
      <c r="U941" s="141"/>
      <c r="V941" s="141"/>
      <c r="W941" s="141"/>
      <c r="X941" s="141"/>
      <c r="Y941" s="141"/>
      <c r="Z941" s="141"/>
      <c r="AA941" s="141"/>
      <c r="AB941" s="141"/>
      <c r="AC941" s="141"/>
      <c r="AD941" s="141"/>
      <c r="AE941" s="141"/>
      <c r="AF941" s="141"/>
      <c r="AG941" s="141"/>
      <c r="AH941" s="141"/>
      <c r="AI941" s="141"/>
      <c r="AJ941" s="141"/>
      <c r="AK941" s="141"/>
      <c r="AL941" s="141"/>
      <c r="AM941" s="141"/>
      <c r="AN941" s="141"/>
      <c r="AO941" s="141"/>
      <c r="AP941" s="141"/>
      <c r="AQ941" s="141"/>
      <c r="AR941" s="141"/>
      <c r="AS941" s="141"/>
      <c r="AT941" s="141"/>
      <c r="AU941" s="141"/>
      <c r="AV941" s="141"/>
      <c r="AW941" s="141"/>
      <c r="AX941" s="141"/>
      <c r="AY941" s="141"/>
      <c r="AZ941" s="141"/>
      <c r="BA941" s="141"/>
      <c r="BB941" s="141"/>
      <c r="BC941" s="141"/>
    </row>
    <row r="942" spans="7:55" s="2" customFormat="1" x14ac:dyDescent="0.4">
      <c r="G942" s="141"/>
      <c r="H942" s="141"/>
      <c r="I942" s="141"/>
      <c r="J942" s="141"/>
      <c r="K942" s="141"/>
      <c r="L942" s="141"/>
      <c r="M942" s="141"/>
      <c r="N942" s="141"/>
      <c r="O942" s="141"/>
      <c r="P942" s="141"/>
      <c r="Q942" s="141"/>
      <c r="R942" s="141"/>
      <c r="S942" s="141"/>
      <c r="T942" s="141"/>
      <c r="U942" s="141"/>
      <c r="V942" s="141"/>
      <c r="W942" s="141"/>
      <c r="X942" s="141"/>
      <c r="Y942" s="141"/>
      <c r="Z942" s="141"/>
      <c r="AA942" s="141"/>
      <c r="AB942" s="141"/>
      <c r="AC942" s="141"/>
      <c r="AD942" s="141"/>
      <c r="AE942" s="141"/>
      <c r="AF942" s="141"/>
      <c r="AG942" s="141"/>
      <c r="AH942" s="141"/>
      <c r="AI942" s="141"/>
      <c r="AJ942" s="141"/>
      <c r="AK942" s="141"/>
      <c r="AL942" s="141"/>
      <c r="AM942" s="141"/>
      <c r="AN942" s="141"/>
      <c r="AO942" s="141"/>
      <c r="AP942" s="141"/>
      <c r="AQ942" s="141"/>
      <c r="AR942" s="141"/>
      <c r="AS942" s="141"/>
      <c r="AT942" s="141"/>
      <c r="AU942" s="141"/>
      <c r="AV942" s="141"/>
      <c r="AW942" s="141"/>
      <c r="AX942" s="141"/>
      <c r="AY942" s="141"/>
      <c r="AZ942" s="141"/>
      <c r="BA942" s="141"/>
      <c r="BB942" s="141"/>
      <c r="BC942" s="141"/>
    </row>
    <row r="943" spans="7:55" s="2" customFormat="1" x14ac:dyDescent="0.4">
      <c r="G943" s="141"/>
      <c r="H943" s="141"/>
      <c r="I943" s="141"/>
      <c r="J943" s="141"/>
      <c r="K943" s="141"/>
      <c r="L943" s="141"/>
      <c r="M943" s="141"/>
      <c r="N943" s="141"/>
      <c r="O943" s="141"/>
      <c r="P943" s="141"/>
      <c r="Q943" s="141"/>
      <c r="R943" s="141"/>
      <c r="S943" s="141"/>
      <c r="T943" s="141"/>
      <c r="U943" s="141"/>
      <c r="V943" s="141"/>
      <c r="W943" s="141"/>
      <c r="X943" s="141"/>
      <c r="Y943" s="141"/>
      <c r="Z943" s="141"/>
      <c r="AA943" s="141"/>
      <c r="AB943" s="141"/>
      <c r="AC943" s="141"/>
      <c r="AD943" s="141"/>
      <c r="AE943" s="141"/>
      <c r="AF943" s="141"/>
      <c r="AG943" s="141"/>
      <c r="AH943" s="141"/>
      <c r="AI943" s="141"/>
      <c r="AJ943" s="141"/>
      <c r="AK943" s="141"/>
      <c r="AL943" s="141"/>
      <c r="AM943" s="141"/>
      <c r="AN943" s="141"/>
      <c r="AO943" s="141"/>
      <c r="AP943" s="141"/>
      <c r="AQ943" s="141"/>
      <c r="AR943" s="141"/>
      <c r="AS943" s="141"/>
      <c r="AT943" s="141"/>
      <c r="AU943" s="141"/>
      <c r="AV943" s="141"/>
      <c r="AW943" s="141"/>
      <c r="AX943" s="141"/>
      <c r="AY943" s="141"/>
      <c r="AZ943" s="141"/>
      <c r="BA943" s="141"/>
      <c r="BB943" s="141"/>
      <c r="BC943" s="141"/>
    </row>
    <row r="944" spans="7:55" s="2" customFormat="1" x14ac:dyDescent="0.4">
      <c r="G944" s="141"/>
      <c r="H944" s="141"/>
      <c r="I944" s="141"/>
      <c r="J944" s="141"/>
      <c r="K944" s="141"/>
      <c r="L944" s="141"/>
      <c r="M944" s="141"/>
      <c r="N944" s="141"/>
      <c r="O944" s="141"/>
      <c r="P944" s="141"/>
      <c r="Q944" s="141"/>
      <c r="R944" s="141"/>
      <c r="S944" s="141"/>
      <c r="T944" s="141"/>
      <c r="U944" s="141"/>
      <c r="V944" s="141"/>
      <c r="W944" s="141"/>
      <c r="X944" s="141"/>
      <c r="Y944" s="141"/>
      <c r="Z944" s="141"/>
      <c r="AA944" s="141"/>
      <c r="AB944" s="141"/>
      <c r="AC944" s="141"/>
      <c r="AD944" s="141"/>
      <c r="AE944" s="141"/>
      <c r="AF944" s="141"/>
      <c r="AG944" s="141"/>
      <c r="AH944" s="141"/>
      <c r="AI944" s="141"/>
      <c r="AJ944" s="141"/>
      <c r="AK944" s="141"/>
      <c r="AL944" s="141"/>
      <c r="AM944" s="141"/>
      <c r="AN944" s="141"/>
      <c r="AO944" s="141"/>
      <c r="AP944" s="141"/>
      <c r="AQ944" s="141"/>
      <c r="AR944" s="141"/>
      <c r="AS944" s="141"/>
      <c r="AT944" s="141"/>
      <c r="AU944" s="141"/>
      <c r="AV944" s="141"/>
      <c r="AW944" s="141"/>
      <c r="AX944" s="141"/>
      <c r="AY944" s="141"/>
      <c r="AZ944" s="141"/>
      <c r="BA944" s="141"/>
      <c r="BB944" s="141"/>
      <c r="BC944" s="141"/>
    </row>
    <row r="945" spans="7:55" s="2" customFormat="1" x14ac:dyDescent="0.4">
      <c r="G945" s="141"/>
      <c r="H945" s="141"/>
      <c r="I945" s="141"/>
      <c r="J945" s="141"/>
      <c r="K945" s="141"/>
      <c r="L945" s="141"/>
      <c r="M945" s="141"/>
      <c r="N945" s="141"/>
      <c r="O945" s="141"/>
      <c r="P945" s="141"/>
      <c r="Q945" s="141"/>
      <c r="R945" s="141"/>
      <c r="S945" s="141"/>
      <c r="T945" s="141"/>
      <c r="U945" s="141"/>
      <c r="V945" s="141"/>
      <c r="W945" s="141"/>
      <c r="X945" s="141"/>
      <c r="Y945" s="141"/>
      <c r="Z945" s="141"/>
      <c r="AA945" s="141"/>
      <c r="AB945" s="141"/>
      <c r="AC945" s="141"/>
      <c r="AD945" s="141"/>
      <c r="AE945" s="141"/>
      <c r="AF945" s="141"/>
      <c r="AG945" s="141"/>
      <c r="AH945" s="141"/>
      <c r="AI945" s="141"/>
      <c r="AJ945" s="141"/>
      <c r="AK945" s="141"/>
      <c r="AL945" s="141"/>
      <c r="AM945" s="141"/>
      <c r="AN945" s="141"/>
      <c r="AO945" s="141"/>
      <c r="AP945" s="141"/>
      <c r="AQ945" s="141"/>
      <c r="AR945" s="141"/>
      <c r="AS945" s="141"/>
      <c r="AT945" s="141"/>
      <c r="AU945" s="141"/>
      <c r="AV945" s="141"/>
      <c r="AW945" s="141"/>
      <c r="AX945" s="141"/>
      <c r="AY945" s="141"/>
      <c r="AZ945" s="141"/>
      <c r="BA945" s="141"/>
      <c r="BB945" s="141"/>
      <c r="BC945" s="141"/>
    </row>
    <row r="946" spans="7:55" s="2" customFormat="1" x14ac:dyDescent="0.4">
      <c r="G946" s="141"/>
      <c r="H946" s="141"/>
      <c r="I946" s="141"/>
      <c r="J946" s="141"/>
      <c r="K946" s="141"/>
      <c r="L946" s="141"/>
      <c r="M946" s="141"/>
      <c r="N946" s="141"/>
      <c r="O946" s="141"/>
      <c r="P946" s="141"/>
      <c r="Q946" s="141"/>
      <c r="R946" s="141"/>
      <c r="S946" s="141"/>
      <c r="T946" s="141"/>
      <c r="U946" s="141"/>
      <c r="V946" s="141"/>
      <c r="W946" s="141"/>
      <c r="X946" s="141"/>
      <c r="Y946" s="141"/>
      <c r="Z946" s="141"/>
      <c r="AA946" s="141"/>
      <c r="AB946" s="141"/>
      <c r="AC946" s="141"/>
      <c r="AD946" s="141"/>
      <c r="AE946" s="141"/>
      <c r="AF946" s="141"/>
      <c r="AG946" s="141"/>
      <c r="AH946" s="141"/>
      <c r="AI946" s="141"/>
      <c r="AJ946" s="141"/>
      <c r="AK946" s="141"/>
      <c r="AL946" s="141"/>
      <c r="AM946" s="141"/>
      <c r="AN946" s="141"/>
      <c r="AO946" s="141"/>
      <c r="AP946" s="141"/>
      <c r="AQ946" s="141"/>
      <c r="AR946" s="141"/>
      <c r="AS946" s="141"/>
      <c r="AT946" s="141"/>
      <c r="AU946" s="141"/>
      <c r="AV946" s="141"/>
      <c r="AW946" s="141"/>
      <c r="AX946" s="141"/>
      <c r="AY946" s="141"/>
      <c r="AZ946" s="141"/>
      <c r="BA946" s="141"/>
      <c r="BB946" s="141"/>
      <c r="BC946" s="141"/>
    </row>
    <row r="947" spans="7:55" s="2" customFormat="1" x14ac:dyDescent="0.4">
      <c r="G947" s="141"/>
      <c r="H947" s="141"/>
      <c r="I947" s="141"/>
      <c r="J947" s="141"/>
      <c r="K947" s="141"/>
      <c r="L947" s="141"/>
      <c r="M947" s="141"/>
      <c r="N947" s="141"/>
      <c r="O947" s="141"/>
      <c r="P947" s="141"/>
      <c r="Q947" s="141"/>
      <c r="R947" s="141"/>
      <c r="S947" s="141"/>
      <c r="T947" s="141"/>
      <c r="U947" s="141"/>
      <c r="V947" s="141"/>
      <c r="W947" s="141"/>
      <c r="X947" s="141"/>
      <c r="Y947" s="141"/>
      <c r="Z947" s="141"/>
      <c r="AA947" s="141"/>
      <c r="AB947" s="141"/>
      <c r="AC947" s="141"/>
      <c r="AD947" s="141"/>
      <c r="AE947" s="141"/>
      <c r="AF947" s="141"/>
      <c r="AG947" s="141"/>
      <c r="AH947" s="141"/>
      <c r="AI947" s="141"/>
      <c r="AJ947" s="141"/>
      <c r="AK947" s="141"/>
      <c r="AL947" s="141"/>
      <c r="AM947" s="141"/>
      <c r="AN947" s="141"/>
      <c r="AO947" s="141"/>
      <c r="AP947" s="141"/>
      <c r="AQ947" s="141"/>
      <c r="AR947" s="141"/>
      <c r="AS947" s="141"/>
      <c r="AT947" s="141"/>
      <c r="AU947" s="141"/>
      <c r="AV947" s="141"/>
      <c r="AW947" s="141"/>
      <c r="AX947" s="141"/>
      <c r="AY947" s="141"/>
      <c r="AZ947" s="141"/>
      <c r="BA947" s="141"/>
      <c r="BB947" s="141"/>
      <c r="BC947" s="141"/>
    </row>
    <row r="948" spans="7:55" s="2" customFormat="1" x14ac:dyDescent="0.4">
      <c r="G948" s="141"/>
      <c r="H948" s="141"/>
      <c r="I948" s="141"/>
      <c r="J948" s="141"/>
      <c r="K948" s="141"/>
      <c r="L948" s="141"/>
      <c r="M948" s="141"/>
      <c r="N948" s="141"/>
      <c r="O948" s="141"/>
      <c r="P948" s="141"/>
      <c r="Q948" s="141"/>
      <c r="R948" s="141"/>
      <c r="S948" s="141"/>
      <c r="T948" s="141"/>
      <c r="U948" s="141"/>
      <c r="V948" s="141"/>
      <c r="W948" s="141"/>
      <c r="X948" s="141"/>
      <c r="Y948" s="141"/>
      <c r="Z948" s="141"/>
      <c r="AA948" s="141"/>
      <c r="AB948" s="141"/>
      <c r="AC948" s="141"/>
      <c r="AD948" s="141"/>
      <c r="AE948" s="141"/>
      <c r="AF948" s="141"/>
      <c r="AG948" s="141"/>
      <c r="AH948" s="141"/>
      <c r="AI948" s="141"/>
      <c r="AJ948" s="141"/>
      <c r="AK948" s="141"/>
      <c r="AL948" s="141"/>
      <c r="AM948" s="141"/>
      <c r="AN948" s="141"/>
      <c r="AO948" s="141"/>
      <c r="AP948" s="141"/>
      <c r="AQ948" s="141"/>
      <c r="AR948" s="141"/>
      <c r="AS948" s="141"/>
      <c r="AT948" s="141"/>
      <c r="AU948" s="141"/>
      <c r="AV948" s="141"/>
      <c r="AW948" s="141"/>
      <c r="AX948" s="141"/>
      <c r="AY948" s="141"/>
      <c r="AZ948" s="141"/>
      <c r="BA948" s="141"/>
      <c r="BB948" s="141"/>
      <c r="BC948" s="141"/>
    </row>
    <row r="949" spans="7:55" s="2" customFormat="1" x14ac:dyDescent="0.4">
      <c r="G949" s="141"/>
      <c r="H949" s="141"/>
      <c r="I949" s="141"/>
      <c r="J949" s="141"/>
      <c r="K949" s="141"/>
      <c r="L949" s="141"/>
      <c r="M949" s="141"/>
      <c r="N949" s="141"/>
      <c r="O949" s="141"/>
      <c r="P949" s="141"/>
      <c r="Q949" s="141"/>
      <c r="R949" s="141"/>
      <c r="S949" s="141"/>
      <c r="T949" s="141"/>
      <c r="U949" s="141"/>
      <c r="V949" s="141"/>
      <c r="W949" s="141"/>
      <c r="X949" s="141"/>
      <c r="Y949" s="141"/>
      <c r="Z949" s="141"/>
      <c r="AA949" s="141"/>
      <c r="AB949" s="141"/>
      <c r="AC949" s="141"/>
      <c r="AD949" s="141"/>
      <c r="AE949" s="141"/>
      <c r="AF949" s="141"/>
      <c r="AG949" s="141"/>
      <c r="AH949" s="141"/>
      <c r="AI949" s="141"/>
      <c r="AJ949" s="141"/>
      <c r="AK949" s="141"/>
      <c r="AL949" s="141"/>
      <c r="AM949" s="141"/>
      <c r="AN949" s="141"/>
      <c r="AO949" s="141"/>
      <c r="AP949" s="141"/>
      <c r="AQ949" s="141"/>
      <c r="AR949" s="141"/>
      <c r="AS949" s="141"/>
      <c r="AT949" s="141"/>
      <c r="AU949" s="141"/>
      <c r="AV949" s="141"/>
      <c r="AW949" s="141"/>
      <c r="AX949" s="141"/>
      <c r="AY949" s="141"/>
      <c r="AZ949" s="141"/>
      <c r="BA949" s="141"/>
      <c r="BB949" s="141"/>
      <c r="BC949" s="141"/>
    </row>
    <row r="950" spans="7:55" s="2" customFormat="1" x14ac:dyDescent="0.4">
      <c r="G950" s="141"/>
      <c r="H950" s="141"/>
      <c r="I950" s="141"/>
      <c r="J950" s="141"/>
      <c r="K950" s="141"/>
      <c r="L950" s="141"/>
      <c r="M950" s="141"/>
      <c r="N950" s="141"/>
      <c r="O950" s="141"/>
      <c r="P950" s="141"/>
      <c r="Q950" s="141"/>
      <c r="R950" s="141"/>
      <c r="S950" s="141"/>
      <c r="T950" s="141"/>
      <c r="U950" s="141"/>
      <c r="V950" s="141"/>
      <c r="W950" s="141"/>
      <c r="X950" s="141"/>
      <c r="Y950" s="141"/>
      <c r="Z950" s="141"/>
      <c r="AA950" s="141"/>
      <c r="AB950" s="141"/>
      <c r="AC950" s="141"/>
      <c r="AD950" s="141"/>
      <c r="AE950" s="141"/>
      <c r="AF950" s="141"/>
      <c r="AG950" s="141"/>
      <c r="AH950" s="141"/>
      <c r="AI950" s="141"/>
      <c r="AJ950" s="141"/>
      <c r="AK950" s="141"/>
      <c r="AL950" s="141"/>
      <c r="AM950" s="141"/>
      <c r="AN950" s="141"/>
      <c r="AO950" s="141"/>
      <c r="AP950" s="141"/>
      <c r="AQ950" s="141"/>
      <c r="AR950" s="141"/>
      <c r="AS950" s="141"/>
      <c r="AT950" s="141"/>
      <c r="AU950" s="141"/>
      <c r="AV950" s="141"/>
      <c r="AW950" s="141"/>
      <c r="AX950" s="141"/>
      <c r="AY950" s="141"/>
      <c r="AZ950" s="141"/>
      <c r="BA950" s="141"/>
      <c r="BB950" s="141"/>
      <c r="BC950" s="141"/>
    </row>
    <row r="951" spans="7:55" s="2" customFormat="1" x14ac:dyDescent="0.4">
      <c r="G951" s="141"/>
      <c r="H951" s="141"/>
      <c r="I951" s="141"/>
      <c r="J951" s="141"/>
      <c r="K951" s="141"/>
      <c r="L951" s="141"/>
      <c r="M951" s="141"/>
      <c r="N951" s="141"/>
      <c r="O951" s="141"/>
      <c r="P951" s="141"/>
      <c r="Q951" s="141"/>
      <c r="R951" s="141"/>
      <c r="S951" s="141"/>
      <c r="T951" s="141"/>
      <c r="U951" s="141"/>
      <c r="V951" s="141"/>
      <c r="W951" s="141"/>
      <c r="X951" s="141"/>
      <c r="Y951" s="141"/>
      <c r="Z951" s="141"/>
      <c r="AA951" s="141"/>
      <c r="AB951" s="141"/>
      <c r="AC951" s="141"/>
      <c r="AD951" s="141"/>
      <c r="AE951" s="141"/>
      <c r="AF951" s="141"/>
      <c r="AG951" s="141"/>
      <c r="AH951" s="141"/>
      <c r="AI951" s="141"/>
      <c r="AJ951" s="141"/>
      <c r="AK951" s="141"/>
      <c r="AL951" s="141"/>
      <c r="AM951" s="141"/>
      <c r="AN951" s="141"/>
      <c r="AO951" s="141"/>
      <c r="AP951" s="141"/>
      <c r="AQ951" s="141"/>
      <c r="AR951" s="141"/>
      <c r="AS951" s="141"/>
      <c r="AT951" s="141"/>
      <c r="AU951" s="141"/>
      <c r="AV951" s="141"/>
      <c r="AW951" s="141"/>
      <c r="AX951" s="141"/>
      <c r="AY951" s="141"/>
      <c r="AZ951" s="141"/>
      <c r="BA951" s="141"/>
      <c r="BB951" s="141"/>
      <c r="BC951" s="141"/>
    </row>
    <row r="952" spans="7:55" s="2" customFormat="1" x14ac:dyDescent="0.4">
      <c r="G952" s="141"/>
      <c r="H952" s="141"/>
      <c r="I952" s="141"/>
      <c r="J952" s="141"/>
      <c r="K952" s="141"/>
      <c r="L952" s="141"/>
      <c r="M952" s="141"/>
      <c r="N952" s="141"/>
      <c r="O952" s="141"/>
      <c r="P952" s="141"/>
      <c r="Q952" s="141"/>
      <c r="R952" s="141"/>
      <c r="S952" s="141"/>
      <c r="T952" s="141"/>
      <c r="U952" s="141"/>
      <c r="V952" s="141"/>
      <c r="W952" s="141"/>
      <c r="X952" s="141"/>
      <c r="Y952" s="141"/>
      <c r="Z952" s="141"/>
      <c r="AA952" s="141"/>
      <c r="AB952" s="141"/>
      <c r="AC952" s="141"/>
      <c r="AD952" s="141"/>
      <c r="AE952" s="141"/>
      <c r="AF952" s="141"/>
      <c r="AG952" s="141"/>
      <c r="AH952" s="141"/>
      <c r="AI952" s="141"/>
      <c r="AJ952" s="141"/>
      <c r="AK952" s="141"/>
      <c r="AL952" s="141"/>
      <c r="AM952" s="141"/>
      <c r="AN952" s="141"/>
      <c r="AO952" s="141"/>
      <c r="AP952" s="141"/>
      <c r="AQ952" s="141"/>
      <c r="AR952" s="141"/>
      <c r="AS952" s="141"/>
      <c r="AT952" s="141"/>
      <c r="AU952" s="141"/>
      <c r="AV952" s="141"/>
      <c r="AW952" s="141"/>
      <c r="AX952" s="141"/>
      <c r="AY952" s="141"/>
      <c r="AZ952" s="141"/>
      <c r="BA952" s="141"/>
      <c r="BB952" s="141"/>
      <c r="BC952" s="141"/>
    </row>
    <row r="953" spans="7:55" s="2" customFormat="1" x14ac:dyDescent="0.4">
      <c r="G953" s="141"/>
      <c r="H953" s="141"/>
      <c r="I953" s="141"/>
      <c r="J953" s="141"/>
      <c r="K953" s="141"/>
      <c r="L953" s="141"/>
      <c r="M953" s="141"/>
      <c r="N953" s="141"/>
      <c r="O953" s="141"/>
      <c r="P953" s="141"/>
      <c r="Q953" s="141"/>
      <c r="R953" s="141"/>
      <c r="S953" s="141"/>
      <c r="T953" s="141"/>
      <c r="U953" s="141"/>
      <c r="V953" s="141"/>
      <c r="W953" s="141"/>
      <c r="X953" s="141"/>
      <c r="Y953" s="141"/>
      <c r="Z953" s="141"/>
      <c r="AA953" s="141"/>
      <c r="AB953" s="141"/>
      <c r="AC953" s="141"/>
      <c r="AD953" s="141"/>
      <c r="AE953" s="141"/>
      <c r="AF953" s="141"/>
      <c r="AG953" s="141"/>
      <c r="AH953" s="141"/>
      <c r="AI953" s="141"/>
      <c r="AJ953" s="141"/>
      <c r="AK953" s="141"/>
      <c r="AL953" s="141"/>
      <c r="AM953" s="141"/>
      <c r="AN953" s="141"/>
      <c r="AO953" s="141"/>
      <c r="AP953" s="141"/>
      <c r="AQ953" s="141"/>
      <c r="AR953" s="141"/>
      <c r="AS953" s="141"/>
      <c r="AT953" s="141"/>
      <c r="AU953" s="141"/>
      <c r="AV953" s="141"/>
      <c r="AW953" s="141"/>
      <c r="AX953" s="141"/>
      <c r="AY953" s="141"/>
      <c r="AZ953" s="141"/>
      <c r="BA953" s="141"/>
      <c r="BB953" s="141"/>
      <c r="BC953" s="141"/>
    </row>
    <row r="954" spans="7:55" s="2" customFormat="1" x14ac:dyDescent="0.4">
      <c r="G954" s="141"/>
      <c r="H954" s="141"/>
      <c r="I954" s="141"/>
      <c r="J954" s="141"/>
      <c r="K954" s="141"/>
      <c r="L954" s="141"/>
      <c r="M954" s="141"/>
      <c r="N954" s="141"/>
      <c r="O954" s="141"/>
      <c r="P954" s="141"/>
      <c r="Q954" s="141"/>
      <c r="R954" s="141"/>
      <c r="S954" s="141"/>
      <c r="T954" s="141"/>
      <c r="U954" s="141"/>
      <c r="V954" s="141"/>
      <c r="W954" s="141"/>
      <c r="X954" s="141"/>
      <c r="Y954" s="141"/>
      <c r="Z954" s="141"/>
      <c r="AA954" s="141"/>
      <c r="AB954" s="141"/>
      <c r="AC954" s="141"/>
      <c r="AD954" s="141"/>
      <c r="AE954" s="141"/>
      <c r="AF954" s="141"/>
      <c r="AG954" s="141"/>
      <c r="AH954" s="141"/>
      <c r="AI954" s="141"/>
      <c r="AJ954" s="141"/>
      <c r="AK954" s="141"/>
      <c r="AL954" s="141"/>
      <c r="AM954" s="141"/>
      <c r="AN954" s="141"/>
      <c r="AO954" s="141"/>
      <c r="AP954" s="141"/>
      <c r="AQ954" s="141"/>
      <c r="AR954" s="141"/>
      <c r="AS954" s="141"/>
      <c r="AT954" s="141"/>
      <c r="AU954" s="141"/>
      <c r="AV954" s="141"/>
      <c r="AW954" s="141"/>
      <c r="AX954" s="141"/>
      <c r="AY954" s="141"/>
      <c r="AZ954" s="141"/>
      <c r="BA954" s="141"/>
      <c r="BB954" s="141"/>
      <c r="BC954" s="141"/>
    </row>
    <row r="955" spans="7:55" s="2" customFormat="1" x14ac:dyDescent="0.4">
      <c r="G955" s="141"/>
      <c r="H955" s="141"/>
      <c r="I955" s="141"/>
      <c r="J955" s="141"/>
      <c r="K955" s="141"/>
      <c r="L955" s="141"/>
      <c r="M955" s="141"/>
      <c r="N955" s="141"/>
      <c r="O955" s="141"/>
      <c r="P955" s="141"/>
      <c r="Q955" s="141"/>
      <c r="R955" s="141"/>
      <c r="S955" s="141"/>
      <c r="T955" s="141"/>
      <c r="U955" s="141"/>
      <c r="V955" s="141"/>
      <c r="W955" s="141"/>
      <c r="X955" s="141"/>
      <c r="Y955" s="141"/>
      <c r="Z955" s="141"/>
      <c r="AA955" s="141"/>
      <c r="AB955" s="141"/>
      <c r="AC955" s="141"/>
      <c r="AD955" s="141"/>
      <c r="AE955" s="141"/>
      <c r="AF955" s="141"/>
      <c r="AG955" s="141"/>
      <c r="AH955" s="141"/>
      <c r="AI955" s="141"/>
      <c r="AJ955" s="141"/>
      <c r="AK955" s="141"/>
      <c r="AL955" s="141"/>
      <c r="AM955" s="141"/>
      <c r="AN955" s="141"/>
      <c r="AO955" s="141"/>
      <c r="AP955" s="141"/>
      <c r="AQ955" s="141"/>
      <c r="AR955" s="141"/>
      <c r="AS955" s="141"/>
      <c r="AT955" s="141"/>
      <c r="AU955" s="141"/>
      <c r="AV955" s="141"/>
      <c r="AW955" s="141"/>
      <c r="AX955" s="141"/>
      <c r="AY955" s="141"/>
      <c r="AZ955" s="141"/>
      <c r="BA955" s="141"/>
      <c r="BB955" s="141"/>
      <c r="BC955" s="141"/>
    </row>
    <row r="956" spans="7:55" s="2" customFormat="1" x14ac:dyDescent="0.4">
      <c r="G956" s="141"/>
      <c r="H956" s="141"/>
      <c r="I956" s="141"/>
      <c r="J956" s="141"/>
      <c r="K956" s="141"/>
      <c r="L956" s="141"/>
      <c r="M956" s="141"/>
      <c r="N956" s="141"/>
      <c r="O956" s="141"/>
      <c r="P956" s="141"/>
      <c r="Q956" s="141"/>
      <c r="R956" s="141"/>
      <c r="S956" s="141"/>
      <c r="T956" s="141"/>
      <c r="U956" s="141"/>
      <c r="V956" s="141"/>
      <c r="W956" s="141"/>
      <c r="X956" s="141"/>
      <c r="Y956" s="141"/>
      <c r="Z956" s="141"/>
      <c r="AA956" s="141"/>
      <c r="AB956" s="141"/>
      <c r="AC956" s="141"/>
      <c r="AD956" s="141"/>
      <c r="AE956" s="141"/>
      <c r="AF956" s="141"/>
      <c r="AG956" s="141"/>
      <c r="AH956" s="141"/>
      <c r="AI956" s="141"/>
      <c r="AJ956" s="141"/>
      <c r="AK956" s="141"/>
      <c r="AL956" s="141"/>
      <c r="AM956" s="141"/>
      <c r="AN956" s="141"/>
      <c r="AO956" s="141"/>
      <c r="AP956" s="141"/>
      <c r="AQ956" s="141"/>
      <c r="AR956" s="141"/>
      <c r="AS956" s="141"/>
      <c r="AT956" s="141"/>
      <c r="AU956" s="141"/>
      <c r="AV956" s="141"/>
      <c r="AW956" s="141"/>
      <c r="AX956" s="141"/>
      <c r="AY956" s="141"/>
      <c r="AZ956" s="141"/>
      <c r="BA956" s="141"/>
      <c r="BB956" s="141"/>
      <c r="BC956" s="141"/>
    </row>
    <row r="957" spans="7:55" s="2" customFormat="1" x14ac:dyDescent="0.4">
      <c r="G957" s="141"/>
      <c r="H957" s="141"/>
      <c r="I957" s="141"/>
      <c r="J957" s="141"/>
      <c r="K957" s="141"/>
      <c r="L957" s="141"/>
      <c r="M957" s="141"/>
      <c r="N957" s="141"/>
      <c r="O957" s="141"/>
      <c r="P957" s="141"/>
      <c r="Q957" s="141"/>
      <c r="R957" s="141"/>
      <c r="S957" s="141"/>
      <c r="T957" s="141"/>
      <c r="U957" s="141"/>
      <c r="V957" s="141"/>
      <c r="W957" s="141"/>
      <c r="X957" s="141"/>
      <c r="Y957" s="141"/>
      <c r="Z957" s="141"/>
      <c r="AA957" s="141"/>
      <c r="AB957" s="141"/>
      <c r="AC957" s="141"/>
      <c r="AD957" s="141"/>
      <c r="AE957" s="141"/>
      <c r="AF957" s="141"/>
      <c r="AG957" s="141"/>
      <c r="AH957" s="141"/>
      <c r="AI957" s="141"/>
      <c r="AJ957" s="141"/>
      <c r="AK957" s="141"/>
      <c r="AL957" s="141"/>
      <c r="AM957" s="141"/>
      <c r="AN957" s="141"/>
      <c r="AO957" s="141"/>
      <c r="AP957" s="141"/>
      <c r="AQ957" s="141"/>
      <c r="AR957" s="141"/>
      <c r="AS957" s="141"/>
      <c r="AT957" s="141"/>
      <c r="AU957" s="141"/>
      <c r="AV957" s="141"/>
      <c r="AW957" s="141"/>
      <c r="AX957" s="141"/>
      <c r="AY957" s="141"/>
      <c r="AZ957" s="141"/>
      <c r="BA957" s="141"/>
      <c r="BB957" s="141"/>
      <c r="BC957" s="141"/>
    </row>
    <row r="958" spans="7:55" s="2" customFormat="1" x14ac:dyDescent="0.4">
      <c r="G958" s="141"/>
      <c r="H958" s="141"/>
      <c r="I958" s="141"/>
      <c r="J958" s="141"/>
      <c r="K958" s="141"/>
      <c r="L958" s="141"/>
      <c r="M958" s="141"/>
      <c r="N958" s="141"/>
      <c r="O958" s="141"/>
      <c r="P958" s="141"/>
      <c r="Q958" s="141"/>
      <c r="R958" s="141"/>
      <c r="S958" s="141"/>
      <c r="T958" s="141"/>
      <c r="U958" s="141"/>
      <c r="V958" s="141"/>
      <c r="W958" s="141"/>
      <c r="X958" s="141"/>
      <c r="Y958" s="141"/>
      <c r="Z958" s="141"/>
      <c r="AA958" s="141"/>
      <c r="AB958" s="141"/>
      <c r="AC958" s="141"/>
      <c r="AD958" s="141"/>
      <c r="AE958" s="141"/>
      <c r="AF958" s="141"/>
      <c r="AG958" s="141"/>
      <c r="AH958" s="141"/>
      <c r="AI958" s="141"/>
      <c r="AJ958" s="141"/>
      <c r="AK958" s="141"/>
      <c r="AL958" s="141"/>
      <c r="AM958" s="141"/>
      <c r="AN958" s="141"/>
      <c r="AO958" s="141"/>
      <c r="AP958" s="141"/>
      <c r="AQ958" s="141"/>
      <c r="AR958" s="141"/>
      <c r="AS958" s="141"/>
      <c r="AT958" s="141"/>
      <c r="AU958" s="141"/>
      <c r="AV958" s="141"/>
      <c r="AW958" s="141"/>
      <c r="AX958" s="141"/>
      <c r="AY958" s="141"/>
      <c r="AZ958" s="141"/>
      <c r="BA958" s="141"/>
      <c r="BB958" s="141"/>
      <c r="BC958" s="141"/>
    </row>
    <row r="959" spans="7:55" s="2" customFormat="1" x14ac:dyDescent="0.4">
      <c r="G959" s="141"/>
      <c r="H959" s="141"/>
      <c r="I959" s="141"/>
      <c r="J959" s="141"/>
      <c r="K959" s="141"/>
      <c r="L959" s="141"/>
      <c r="M959" s="141"/>
      <c r="N959" s="141"/>
      <c r="O959" s="141"/>
      <c r="P959" s="141"/>
      <c r="Q959" s="141"/>
      <c r="R959" s="141"/>
      <c r="S959" s="141"/>
      <c r="T959" s="141"/>
      <c r="U959" s="141"/>
      <c r="V959" s="141"/>
      <c r="W959" s="141"/>
      <c r="X959" s="141"/>
      <c r="Y959" s="141"/>
      <c r="Z959" s="141"/>
      <c r="AA959" s="141"/>
      <c r="AB959" s="141"/>
      <c r="AC959" s="141"/>
      <c r="AD959" s="141"/>
      <c r="AE959" s="141"/>
      <c r="AF959" s="141"/>
      <c r="AG959" s="141"/>
      <c r="AH959" s="141"/>
      <c r="AI959" s="141"/>
      <c r="AJ959" s="141"/>
      <c r="AK959" s="141"/>
      <c r="AL959" s="141"/>
      <c r="AM959" s="141"/>
      <c r="AN959" s="141"/>
      <c r="AO959" s="141"/>
      <c r="AP959" s="141"/>
      <c r="AQ959" s="141"/>
      <c r="AR959" s="141"/>
      <c r="AS959" s="141"/>
      <c r="AT959" s="141"/>
      <c r="AU959" s="141"/>
      <c r="AV959" s="141"/>
      <c r="AW959" s="141"/>
      <c r="AX959" s="141"/>
      <c r="AY959" s="141"/>
      <c r="AZ959" s="141"/>
      <c r="BA959" s="141"/>
      <c r="BB959" s="141"/>
      <c r="BC959" s="141"/>
    </row>
    <row r="960" spans="7:55" s="2" customFormat="1" x14ac:dyDescent="0.4">
      <c r="G960" s="141"/>
      <c r="H960" s="141"/>
      <c r="I960" s="141"/>
      <c r="J960" s="141"/>
      <c r="K960" s="141"/>
      <c r="L960" s="141"/>
      <c r="M960" s="141"/>
      <c r="N960" s="141"/>
      <c r="O960" s="141"/>
      <c r="P960" s="141"/>
      <c r="Q960" s="141"/>
      <c r="R960" s="141"/>
      <c r="S960" s="141"/>
      <c r="T960" s="141"/>
      <c r="U960" s="141"/>
      <c r="V960" s="141"/>
      <c r="W960" s="141"/>
      <c r="X960" s="141"/>
      <c r="Y960" s="141"/>
      <c r="Z960" s="141"/>
      <c r="AA960" s="141"/>
      <c r="AB960" s="141"/>
      <c r="AC960" s="141"/>
      <c r="AD960" s="141"/>
      <c r="AE960" s="141"/>
      <c r="AF960" s="141"/>
      <c r="AG960" s="141"/>
      <c r="AH960" s="141"/>
      <c r="AI960" s="141"/>
      <c r="AJ960" s="141"/>
      <c r="AK960" s="141"/>
      <c r="AL960" s="141"/>
      <c r="AM960" s="141"/>
      <c r="AN960" s="141"/>
      <c r="AO960" s="141"/>
      <c r="AP960" s="141"/>
      <c r="AQ960" s="141"/>
      <c r="AR960" s="141"/>
      <c r="AS960" s="141"/>
      <c r="AT960" s="141"/>
      <c r="AU960" s="141"/>
      <c r="AV960" s="141"/>
      <c r="AW960" s="141"/>
      <c r="AX960" s="141"/>
      <c r="AY960" s="141"/>
      <c r="AZ960" s="141"/>
      <c r="BA960" s="141"/>
      <c r="BB960" s="141"/>
      <c r="BC960" s="141"/>
    </row>
    <row r="961" spans="7:55" s="2" customFormat="1" x14ac:dyDescent="0.4">
      <c r="G961" s="141"/>
      <c r="H961" s="141"/>
      <c r="I961" s="141"/>
      <c r="J961" s="141"/>
      <c r="K961" s="141"/>
      <c r="L961" s="141"/>
      <c r="M961" s="141"/>
      <c r="N961" s="141"/>
      <c r="O961" s="141"/>
      <c r="P961" s="141"/>
      <c r="Q961" s="141"/>
      <c r="R961" s="141"/>
      <c r="S961" s="141"/>
      <c r="T961" s="141"/>
      <c r="U961" s="141"/>
      <c r="V961" s="141"/>
      <c r="W961" s="141"/>
      <c r="X961" s="141"/>
      <c r="Y961" s="141"/>
      <c r="Z961" s="141"/>
      <c r="AA961" s="141"/>
      <c r="AB961" s="141"/>
      <c r="AC961" s="141"/>
      <c r="AD961" s="141"/>
      <c r="AE961" s="141"/>
      <c r="AF961" s="141"/>
      <c r="AG961" s="141"/>
      <c r="AH961" s="141"/>
      <c r="AI961" s="141"/>
      <c r="AJ961" s="141"/>
      <c r="AK961" s="141"/>
      <c r="AL961" s="141"/>
      <c r="AM961" s="141"/>
      <c r="AN961" s="141"/>
      <c r="AO961" s="141"/>
      <c r="AP961" s="141"/>
      <c r="AQ961" s="141"/>
      <c r="AR961" s="141"/>
      <c r="AS961" s="141"/>
      <c r="AT961" s="141"/>
      <c r="AU961" s="141"/>
      <c r="AV961" s="141"/>
      <c r="AW961" s="141"/>
      <c r="AX961" s="141"/>
      <c r="AY961" s="141"/>
      <c r="AZ961" s="141"/>
      <c r="BA961" s="141"/>
      <c r="BB961" s="141"/>
      <c r="BC961" s="141"/>
    </row>
    <row r="962" spans="7:55" s="2" customFormat="1" x14ac:dyDescent="0.4">
      <c r="G962" s="141"/>
      <c r="H962" s="141"/>
      <c r="I962" s="141"/>
      <c r="J962" s="141"/>
      <c r="K962" s="141"/>
      <c r="L962" s="141"/>
      <c r="M962" s="141"/>
      <c r="N962" s="141"/>
      <c r="O962" s="141"/>
      <c r="P962" s="141"/>
      <c r="Q962" s="141"/>
      <c r="R962" s="141"/>
      <c r="S962" s="141"/>
      <c r="T962" s="141"/>
      <c r="U962" s="141"/>
      <c r="V962" s="141"/>
      <c r="W962" s="141"/>
      <c r="X962" s="141"/>
      <c r="Y962" s="141"/>
      <c r="Z962" s="141"/>
      <c r="AA962" s="141"/>
      <c r="AB962" s="141"/>
      <c r="AC962" s="141"/>
      <c r="AD962" s="141"/>
      <c r="AE962" s="141"/>
      <c r="AF962" s="141"/>
      <c r="AG962" s="141"/>
      <c r="AH962" s="141"/>
      <c r="AI962" s="141"/>
      <c r="AJ962" s="141"/>
      <c r="AK962" s="141"/>
      <c r="AL962" s="141"/>
      <c r="AM962" s="141"/>
      <c r="AN962" s="141"/>
      <c r="AO962" s="141"/>
      <c r="AP962" s="141"/>
      <c r="AQ962" s="141"/>
      <c r="AR962" s="141"/>
      <c r="AS962" s="141"/>
      <c r="AT962" s="141"/>
      <c r="AU962" s="141"/>
      <c r="AV962" s="141"/>
      <c r="AW962" s="141"/>
      <c r="AX962" s="141"/>
      <c r="AY962" s="141"/>
      <c r="AZ962" s="141"/>
      <c r="BA962" s="141"/>
      <c r="BB962" s="141"/>
      <c r="BC962" s="141"/>
    </row>
    <row r="963" spans="7:55" s="2" customFormat="1" x14ac:dyDescent="0.4">
      <c r="G963" s="141"/>
      <c r="H963" s="141"/>
      <c r="I963" s="141"/>
      <c r="J963" s="141"/>
      <c r="K963" s="141"/>
      <c r="L963" s="141"/>
      <c r="M963" s="141"/>
      <c r="N963" s="141"/>
      <c r="O963" s="141"/>
      <c r="P963" s="141"/>
      <c r="Q963" s="141"/>
      <c r="R963" s="141"/>
      <c r="S963" s="141"/>
      <c r="T963" s="141"/>
      <c r="U963" s="141"/>
      <c r="V963" s="141"/>
      <c r="W963" s="141"/>
      <c r="X963" s="141"/>
      <c r="Y963" s="141"/>
      <c r="Z963" s="141"/>
      <c r="AA963" s="141"/>
      <c r="AB963" s="141"/>
      <c r="AC963" s="141"/>
      <c r="AD963" s="141"/>
      <c r="AE963" s="141"/>
      <c r="AF963" s="141"/>
      <c r="AG963" s="141"/>
      <c r="AH963" s="141"/>
      <c r="AI963" s="141"/>
      <c r="AJ963" s="141"/>
      <c r="AK963" s="141"/>
      <c r="AL963" s="141"/>
      <c r="AM963" s="141"/>
      <c r="AN963" s="141"/>
      <c r="AO963" s="141"/>
      <c r="AP963" s="141"/>
      <c r="AQ963" s="141"/>
      <c r="AR963" s="141"/>
      <c r="AS963" s="141"/>
      <c r="AT963" s="141"/>
      <c r="AU963" s="141"/>
      <c r="AV963" s="141"/>
      <c r="AW963" s="141"/>
      <c r="AX963" s="141"/>
      <c r="AY963" s="141"/>
      <c r="AZ963" s="141"/>
      <c r="BA963" s="141"/>
      <c r="BB963" s="141"/>
      <c r="BC963" s="141"/>
    </row>
    <row r="964" spans="7:55" s="2" customFormat="1" x14ac:dyDescent="0.4">
      <c r="G964" s="141"/>
      <c r="H964" s="141"/>
      <c r="I964" s="141"/>
      <c r="J964" s="141"/>
      <c r="K964" s="141"/>
      <c r="L964" s="141"/>
      <c r="M964" s="141"/>
      <c r="N964" s="141"/>
      <c r="O964" s="141"/>
      <c r="P964" s="141"/>
      <c r="Q964" s="141"/>
      <c r="R964" s="141"/>
      <c r="S964" s="141"/>
      <c r="T964" s="141"/>
      <c r="U964" s="141"/>
      <c r="V964" s="141"/>
      <c r="W964" s="141"/>
      <c r="X964" s="141"/>
      <c r="Y964" s="141"/>
      <c r="Z964" s="141"/>
      <c r="AA964" s="141"/>
      <c r="AB964" s="141"/>
      <c r="AC964" s="141"/>
      <c r="AD964" s="141"/>
      <c r="AE964" s="141"/>
      <c r="AF964" s="141"/>
      <c r="AG964" s="141"/>
      <c r="AH964" s="141"/>
      <c r="AI964" s="141"/>
      <c r="AJ964" s="141"/>
      <c r="AK964" s="141"/>
      <c r="AL964" s="141"/>
      <c r="AM964" s="141"/>
      <c r="AN964" s="141"/>
      <c r="AO964" s="141"/>
      <c r="AP964" s="141"/>
      <c r="AQ964" s="141"/>
      <c r="AR964" s="141"/>
      <c r="AS964" s="141"/>
      <c r="AT964" s="141"/>
      <c r="AU964" s="141"/>
      <c r="AV964" s="141"/>
      <c r="AW964" s="141"/>
      <c r="AX964" s="141"/>
      <c r="AY964" s="141"/>
      <c r="AZ964" s="141"/>
      <c r="BA964" s="141"/>
      <c r="BB964" s="141"/>
      <c r="BC964" s="141"/>
    </row>
    <row r="965" spans="7:55" s="2" customFormat="1" x14ac:dyDescent="0.4">
      <c r="G965" s="141"/>
      <c r="H965" s="141"/>
      <c r="I965" s="141"/>
      <c r="J965" s="141"/>
      <c r="K965" s="141"/>
      <c r="L965" s="141"/>
      <c r="M965" s="141"/>
      <c r="N965" s="141"/>
      <c r="O965" s="141"/>
      <c r="P965" s="141"/>
      <c r="Q965" s="141"/>
      <c r="R965" s="141"/>
      <c r="S965" s="141"/>
      <c r="T965" s="141"/>
      <c r="U965" s="141"/>
      <c r="V965" s="141"/>
      <c r="W965" s="141"/>
      <c r="X965" s="141"/>
      <c r="Y965" s="141"/>
      <c r="Z965" s="141"/>
      <c r="AA965" s="141"/>
      <c r="AB965" s="141"/>
      <c r="AC965" s="141"/>
      <c r="AD965" s="141"/>
      <c r="AE965" s="141"/>
      <c r="AF965" s="141"/>
      <c r="AG965" s="141"/>
      <c r="AH965" s="141"/>
      <c r="AI965" s="141"/>
      <c r="AJ965" s="141"/>
      <c r="AK965" s="141"/>
      <c r="AL965" s="141"/>
      <c r="AM965" s="141"/>
      <c r="AN965" s="141"/>
      <c r="AO965" s="141"/>
      <c r="AP965" s="141"/>
      <c r="AQ965" s="141"/>
      <c r="AR965" s="141"/>
      <c r="AS965" s="141"/>
      <c r="AT965" s="141"/>
      <c r="AU965" s="141"/>
      <c r="AV965" s="141"/>
      <c r="AW965" s="141"/>
      <c r="AX965" s="141"/>
      <c r="AY965" s="141"/>
      <c r="AZ965" s="141"/>
      <c r="BA965" s="141"/>
      <c r="BB965" s="141"/>
      <c r="BC965" s="141"/>
    </row>
    <row r="966" spans="7:55" s="2" customFormat="1" x14ac:dyDescent="0.4">
      <c r="G966" s="141"/>
      <c r="H966" s="141"/>
      <c r="I966" s="141"/>
      <c r="J966" s="141"/>
      <c r="K966" s="141"/>
      <c r="L966" s="141"/>
      <c r="M966" s="141"/>
      <c r="N966" s="141"/>
      <c r="O966" s="141"/>
      <c r="P966" s="141"/>
      <c r="Q966" s="141"/>
      <c r="R966" s="141"/>
      <c r="S966" s="141"/>
      <c r="T966" s="141"/>
      <c r="U966" s="141"/>
      <c r="V966" s="141"/>
      <c r="W966" s="141"/>
      <c r="X966" s="141"/>
      <c r="Y966" s="141"/>
      <c r="Z966" s="141"/>
      <c r="AA966" s="141"/>
      <c r="AB966" s="141"/>
      <c r="AC966" s="141"/>
      <c r="AD966" s="141"/>
      <c r="AE966" s="141"/>
      <c r="AF966" s="141"/>
      <c r="AG966" s="141"/>
      <c r="AH966" s="141"/>
      <c r="AI966" s="141"/>
      <c r="AJ966" s="141"/>
      <c r="AK966" s="141"/>
      <c r="AL966" s="141"/>
      <c r="AM966" s="141"/>
      <c r="AN966" s="141"/>
      <c r="AO966" s="141"/>
      <c r="AP966" s="141"/>
      <c r="AQ966" s="141"/>
      <c r="AR966" s="141"/>
      <c r="AS966" s="141"/>
      <c r="AT966" s="141"/>
      <c r="AU966" s="141"/>
      <c r="AV966" s="141"/>
      <c r="AW966" s="141"/>
      <c r="AX966" s="141"/>
      <c r="AY966" s="141"/>
      <c r="AZ966" s="141"/>
      <c r="BA966" s="141"/>
      <c r="BB966" s="141"/>
      <c r="BC966" s="141"/>
    </row>
    <row r="967" spans="7:55" s="2" customFormat="1" x14ac:dyDescent="0.4">
      <c r="G967" s="141"/>
      <c r="H967" s="141"/>
      <c r="I967" s="141"/>
      <c r="J967" s="141"/>
      <c r="K967" s="141"/>
      <c r="L967" s="141"/>
      <c r="M967" s="141"/>
      <c r="N967" s="141"/>
      <c r="O967" s="141"/>
      <c r="P967" s="141"/>
      <c r="Q967" s="141"/>
      <c r="R967" s="141"/>
      <c r="S967" s="141"/>
      <c r="T967" s="141"/>
      <c r="U967" s="141"/>
      <c r="V967" s="141"/>
      <c r="W967" s="141"/>
      <c r="X967" s="141"/>
      <c r="Y967" s="141"/>
      <c r="Z967" s="141"/>
      <c r="AA967" s="141"/>
      <c r="AB967" s="141"/>
      <c r="AC967" s="141"/>
      <c r="AD967" s="141"/>
      <c r="AE967" s="141"/>
      <c r="AF967" s="141"/>
      <c r="AG967" s="141"/>
      <c r="AH967" s="141"/>
      <c r="AI967" s="141"/>
      <c r="AJ967" s="141"/>
      <c r="AK967" s="141"/>
      <c r="AL967" s="141"/>
      <c r="AM967" s="141"/>
      <c r="AN967" s="141"/>
      <c r="AO967" s="141"/>
      <c r="AP967" s="141"/>
      <c r="AQ967" s="141"/>
      <c r="AR967" s="141"/>
      <c r="AS967" s="141"/>
      <c r="AT967" s="141"/>
      <c r="AU967" s="141"/>
      <c r="AV967" s="141"/>
      <c r="AW967" s="141"/>
      <c r="AX967" s="141"/>
      <c r="AY967" s="141"/>
      <c r="AZ967" s="141"/>
      <c r="BA967" s="141"/>
      <c r="BB967" s="141"/>
      <c r="BC967" s="141"/>
    </row>
    <row r="968" spans="7:55" s="2" customFormat="1" x14ac:dyDescent="0.4">
      <c r="G968" s="141"/>
      <c r="H968" s="141"/>
      <c r="I968" s="141"/>
      <c r="J968" s="141"/>
      <c r="K968" s="141"/>
      <c r="L968" s="141"/>
      <c r="M968" s="141"/>
      <c r="N968" s="141"/>
      <c r="O968" s="141"/>
      <c r="P968" s="141"/>
      <c r="Q968" s="141"/>
      <c r="R968" s="141"/>
      <c r="S968" s="141"/>
      <c r="T968" s="141"/>
      <c r="U968" s="141"/>
      <c r="V968" s="141"/>
      <c r="W968" s="141"/>
      <c r="X968" s="141"/>
      <c r="Y968" s="141"/>
      <c r="Z968" s="141"/>
      <c r="AA968" s="141"/>
      <c r="AB968" s="141"/>
      <c r="AC968" s="141"/>
      <c r="AD968" s="141"/>
      <c r="AE968" s="141"/>
      <c r="AF968" s="141"/>
      <c r="AG968" s="141"/>
      <c r="AH968" s="141"/>
      <c r="AI968" s="141"/>
      <c r="AJ968" s="141"/>
      <c r="AK968" s="141"/>
      <c r="AL968" s="141"/>
      <c r="AM968" s="141"/>
      <c r="AN968" s="141"/>
      <c r="AO968" s="141"/>
      <c r="AP968" s="141"/>
      <c r="AQ968" s="141"/>
      <c r="AR968" s="141"/>
      <c r="AS968" s="141"/>
      <c r="AT968" s="141"/>
      <c r="AU968" s="141"/>
      <c r="AV968" s="141"/>
      <c r="AW968" s="141"/>
      <c r="AX968" s="141"/>
      <c r="AY968" s="141"/>
      <c r="AZ968" s="141"/>
      <c r="BA968" s="141"/>
      <c r="BB968" s="141"/>
      <c r="BC968" s="141"/>
    </row>
    <row r="969" spans="7:55" s="2" customFormat="1" x14ac:dyDescent="0.4">
      <c r="G969" s="141"/>
      <c r="H969" s="141"/>
      <c r="I969" s="141"/>
      <c r="J969" s="141"/>
      <c r="K969" s="141"/>
      <c r="L969" s="141"/>
      <c r="M969" s="141"/>
      <c r="N969" s="141"/>
      <c r="O969" s="141"/>
      <c r="P969" s="141"/>
      <c r="Q969" s="141"/>
      <c r="R969" s="141"/>
      <c r="S969" s="141"/>
      <c r="T969" s="141"/>
      <c r="U969" s="141"/>
      <c r="V969" s="141"/>
      <c r="W969" s="141"/>
      <c r="X969" s="141"/>
      <c r="Y969" s="141"/>
      <c r="Z969" s="141"/>
      <c r="AA969" s="141"/>
      <c r="AB969" s="141"/>
      <c r="AC969" s="141"/>
      <c r="AD969" s="141"/>
      <c r="AE969" s="141"/>
      <c r="AF969" s="141"/>
      <c r="AG969" s="141"/>
      <c r="AH969" s="141"/>
      <c r="AI969" s="141"/>
      <c r="AJ969" s="141"/>
      <c r="AK969" s="141"/>
      <c r="AL969" s="141"/>
      <c r="AM969" s="141"/>
      <c r="AN969" s="141"/>
      <c r="AO969" s="141"/>
      <c r="AP969" s="141"/>
      <c r="AQ969" s="141"/>
      <c r="AR969" s="141"/>
      <c r="AS969" s="141"/>
      <c r="AT969" s="141"/>
      <c r="AU969" s="141"/>
      <c r="AV969" s="141"/>
      <c r="AW969" s="141"/>
      <c r="AX969" s="141"/>
      <c r="AY969" s="141"/>
      <c r="AZ969" s="141"/>
      <c r="BA969" s="141"/>
      <c r="BB969" s="141"/>
      <c r="BC969" s="141"/>
    </row>
    <row r="970" spans="7:55" s="2" customFormat="1" x14ac:dyDescent="0.4">
      <c r="G970" s="141"/>
      <c r="H970" s="141"/>
      <c r="I970" s="141"/>
      <c r="J970" s="141"/>
      <c r="K970" s="141"/>
      <c r="L970" s="141"/>
      <c r="M970" s="141"/>
      <c r="N970" s="141"/>
      <c r="O970" s="141"/>
      <c r="P970" s="141"/>
      <c r="Q970" s="141"/>
      <c r="R970" s="141"/>
      <c r="S970" s="141"/>
      <c r="T970" s="141"/>
      <c r="U970" s="141"/>
      <c r="V970" s="141"/>
      <c r="W970" s="141"/>
      <c r="X970" s="141"/>
      <c r="Y970" s="141"/>
      <c r="Z970" s="141"/>
      <c r="AA970" s="141"/>
      <c r="AB970" s="141"/>
      <c r="AC970" s="141"/>
      <c r="AD970" s="141"/>
      <c r="AE970" s="141"/>
      <c r="AF970" s="141"/>
      <c r="AG970" s="141"/>
      <c r="AH970" s="141"/>
      <c r="AI970" s="141"/>
      <c r="AJ970" s="141"/>
      <c r="AK970" s="141"/>
      <c r="AL970" s="141"/>
      <c r="AM970" s="141"/>
      <c r="AN970" s="141"/>
      <c r="AO970" s="141"/>
      <c r="AP970" s="141"/>
      <c r="AQ970" s="141"/>
      <c r="AR970" s="141"/>
      <c r="AS970" s="141"/>
      <c r="AT970" s="141"/>
      <c r="AU970" s="141"/>
      <c r="AV970" s="141"/>
      <c r="AW970" s="141"/>
      <c r="AX970" s="141"/>
      <c r="AY970" s="141"/>
      <c r="AZ970" s="141"/>
      <c r="BA970" s="141"/>
      <c r="BB970" s="141"/>
      <c r="BC970" s="141"/>
    </row>
    <row r="971" spans="7:55" s="2" customFormat="1" x14ac:dyDescent="0.4">
      <c r="G971" s="141"/>
      <c r="H971" s="141"/>
      <c r="I971" s="141"/>
      <c r="J971" s="141"/>
      <c r="K971" s="141"/>
      <c r="L971" s="141"/>
      <c r="M971" s="141"/>
      <c r="N971" s="141"/>
      <c r="O971" s="141"/>
      <c r="P971" s="141"/>
      <c r="Q971" s="141"/>
      <c r="R971" s="141"/>
      <c r="S971" s="141"/>
      <c r="T971" s="141"/>
      <c r="U971" s="141"/>
      <c r="V971" s="141"/>
      <c r="W971" s="141"/>
      <c r="X971" s="141"/>
      <c r="Y971" s="141"/>
      <c r="Z971" s="141"/>
      <c r="AA971" s="141"/>
      <c r="AB971" s="141"/>
      <c r="AC971" s="141"/>
      <c r="AD971" s="141"/>
      <c r="AE971" s="141"/>
      <c r="AF971" s="141"/>
      <c r="AG971" s="141"/>
      <c r="AH971" s="141"/>
      <c r="AI971" s="141"/>
      <c r="AJ971" s="141"/>
      <c r="AK971" s="141"/>
      <c r="AL971" s="141"/>
      <c r="AM971" s="141"/>
      <c r="AN971" s="141"/>
      <c r="AO971" s="141"/>
      <c r="AP971" s="141"/>
      <c r="AQ971" s="141"/>
      <c r="AR971" s="141"/>
      <c r="AS971" s="141"/>
      <c r="AT971" s="141"/>
      <c r="AU971" s="141"/>
      <c r="AV971" s="141"/>
      <c r="AW971" s="141"/>
      <c r="AX971" s="141"/>
      <c r="AY971" s="141"/>
      <c r="AZ971" s="141"/>
      <c r="BA971" s="141"/>
      <c r="BB971" s="141"/>
      <c r="BC971" s="141"/>
    </row>
    <row r="972" spans="7:55" s="2" customFormat="1" x14ac:dyDescent="0.4">
      <c r="G972" s="141"/>
      <c r="H972" s="141"/>
      <c r="I972" s="141"/>
      <c r="J972" s="141"/>
      <c r="K972" s="141"/>
      <c r="L972" s="141"/>
      <c r="M972" s="141"/>
      <c r="N972" s="141"/>
      <c r="O972" s="141"/>
      <c r="P972" s="141"/>
      <c r="Q972" s="141"/>
      <c r="R972" s="141"/>
      <c r="S972" s="141"/>
      <c r="T972" s="141"/>
      <c r="U972" s="141"/>
      <c r="V972" s="141"/>
      <c r="W972" s="141"/>
      <c r="X972" s="141"/>
      <c r="Y972" s="141"/>
      <c r="Z972" s="141"/>
      <c r="AA972" s="141"/>
      <c r="AB972" s="141"/>
      <c r="AC972" s="141"/>
      <c r="AD972" s="141"/>
      <c r="AE972" s="141"/>
      <c r="AF972" s="141"/>
      <c r="AG972" s="141"/>
      <c r="AH972" s="141"/>
      <c r="AI972" s="141"/>
      <c r="AJ972" s="141"/>
      <c r="AK972" s="141"/>
      <c r="AL972" s="141"/>
      <c r="AM972" s="141"/>
      <c r="AN972" s="141"/>
      <c r="AO972" s="141"/>
      <c r="AP972" s="141"/>
      <c r="AQ972" s="141"/>
      <c r="AR972" s="141"/>
      <c r="AS972" s="141"/>
      <c r="AT972" s="141"/>
      <c r="AU972" s="141"/>
      <c r="AV972" s="141"/>
      <c r="AW972" s="141"/>
      <c r="AX972" s="141"/>
      <c r="AY972" s="141"/>
      <c r="AZ972" s="141"/>
      <c r="BA972" s="141"/>
      <c r="BB972" s="141"/>
      <c r="BC972" s="141"/>
    </row>
    <row r="973" spans="7:55" s="2" customFormat="1" x14ac:dyDescent="0.4">
      <c r="G973" s="141"/>
      <c r="H973" s="141"/>
      <c r="I973" s="141"/>
      <c r="J973" s="141"/>
      <c r="K973" s="141"/>
      <c r="L973" s="141"/>
      <c r="M973" s="141"/>
      <c r="N973" s="141"/>
      <c r="O973" s="141"/>
      <c r="P973" s="141"/>
      <c r="Q973" s="141"/>
      <c r="R973" s="141"/>
      <c r="S973" s="141"/>
      <c r="T973" s="141"/>
      <c r="U973" s="141"/>
      <c r="V973" s="141"/>
      <c r="W973" s="141"/>
      <c r="X973" s="141"/>
      <c r="Y973" s="141"/>
      <c r="Z973" s="141"/>
      <c r="AA973" s="141"/>
      <c r="AB973" s="141"/>
      <c r="AC973" s="141"/>
      <c r="AD973" s="141"/>
      <c r="AE973" s="141"/>
      <c r="AF973" s="141"/>
      <c r="AG973" s="141"/>
      <c r="AH973" s="141"/>
      <c r="AI973" s="141"/>
      <c r="AJ973" s="141"/>
      <c r="AK973" s="141"/>
      <c r="AL973" s="141"/>
      <c r="AM973" s="141"/>
      <c r="AN973" s="141"/>
      <c r="AO973" s="141"/>
      <c r="AP973" s="141"/>
      <c r="AQ973" s="141"/>
      <c r="AR973" s="141"/>
      <c r="AS973" s="141"/>
      <c r="AT973" s="141"/>
      <c r="AU973" s="141"/>
      <c r="AV973" s="141"/>
      <c r="AW973" s="141"/>
      <c r="AX973" s="141"/>
      <c r="AY973" s="141"/>
      <c r="AZ973" s="141"/>
      <c r="BA973" s="141"/>
      <c r="BB973" s="141"/>
      <c r="BC973" s="141"/>
    </row>
    <row r="974" spans="7:55" s="2" customFormat="1" x14ac:dyDescent="0.4">
      <c r="G974" s="141"/>
      <c r="H974" s="141"/>
      <c r="I974" s="141"/>
      <c r="J974" s="141"/>
      <c r="K974" s="141"/>
      <c r="L974" s="141"/>
      <c r="M974" s="141"/>
      <c r="N974" s="141"/>
      <c r="O974" s="141"/>
      <c r="P974" s="141"/>
      <c r="Q974" s="141"/>
      <c r="R974" s="141"/>
      <c r="S974" s="141"/>
      <c r="T974" s="141"/>
      <c r="U974" s="141"/>
      <c r="V974" s="141"/>
      <c r="W974" s="141"/>
      <c r="X974" s="141"/>
      <c r="Y974" s="141"/>
      <c r="Z974" s="141"/>
      <c r="AA974" s="141"/>
      <c r="AB974" s="141"/>
      <c r="AC974" s="141"/>
      <c r="AD974" s="141"/>
      <c r="AE974" s="141"/>
      <c r="AF974" s="141"/>
      <c r="AG974" s="141"/>
      <c r="AH974" s="141"/>
      <c r="AI974" s="141"/>
      <c r="AJ974" s="141"/>
      <c r="AK974" s="141"/>
      <c r="AL974" s="141"/>
      <c r="AM974" s="141"/>
      <c r="AN974" s="141"/>
      <c r="AO974" s="141"/>
      <c r="AP974" s="141"/>
      <c r="AQ974" s="141"/>
      <c r="AR974" s="141"/>
      <c r="AS974" s="141"/>
      <c r="AT974" s="141"/>
      <c r="AU974" s="141"/>
      <c r="AV974" s="141"/>
      <c r="AW974" s="141"/>
      <c r="AX974" s="141"/>
      <c r="AY974" s="141"/>
      <c r="AZ974" s="141"/>
      <c r="BA974" s="141"/>
      <c r="BB974" s="141"/>
      <c r="BC974" s="141"/>
    </row>
    <row r="975" spans="7:55" s="2" customFormat="1" x14ac:dyDescent="0.4">
      <c r="G975" s="141"/>
      <c r="H975" s="141"/>
      <c r="I975" s="141"/>
      <c r="J975" s="141"/>
      <c r="K975" s="141"/>
      <c r="L975" s="141"/>
      <c r="M975" s="141"/>
      <c r="N975" s="141"/>
      <c r="O975" s="141"/>
      <c r="P975" s="141"/>
      <c r="Q975" s="141"/>
      <c r="R975" s="141"/>
      <c r="S975" s="141"/>
      <c r="T975" s="141"/>
      <c r="U975" s="141"/>
      <c r="V975" s="141"/>
      <c r="W975" s="141"/>
      <c r="X975" s="141"/>
      <c r="Y975" s="141"/>
      <c r="Z975" s="141"/>
      <c r="AA975" s="141"/>
      <c r="AB975" s="141"/>
      <c r="AC975" s="141"/>
      <c r="AD975" s="141"/>
      <c r="AE975" s="141"/>
      <c r="AF975" s="141"/>
      <c r="AG975" s="141"/>
      <c r="AH975" s="141"/>
      <c r="AI975" s="141"/>
      <c r="AJ975" s="141"/>
      <c r="AK975" s="141"/>
      <c r="AL975" s="141"/>
      <c r="AM975" s="141"/>
      <c r="AN975" s="141"/>
      <c r="AO975" s="141"/>
      <c r="AP975" s="141"/>
      <c r="AQ975" s="141"/>
      <c r="AR975" s="141"/>
      <c r="AS975" s="141"/>
      <c r="AT975" s="141"/>
      <c r="AU975" s="141"/>
      <c r="AV975" s="141"/>
      <c r="AW975" s="141"/>
      <c r="AX975" s="141"/>
      <c r="AY975" s="141"/>
      <c r="AZ975" s="141"/>
      <c r="BA975" s="141"/>
      <c r="BB975" s="141"/>
      <c r="BC975" s="141"/>
    </row>
    <row r="976" spans="7:55" s="2" customFormat="1" x14ac:dyDescent="0.4">
      <c r="G976" s="141"/>
      <c r="H976" s="141"/>
      <c r="I976" s="141"/>
      <c r="J976" s="141"/>
      <c r="K976" s="141"/>
      <c r="L976" s="141"/>
      <c r="M976" s="141"/>
      <c r="N976" s="141"/>
      <c r="O976" s="141"/>
      <c r="P976" s="141"/>
      <c r="Q976" s="141"/>
      <c r="R976" s="141"/>
      <c r="S976" s="141"/>
      <c r="T976" s="141"/>
      <c r="U976" s="141"/>
      <c r="V976" s="141"/>
      <c r="W976" s="141"/>
      <c r="X976" s="141"/>
      <c r="Y976" s="141"/>
      <c r="Z976" s="141"/>
      <c r="AA976" s="141"/>
      <c r="AB976" s="141"/>
      <c r="AC976" s="141"/>
      <c r="AD976" s="141"/>
      <c r="AE976" s="141"/>
      <c r="AF976" s="141"/>
      <c r="AG976" s="141"/>
      <c r="AH976" s="141"/>
      <c r="AI976" s="141"/>
      <c r="AJ976" s="141"/>
      <c r="AK976" s="141"/>
      <c r="AL976" s="141"/>
      <c r="AM976" s="141"/>
      <c r="AN976" s="141"/>
      <c r="AO976" s="141"/>
      <c r="AP976" s="141"/>
      <c r="AQ976" s="141"/>
      <c r="AR976" s="141"/>
      <c r="AS976" s="141"/>
      <c r="AT976" s="141"/>
      <c r="AU976" s="141"/>
      <c r="AV976" s="141"/>
      <c r="AW976" s="141"/>
      <c r="AX976" s="141"/>
      <c r="AY976" s="141"/>
      <c r="AZ976" s="141"/>
      <c r="BA976" s="141"/>
      <c r="BB976" s="141"/>
      <c r="BC976" s="141"/>
    </row>
    <row r="977" spans="7:55" s="2" customFormat="1" x14ac:dyDescent="0.4">
      <c r="G977" s="141"/>
      <c r="H977" s="141"/>
      <c r="I977" s="141"/>
      <c r="J977" s="141"/>
      <c r="K977" s="141"/>
      <c r="L977" s="141"/>
      <c r="M977" s="141"/>
      <c r="N977" s="141"/>
      <c r="O977" s="141"/>
      <c r="P977" s="141"/>
      <c r="Q977" s="141"/>
      <c r="R977" s="141"/>
      <c r="S977" s="141"/>
      <c r="T977" s="141"/>
      <c r="U977" s="141"/>
      <c r="V977" s="141"/>
      <c r="W977" s="141"/>
      <c r="X977" s="141"/>
      <c r="Y977" s="141"/>
      <c r="Z977" s="141"/>
      <c r="AA977" s="141"/>
      <c r="AB977" s="141"/>
      <c r="AC977" s="141"/>
      <c r="AD977" s="141"/>
      <c r="AE977" s="141"/>
      <c r="AF977" s="141"/>
      <c r="AG977" s="141"/>
      <c r="AH977" s="141"/>
      <c r="AI977" s="141"/>
      <c r="AJ977" s="141"/>
      <c r="AK977" s="141"/>
      <c r="AL977" s="141"/>
      <c r="AM977" s="141"/>
      <c r="AN977" s="141"/>
      <c r="AO977" s="141"/>
      <c r="AP977" s="141"/>
      <c r="AQ977" s="141"/>
      <c r="AR977" s="141"/>
      <c r="AS977" s="141"/>
      <c r="AT977" s="141"/>
      <c r="AU977" s="141"/>
      <c r="AV977" s="141"/>
      <c r="AW977" s="141"/>
      <c r="AX977" s="141"/>
      <c r="AY977" s="141"/>
      <c r="AZ977" s="141"/>
      <c r="BA977" s="141"/>
      <c r="BB977" s="141"/>
      <c r="BC977" s="141"/>
    </row>
    <row r="978" spans="7:55" s="2" customFormat="1" x14ac:dyDescent="0.4">
      <c r="G978" s="141"/>
      <c r="H978" s="141"/>
      <c r="I978" s="141"/>
      <c r="J978" s="141"/>
      <c r="K978" s="141"/>
      <c r="L978" s="141"/>
      <c r="M978" s="141"/>
      <c r="N978" s="141"/>
      <c r="O978" s="141"/>
      <c r="P978" s="141"/>
      <c r="Q978" s="141"/>
      <c r="R978" s="141"/>
      <c r="S978" s="141"/>
      <c r="T978" s="141"/>
      <c r="U978" s="141"/>
      <c r="V978" s="141"/>
      <c r="W978" s="141"/>
      <c r="X978" s="141"/>
      <c r="Y978" s="141"/>
      <c r="Z978" s="141"/>
      <c r="AA978" s="141"/>
      <c r="AB978" s="141"/>
      <c r="AC978" s="141"/>
      <c r="AD978" s="141"/>
      <c r="AE978" s="141"/>
      <c r="AF978" s="141"/>
      <c r="AG978" s="141"/>
      <c r="AH978" s="141"/>
      <c r="AI978" s="141"/>
      <c r="AJ978" s="141"/>
      <c r="AK978" s="141"/>
      <c r="AL978" s="141"/>
      <c r="AM978" s="141"/>
      <c r="AN978" s="141"/>
      <c r="AO978" s="141"/>
      <c r="AP978" s="141"/>
      <c r="AQ978" s="141"/>
      <c r="AR978" s="141"/>
      <c r="AS978" s="141"/>
      <c r="AT978" s="141"/>
      <c r="AU978" s="141"/>
      <c r="AV978" s="141"/>
      <c r="AW978" s="141"/>
      <c r="AX978" s="141"/>
      <c r="AY978" s="141"/>
      <c r="AZ978" s="141"/>
      <c r="BA978" s="141"/>
      <c r="BB978" s="141"/>
      <c r="BC978" s="141"/>
    </row>
    <row r="979" spans="7:55" s="2" customFormat="1" x14ac:dyDescent="0.4">
      <c r="G979" s="141"/>
      <c r="H979" s="141"/>
      <c r="I979" s="141"/>
      <c r="J979" s="141"/>
      <c r="K979" s="141"/>
      <c r="L979" s="141"/>
      <c r="M979" s="141"/>
      <c r="N979" s="141"/>
      <c r="O979" s="141"/>
      <c r="P979" s="141"/>
      <c r="Q979" s="141"/>
      <c r="R979" s="141"/>
      <c r="S979" s="141"/>
      <c r="T979" s="141"/>
      <c r="U979" s="141"/>
      <c r="V979" s="141"/>
      <c r="W979" s="141"/>
      <c r="X979" s="141"/>
      <c r="Y979" s="141"/>
      <c r="Z979" s="141"/>
      <c r="AA979" s="141"/>
      <c r="AB979" s="141"/>
      <c r="AC979" s="141"/>
      <c r="AD979" s="141"/>
      <c r="AE979" s="141"/>
      <c r="AF979" s="141"/>
      <c r="AG979" s="141"/>
      <c r="AH979" s="141"/>
      <c r="AI979" s="141"/>
      <c r="AJ979" s="141"/>
      <c r="AK979" s="141"/>
      <c r="AL979" s="141"/>
      <c r="AM979" s="141"/>
      <c r="AN979" s="141"/>
      <c r="AO979" s="141"/>
      <c r="AP979" s="141"/>
      <c r="AQ979" s="141"/>
      <c r="AR979" s="141"/>
      <c r="AS979" s="141"/>
      <c r="AT979" s="141"/>
      <c r="AU979" s="141"/>
      <c r="AV979" s="141"/>
      <c r="AW979" s="141"/>
      <c r="AX979" s="141"/>
      <c r="AY979" s="141"/>
      <c r="AZ979" s="141"/>
      <c r="BA979" s="141"/>
      <c r="BB979" s="141"/>
      <c r="BC979" s="141"/>
    </row>
    <row r="980" spans="7:55" s="2" customFormat="1" x14ac:dyDescent="0.4">
      <c r="G980" s="141"/>
      <c r="H980" s="141"/>
      <c r="I980" s="141"/>
      <c r="J980" s="141"/>
      <c r="K980" s="141"/>
      <c r="L980" s="141"/>
      <c r="M980" s="141"/>
      <c r="N980" s="141"/>
      <c r="O980" s="141"/>
      <c r="P980" s="141"/>
      <c r="Q980" s="141"/>
      <c r="R980" s="141"/>
      <c r="S980" s="141"/>
      <c r="T980" s="141"/>
      <c r="U980" s="141"/>
      <c r="V980" s="141"/>
      <c r="W980" s="141"/>
      <c r="X980" s="141"/>
      <c r="Y980" s="141"/>
      <c r="Z980" s="141"/>
      <c r="AA980" s="141"/>
      <c r="AB980" s="141"/>
      <c r="AC980" s="141"/>
      <c r="AD980" s="141"/>
      <c r="AE980" s="141"/>
      <c r="AF980" s="141"/>
      <c r="AG980" s="141"/>
      <c r="AH980" s="141"/>
      <c r="AI980" s="141"/>
      <c r="AJ980" s="141"/>
      <c r="AK980" s="141"/>
      <c r="AL980" s="141"/>
      <c r="AM980" s="141"/>
      <c r="AN980" s="141"/>
      <c r="AO980" s="141"/>
      <c r="AP980" s="141"/>
      <c r="AQ980" s="141"/>
      <c r="AR980" s="141"/>
      <c r="AS980" s="141"/>
      <c r="AT980" s="141"/>
      <c r="AU980" s="141"/>
      <c r="AV980" s="141"/>
      <c r="AW980" s="141"/>
      <c r="AX980" s="141"/>
      <c r="AY980" s="141"/>
      <c r="AZ980" s="141"/>
      <c r="BA980" s="141"/>
      <c r="BB980" s="141"/>
      <c r="BC980" s="141"/>
    </row>
    <row r="981" spans="7:55" s="2" customFormat="1" x14ac:dyDescent="0.4">
      <c r="G981" s="141"/>
      <c r="H981" s="141"/>
      <c r="I981" s="141"/>
      <c r="J981" s="141"/>
      <c r="K981" s="141"/>
      <c r="L981" s="141"/>
      <c r="M981" s="141"/>
      <c r="N981" s="141"/>
      <c r="O981" s="141"/>
      <c r="P981" s="141"/>
      <c r="Q981" s="141"/>
      <c r="R981" s="141"/>
      <c r="S981" s="141"/>
      <c r="T981" s="141"/>
      <c r="U981" s="141"/>
      <c r="V981" s="141"/>
      <c r="W981" s="141"/>
      <c r="X981" s="141"/>
      <c r="Y981" s="141"/>
      <c r="Z981" s="141"/>
      <c r="AA981" s="141"/>
      <c r="AB981" s="141"/>
      <c r="AC981" s="141"/>
      <c r="AD981" s="141"/>
      <c r="AE981" s="141"/>
      <c r="AF981" s="141"/>
      <c r="AG981" s="141"/>
      <c r="AH981" s="141"/>
      <c r="AI981" s="141"/>
      <c r="AJ981" s="141"/>
      <c r="AK981" s="141"/>
      <c r="AL981" s="141"/>
      <c r="AM981" s="141"/>
      <c r="AN981" s="141"/>
      <c r="AO981" s="141"/>
      <c r="AP981" s="141"/>
      <c r="AQ981" s="141"/>
      <c r="AR981" s="141"/>
      <c r="AS981" s="141"/>
      <c r="AT981" s="141"/>
      <c r="AU981" s="141"/>
      <c r="AV981" s="141"/>
      <c r="AW981" s="141"/>
      <c r="AX981" s="141"/>
      <c r="AY981" s="141"/>
      <c r="AZ981" s="141"/>
      <c r="BA981" s="141"/>
      <c r="BB981" s="141"/>
      <c r="BC981" s="141"/>
    </row>
    <row r="982" spans="7:55" s="2" customFormat="1" x14ac:dyDescent="0.4">
      <c r="G982" s="141"/>
      <c r="H982" s="141"/>
      <c r="I982" s="141"/>
      <c r="J982" s="141"/>
      <c r="K982" s="141"/>
      <c r="L982" s="141"/>
      <c r="M982" s="141"/>
      <c r="N982" s="141"/>
      <c r="O982" s="141"/>
      <c r="P982" s="141"/>
      <c r="Q982" s="141"/>
      <c r="R982" s="141"/>
      <c r="S982" s="141"/>
      <c r="T982" s="141"/>
      <c r="U982" s="141"/>
      <c r="V982" s="141"/>
      <c r="W982" s="141"/>
      <c r="X982" s="141"/>
      <c r="Y982" s="141"/>
      <c r="Z982" s="141"/>
      <c r="AA982" s="141"/>
      <c r="AB982" s="141"/>
      <c r="AC982" s="141"/>
      <c r="AD982" s="141"/>
      <c r="AE982" s="141"/>
      <c r="AF982" s="141"/>
      <c r="AG982" s="141"/>
      <c r="AH982" s="141"/>
      <c r="AI982" s="141"/>
      <c r="AJ982" s="141"/>
      <c r="AK982" s="141"/>
      <c r="AL982" s="141"/>
      <c r="AM982" s="141"/>
      <c r="AN982" s="141"/>
      <c r="AO982" s="141"/>
      <c r="AP982" s="141"/>
      <c r="AQ982" s="141"/>
      <c r="AR982" s="141"/>
      <c r="AS982" s="141"/>
      <c r="AT982" s="141"/>
      <c r="AU982" s="141"/>
      <c r="AV982" s="141"/>
      <c r="AW982" s="141"/>
      <c r="AX982" s="141"/>
      <c r="AY982" s="141"/>
      <c r="AZ982" s="141"/>
      <c r="BA982" s="141"/>
      <c r="BB982" s="141"/>
      <c r="BC982" s="141"/>
    </row>
    <row r="983" spans="7:55" s="2" customFormat="1" x14ac:dyDescent="0.4">
      <c r="G983" s="141"/>
      <c r="H983" s="141"/>
      <c r="I983" s="141"/>
      <c r="J983" s="141"/>
      <c r="K983" s="141"/>
      <c r="L983" s="141"/>
      <c r="M983" s="141"/>
      <c r="N983" s="141"/>
      <c r="O983" s="141"/>
      <c r="P983" s="141"/>
      <c r="Q983" s="141"/>
      <c r="R983" s="141"/>
      <c r="S983" s="141"/>
      <c r="T983" s="141"/>
      <c r="U983" s="141"/>
      <c r="V983" s="141"/>
      <c r="W983" s="141"/>
      <c r="X983" s="141"/>
      <c r="Y983" s="141"/>
      <c r="Z983" s="141"/>
      <c r="AA983" s="141"/>
      <c r="AB983" s="141"/>
      <c r="AC983" s="141"/>
      <c r="AD983" s="141"/>
      <c r="AE983" s="141"/>
      <c r="AF983" s="141"/>
      <c r="AG983" s="141"/>
      <c r="AH983" s="141"/>
      <c r="AI983" s="141"/>
      <c r="AJ983" s="141"/>
      <c r="AK983" s="141"/>
      <c r="AL983" s="141"/>
      <c r="AM983" s="141"/>
      <c r="AN983" s="141"/>
      <c r="AO983" s="141"/>
      <c r="AP983" s="141"/>
      <c r="AQ983" s="141"/>
      <c r="AR983" s="141"/>
      <c r="AS983" s="141"/>
      <c r="AT983" s="141"/>
      <c r="AU983" s="141"/>
      <c r="AV983" s="141"/>
      <c r="AW983" s="141"/>
      <c r="AX983" s="141"/>
      <c r="AY983" s="141"/>
      <c r="AZ983" s="141"/>
      <c r="BA983" s="141"/>
      <c r="BB983" s="141"/>
      <c r="BC983" s="141"/>
    </row>
    <row r="984" spans="7:55" s="2" customFormat="1" x14ac:dyDescent="0.4">
      <c r="G984" s="141"/>
      <c r="H984" s="141"/>
      <c r="I984" s="141"/>
      <c r="J984" s="141"/>
      <c r="K984" s="141"/>
      <c r="L984" s="141"/>
      <c r="M984" s="141"/>
      <c r="N984" s="141"/>
      <c r="O984" s="141"/>
      <c r="P984" s="141"/>
      <c r="Q984" s="141"/>
      <c r="R984" s="141"/>
      <c r="S984" s="141"/>
      <c r="T984" s="141"/>
      <c r="U984" s="141"/>
      <c r="V984" s="141"/>
      <c r="W984" s="141"/>
      <c r="X984" s="141"/>
      <c r="Y984" s="141"/>
      <c r="Z984" s="141"/>
      <c r="AA984" s="141"/>
      <c r="AB984" s="141"/>
      <c r="AC984" s="141"/>
      <c r="AD984" s="141"/>
      <c r="AE984" s="141"/>
      <c r="AF984" s="141"/>
      <c r="AG984" s="141"/>
      <c r="AH984" s="141"/>
      <c r="AI984" s="141"/>
      <c r="AJ984" s="141"/>
      <c r="AK984" s="141"/>
      <c r="AL984" s="141"/>
      <c r="AM984" s="141"/>
      <c r="AN984" s="141"/>
      <c r="AO984" s="141"/>
      <c r="AP984" s="141"/>
      <c r="AQ984" s="141"/>
      <c r="AR984" s="141"/>
      <c r="AS984" s="141"/>
      <c r="AT984" s="141"/>
      <c r="AU984" s="141"/>
      <c r="AV984" s="141"/>
      <c r="AW984" s="141"/>
      <c r="AX984" s="141"/>
      <c r="AY984" s="141"/>
      <c r="AZ984" s="141"/>
      <c r="BA984" s="141"/>
      <c r="BB984" s="141"/>
      <c r="BC984" s="141"/>
    </row>
    <row r="985" spans="7:55" s="2" customFormat="1" x14ac:dyDescent="0.4">
      <c r="G985" s="141"/>
      <c r="H985" s="141"/>
      <c r="I985" s="141"/>
      <c r="J985" s="141"/>
      <c r="K985" s="141"/>
      <c r="L985" s="141"/>
      <c r="M985" s="141"/>
      <c r="N985" s="141"/>
      <c r="O985" s="141"/>
      <c r="P985" s="141"/>
      <c r="Q985" s="141"/>
      <c r="R985" s="141"/>
      <c r="S985" s="141"/>
      <c r="T985" s="141"/>
      <c r="U985" s="141"/>
      <c r="V985" s="141"/>
      <c r="W985" s="141"/>
      <c r="X985" s="141"/>
      <c r="Y985" s="141"/>
      <c r="Z985" s="141"/>
      <c r="AA985" s="141"/>
      <c r="AB985" s="141"/>
      <c r="AC985" s="141"/>
      <c r="AD985" s="141"/>
      <c r="AE985" s="141"/>
      <c r="AF985" s="141"/>
      <c r="AG985" s="141"/>
      <c r="AH985" s="141"/>
      <c r="AI985" s="141"/>
      <c r="AJ985" s="141"/>
      <c r="AK985" s="141"/>
      <c r="AL985" s="141"/>
      <c r="AM985" s="141"/>
      <c r="AN985" s="141"/>
      <c r="AO985" s="141"/>
      <c r="AP985" s="141"/>
      <c r="AQ985" s="141"/>
      <c r="AR985" s="141"/>
      <c r="AS985" s="141"/>
      <c r="AT985" s="141"/>
      <c r="AU985" s="141"/>
      <c r="AV985" s="141"/>
      <c r="AW985" s="141"/>
      <c r="AX985" s="141"/>
      <c r="AY985" s="141"/>
      <c r="AZ985" s="141"/>
      <c r="BA985" s="141"/>
      <c r="BB985" s="141"/>
      <c r="BC985" s="141"/>
    </row>
    <row r="986" spans="7:55" s="2" customFormat="1" x14ac:dyDescent="0.4">
      <c r="G986" s="141"/>
      <c r="H986" s="141"/>
      <c r="I986" s="141"/>
      <c r="J986" s="141"/>
      <c r="K986" s="141"/>
      <c r="L986" s="141"/>
      <c r="M986" s="141"/>
      <c r="N986" s="141"/>
      <c r="O986" s="141"/>
      <c r="P986" s="141"/>
      <c r="Q986" s="141"/>
      <c r="R986" s="141"/>
      <c r="S986" s="141"/>
      <c r="T986" s="141"/>
      <c r="U986" s="141"/>
      <c r="V986" s="141"/>
      <c r="W986" s="141"/>
      <c r="X986" s="141"/>
      <c r="Y986" s="141"/>
      <c r="Z986" s="141"/>
      <c r="AA986" s="141"/>
      <c r="AB986" s="141"/>
      <c r="AC986" s="141"/>
      <c r="AD986" s="141"/>
      <c r="AE986" s="141"/>
      <c r="AF986" s="141"/>
      <c r="AG986" s="141"/>
      <c r="AH986" s="141"/>
      <c r="AI986" s="141"/>
      <c r="AJ986" s="141"/>
      <c r="AK986" s="141"/>
      <c r="AL986" s="141"/>
      <c r="AM986" s="141"/>
      <c r="AN986" s="141"/>
      <c r="AO986" s="141"/>
      <c r="AP986" s="141"/>
      <c r="AQ986" s="141"/>
      <c r="AR986" s="141"/>
      <c r="AS986" s="141"/>
      <c r="AT986" s="141"/>
      <c r="AU986" s="141"/>
      <c r="AV986" s="141"/>
      <c r="AW986" s="141"/>
      <c r="AX986" s="141"/>
      <c r="AY986" s="141"/>
      <c r="AZ986" s="141"/>
      <c r="BA986" s="141"/>
      <c r="BB986" s="141"/>
      <c r="BC986" s="141"/>
    </row>
    <row r="987" spans="7:55" s="2" customFormat="1" x14ac:dyDescent="0.4">
      <c r="G987" s="141"/>
      <c r="H987" s="141"/>
      <c r="I987" s="141"/>
      <c r="J987" s="141"/>
      <c r="K987" s="141"/>
      <c r="L987" s="141"/>
      <c r="M987" s="141"/>
      <c r="N987" s="141"/>
      <c r="O987" s="141"/>
      <c r="P987" s="141"/>
      <c r="Q987" s="141"/>
      <c r="R987" s="141"/>
      <c r="S987" s="141"/>
      <c r="T987" s="141"/>
      <c r="U987" s="141"/>
      <c r="V987" s="141"/>
      <c r="W987" s="141"/>
      <c r="X987" s="141"/>
      <c r="Y987" s="141"/>
      <c r="Z987" s="141"/>
      <c r="AA987" s="141"/>
      <c r="AB987" s="141"/>
      <c r="AC987" s="141"/>
      <c r="AD987" s="141"/>
      <c r="AE987" s="141"/>
      <c r="AF987" s="141"/>
      <c r="AG987" s="141"/>
      <c r="AH987" s="141"/>
      <c r="AI987" s="141"/>
      <c r="AJ987" s="141"/>
      <c r="AK987" s="141"/>
      <c r="AL987" s="141"/>
      <c r="AM987" s="141"/>
      <c r="AN987" s="141"/>
      <c r="AO987" s="141"/>
      <c r="AP987" s="141"/>
      <c r="AQ987" s="141"/>
      <c r="AR987" s="141"/>
      <c r="AS987" s="141"/>
      <c r="AT987" s="141"/>
      <c r="AU987" s="141"/>
      <c r="AV987" s="141"/>
      <c r="AW987" s="141"/>
      <c r="AX987" s="141"/>
      <c r="AY987" s="141"/>
      <c r="AZ987" s="141"/>
      <c r="BA987" s="141"/>
      <c r="BB987" s="141"/>
      <c r="BC987" s="141"/>
    </row>
    <row r="988" spans="7:55" s="2" customFormat="1" x14ac:dyDescent="0.4">
      <c r="G988" s="141"/>
      <c r="H988" s="141"/>
      <c r="I988" s="141"/>
      <c r="J988" s="141"/>
      <c r="K988" s="141"/>
      <c r="L988" s="141"/>
      <c r="M988" s="141"/>
      <c r="N988" s="141"/>
      <c r="O988" s="141"/>
      <c r="P988" s="141"/>
      <c r="Q988" s="141"/>
      <c r="R988" s="141"/>
      <c r="S988" s="141"/>
      <c r="T988" s="141"/>
      <c r="U988" s="141"/>
      <c r="V988" s="141"/>
      <c r="W988" s="141"/>
      <c r="X988" s="141"/>
      <c r="Y988" s="141"/>
      <c r="Z988" s="141"/>
      <c r="AA988" s="141"/>
      <c r="AB988" s="141"/>
      <c r="AC988" s="141"/>
      <c r="AD988" s="141"/>
      <c r="AE988" s="141"/>
      <c r="AF988" s="141"/>
      <c r="AG988" s="141"/>
      <c r="AH988" s="141"/>
      <c r="AI988" s="141"/>
      <c r="AJ988" s="141"/>
      <c r="AK988" s="141"/>
      <c r="AL988" s="141"/>
      <c r="AM988" s="141"/>
      <c r="AN988" s="141"/>
      <c r="AO988" s="141"/>
      <c r="AP988" s="141"/>
      <c r="AQ988" s="141"/>
      <c r="AR988" s="141"/>
      <c r="AS988" s="141"/>
      <c r="AT988" s="141"/>
      <c r="AU988" s="141"/>
      <c r="AV988" s="141"/>
      <c r="AW988" s="141"/>
      <c r="AX988" s="141"/>
      <c r="AY988" s="141"/>
      <c r="AZ988" s="141"/>
      <c r="BA988" s="141"/>
      <c r="BB988" s="141"/>
      <c r="BC988" s="141"/>
    </row>
    <row r="989" spans="7:55" s="2" customFormat="1" x14ac:dyDescent="0.4">
      <c r="G989" s="141"/>
      <c r="H989" s="141"/>
      <c r="I989" s="141"/>
      <c r="J989" s="141"/>
      <c r="K989" s="141"/>
      <c r="L989" s="141"/>
      <c r="M989" s="141"/>
      <c r="N989" s="141"/>
      <c r="O989" s="141"/>
      <c r="P989" s="141"/>
      <c r="Q989" s="141"/>
      <c r="R989" s="141"/>
      <c r="S989" s="141"/>
      <c r="T989" s="141"/>
      <c r="U989" s="141"/>
      <c r="V989" s="141"/>
      <c r="W989" s="141"/>
      <c r="X989" s="141"/>
      <c r="Y989" s="141"/>
      <c r="Z989" s="141"/>
      <c r="AA989" s="141"/>
      <c r="AB989" s="141"/>
      <c r="AC989" s="141"/>
      <c r="AD989" s="141"/>
      <c r="AE989" s="141"/>
      <c r="AF989" s="141"/>
      <c r="AG989" s="141"/>
      <c r="AH989" s="141"/>
      <c r="AI989" s="141"/>
      <c r="AJ989" s="141"/>
      <c r="AK989" s="141"/>
      <c r="AL989" s="141"/>
      <c r="AM989" s="141"/>
      <c r="AN989" s="141"/>
      <c r="AO989" s="141"/>
      <c r="AP989" s="141"/>
      <c r="AQ989" s="141"/>
      <c r="AR989" s="141"/>
      <c r="AS989" s="141"/>
      <c r="AT989" s="141"/>
      <c r="AU989" s="141"/>
      <c r="AV989" s="141"/>
      <c r="AW989" s="141"/>
      <c r="AX989" s="141"/>
      <c r="AY989" s="141"/>
      <c r="AZ989" s="141"/>
      <c r="BA989" s="141"/>
      <c r="BB989" s="141"/>
      <c r="BC989" s="141"/>
    </row>
    <row r="990" spans="7:55" s="2" customFormat="1" x14ac:dyDescent="0.4">
      <c r="G990" s="141"/>
      <c r="H990" s="141"/>
      <c r="I990" s="141"/>
      <c r="J990" s="141"/>
      <c r="K990" s="141"/>
      <c r="L990" s="141"/>
      <c r="M990" s="141"/>
      <c r="N990" s="141"/>
      <c r="O990" s="141"/>
      <c r="P990" s="141"/>
      <c r="Q990" s="141"/>
      <c r="R990" s="141"/>
      <c r="S990" s="141"/>
      <c r="T990" s="141"/>
      <c r="U990" s="141"/>
      <c r="V990" s="141"/>
      <c r="W990" s="141"/>
      <c r="X990" s="141"/>
      <c r="Y990" s="141"/>
      <c r="Z990" s="141"/>
      <c r="AA990" s="141"/>
      <c r="AB990" s="141"/>
      <c r="AC990" s="141"/>
      <c r="AD990" s="141"/>
      <c r="AE990" s="141"/>
      <c r="AF990" s="141"/>
      <c r="AG990" s="141"/>
      <c r="AH990" s="141"/>
      <c r="AI990" s="141"/>
      <c r="AJ990" s="141"/>
      <c r="AK990" s="141"/>
      <c r="AL990" s="141"/>
      <c r="AM990" s="141"/>
      <c r="AN990" s="141"/>
      <c r="AO990" s="141"/>
      <c r="AP990" s="141"/>
      <c r="AQ990" s="141"/>
      <c r="AR990" s="141"/>
      <c r="AS990" s="141"/>
      <c r="AT990" s="141"/>
      <c r="AU990" s="141"/>
      <c r="AV990" s="141"/>
      <c r="AW990" s="141"/>
      <c r="AX990" s="141"/>
      <c r="AY990" s="141"/>
      <c r="AZ990" s="141"/>
      <c r="BA990" s="141"/>
      <c r="BB990" s="141"/>
      <c r="BC990" s="141"/>
    </row>
    <row r="991" spans="7:55" s="2" customFormat="1" x14ac:dyDescent="0.4">
      <c r="G991" s="141"/>
      <c r="H991" s="141"/>
      <c r="I991" s="141"/>
      <c r="J991" s="141"/>
      <c r="K991" s="141"/>
      <c r="L991" s="141"/>
      <c r="M991" s="141"/>
      <c r="N991" s="141"/>
      <c r="O991" s="141"/>
      <c r="P991" s="141"/>
      <c r="Q991" s="141"/>
      <c r="R991" s="141"/>
      <c r="S991" s="141"/>
      <c r="T991" s="141"/>
      <c r="U991" s="141"/>
      <c r="V991" s="141"/>
      <c r="W991" s="141"/>
      <c r="X991" s="141"/>
      <c r="Y991" s="141"/>
      <c r="Z991" s="141"/>
      <c r="AA991" s="141"/>
      <c r="AB991" s="141"/>
      <c r="AC991" s="141"/>
      <c r="AD991" s="141"/>
      <c r="AE991" s="141"/>
      <c r="AF991" s="141"/>
      <c r="AG991" s="141"/>
      <c r="AH991" s="141"/>
      <c r="AI991" s="141"/>
      <c r="AJ991" s="141"/>
      <c r="AK991" s="141"/>
      <c r="AL991" s="141"/>
      <c r="AM991" s="141"/>
      <c r="AN991" s="141"/>
      <c r="AO991" s="141"/>
      <c r="AP991" s="141"/>
      <c r="AQ991" s="141"/>
      <c r="AR991" s="141"/>
      <c r="AS991" s="141"/>
      <c r="AT991" s="141"/>
      <c r="AU991" s="141"/>
      <c r="AV991" s="141"/>
      <c r="AW991" s="141"/>
      <c r="AX991" s="141"/>
      <c r="AY991" s="141"/>
      <c r="AZ991" s="141"/>
      <c r="BA991" s="141"/>
      <c r="BB991" s="141"/>
      <c r="BC991" s="141"/>
    </row>
    <row r="992" spans="7:55" s="2" customFormat="1" x14ac:dyDescent="0.4">
      <c r="G992" s="141"/>
      <c r="H992" s="141"/>
      <c r="I992" s="141"/>
      <c r="J992" s="141"/>
      <c r="K992" s="141"/>
      <c r="L992" s="141"/>
      <c r="M992" s="141"/>
      <c r="N992" s="141"/>
      <c r="O992" s="141"/>
      <c r="P992" s="141"/>
      <c r="Q992" s="141"/>
      <c r="R992" s="141"/>
      <c r="S992" s="141"/>
      <c r="T992" s="141"/>
      <c r="U992" s="141"/>
      <c r="V992" s="141"/>
      <c r="W992" s="141"/>
      <c r="X992" s="141"/>
      <c r="Y992" s="141"/>
      <c r="Z992" s="141"/>
      <c r="AA992" s="141"/>
      <c r="AB992" s="141"/>
      <c r="AC992" s="141"/>
      <c r="AD992" s="141"/>
      <c r="AE992" s="141"/>
      <c r="AF992" s="141"/>
      <c r="AG992" s="141"/>
      <c r="AH992" s="141"/>
      <c r="AI992" s="141"/>
      <c r="AJ992" s="141"/>
      <c r="AK992" s="141"/>
      <c r="AL992" s="141"/>
      <c r="AM992" s="141"/>
      <c r="AN992" s="141"/>
      <c r="AO992" s="141"/>
      <c r="AP992" s="141"/>
      <c r="AQ992" s="141"/>
      <c r="AR992" s="141"/>
      <c r="AS992" s="141"/>
      <c r="AT992" s="141"/>
      <c r="AU992" s="141"/>
      <c r="AV992" s="141"/>
      <c r="AW992" s="141"/>
      <c r="AX992" s="141"/>
      <c r="AY992" s="141"/>
      <c r="AZ992" s="141"/>
      <c r="BA992" s="141"/>
      <c r="BB992" s="141"/>
      <c r="BC992" s="141"/>
    </row>
    <row r="993" spans="7:55" s="2" customFormat="1" x14ac:dyDescent="0.4">
      <c r="G993" s="141"/>
      <c r="H993" s="141"/>
      <c r="I993" s="141"/>
      <c r="J993" s="141"/>
      <c r="K993" s="141"/>
      <c r="L993" s="141"/>
      <c r="M993" s="141"/>
      <c r="N993" s="141"/>
      <c r="O993" s="141"/>
      <c r="P993" s="141"/>
      <c r="Q993" s="141"/>
      <c r="R993" s="141"/>
      <c r="S993" s="141"/>
      <c r="T993" s="141"/>
      <c r="U993" s="141"/>
      <c r="V993" s="141"/>
      <c r="W993" s="141"/>
      <c r="X993" s="141"/>
      <c r="Y993" s="141"/>
      <c r="Z993" s="141"/>
      <c r="AA993" s="141"/>
      <c r="AB993" s="141"/>
      <c r="AC993" s="141"/>
      <c r="AD993" s="141"/>
      <c r="AE993" s="141"/>
      <c r="AF993" s="141"/>
      <c r="AG993" s="141"/>
      <c r="AH993" s="141"/>
      <c r="AI993" s="141"/>
      <c r="AJ993" s="141"/>
      <c r="AK993" s="141"/>
      <c r="AL993" s="141"/>
      <c r="AM993" s="141"/>
      <c r="AN993" s="141"/>
      <c r="AO993" s="141"/>
      <c r="AP993" s="141"/>
      <c r="AQ993" s="141"/>
      <c r="AR993" s="141"/>
      <c r="AS993" s="141"/>
      <c r="AT993" s="141"/>
      <c r="AU993" s="141"/>
      <c r="AV993" s="141"/>
      <c r="AW993" s="141"/>
      <c r="AX993" s="141"/>
      <c r="AY993" s="141"/>
      <c r="AZ993" s="141"/>
      <c r="BA993" s="141"/>
      <c r="BB993" s="141"/>
      <c r="BC993" s="141"/>
    </row>
    <row r="994" spans="7:55" s="2" customFormat="1" x14ac:dyDescent="0.4">
      <c r="G994" s="141"/>
      <c r="H994" s="141"/>
      <c r="I994" s="141"/>
      <c r="J994" s="141"/>
      <c r="K994" s="141"/>
      <c r="L994" s="141"/>
      <c r="M994" s="141"/>
      <c r="N994" s="141"/>
      <c r="O994" s="141"/>
      <c r="P994" s="141"/>
      <c r="Q994" s="141"/>
      <c r="R994" s="141"/>
      <c r="S994" s="141"/>
      <c r="T994" s="141"/>
      <c r="U994" s="141"/>
      <c r="V994" s="141"/>
      <c r="W994" s="141"/>
      <c r="X994" s="141"/>
      <c r="Y994" s="141"/>
      <c r="Z994" s="141"/>
      <c r="AA994" s="141"/>
      <c r="AB994" s="141"/>
      <c r="AC994" s="141"/>
      <c r="AD994" s="141"/>
      <c r="AE994" s="141"/>
      <c r="AF994" s="141"/>
      <c r="AG994" s="141"/>
      <c r="AH994" s="141"/>
      <c r="AI994" s="141"/>
      <c r="AJ994" s="141"/>
      <c r="AK994" s="141"/>
      <c r="AL994" s="141"/>
      <c r="AM994" s="141"/>
      <c r="AN994" s="141"/>
      <c r="AO994" s="141"/>
      <c r="AP994" s="141"/>
      <c r="AQ994" s="141"/>
      <c r="AR994" s="141"/>
      <c r="AS994" s="141"/>
      <c r="AT994" s="141"/>
      <c r="AU994" s="141"/>
      <c r="AV994" s="141"/>
      <c r="AW994" s="141"/>
      <c r="AX994" s="141"/>
      <c r="AY994" s="141"/>
      <c r="AZ994" s="141"/>
      <c r="BA994" s="141"/>
      <c r="BB994" s="141"/>
      <c r="BC994" s="141"/>
    </row>
    <row r="995" spans="7:55" s="2" customFormat="1" x14ac:dyDescent="0.4">
      <c r="G995" s="141"/>
      <c r="H995" s="141"/>
      <c r="I995" s="141"/>
      <c r="J995" s="141"/>
      <c r="K995" s="141"/>
      <c r="L995" s="141"/>
      <c r="M995" s="141"/>
      <c r="N995" s="141"/>
      <c r="O995" s="141"/>
      <c r="P995" s="141"/>
      <c r="Q995" s="141"/>
      <c r="R995" s="141"/>
      <c r="S995" s="141"/>
      <c r="T995" s="141"/>
      <c r="U995" s="141"/>
      <c r="V995" s="141"/>
      <c r="W995" s="141"/>
      <c r="X995" s="141"/>
      <c r="Y995" s="141"/>
      <c r="Z995" s="141"/>
      <c r="AA995" s="141"/>
      <c r="AB995" s="141"/>
      <c r="AC995" s="141"/>
      <c r="AD995" s="141"/>
      <c r="AE995" s="141"/>
      <c r="AF995" s="141"/>
      <c r="AG995" s="141"/>
      <c r="AH995" s="141"/>
      <c r="AI995" s="141"/>
      <c r="AJ995" s="141"/>
      <c r="AK995" s="141"/>
      <c r="AL995" s="141"/>
      <c r="AM995" s="141"/>
      <c r="AN995" s="141"/>
      <c r="AO995" s="141"/>
      <c r="AP995" s="141"/>
      <c r="AQ995" s="141"/>
      <c r="AR995" s="141"/>
      <c r="AS995" s="141"/>
      <c r="AT995" s="141"/>
      <c r="AU995" s="141"/>
      <c r="AV995" s="141"/>
      <c r="AW995" s="141"/>
      <c r="AX995" s="141"/>
      <c r="AY995" s="141"/>
      <c r="AZ995" s="141"/>
      <c r="BA995" s="141"/>
      <c r="BB995" s="141"/>
      <c r="BC995" s="141"/>
    </row>
    <row r="996" spans="7:55" s="2" customFormat="1" x14ac:dyDescent="0.4">
      <c r="G996" s="141"/>
      <c r="H996" s="141"/>
      <c r="I996" s="141"/>
      <c r="J996" s="141"/>
      <c r="K996" s="141"/>
      <c r="L996" s="141"/>
      <c r="M996" s="141"/>
      <c r="N996" s="141"/>
      <c r="O996" s="141"/>
      <c r="P996" s="141"/>
      <c r="Q996" s="141"/>
      <c r="R996" s="141"/>
      <c r="S996" s="141"/>
      <c r="T996" s="141"/>
      <c r="U996" s="141"/>
      <c r="V996" s="141"/>
      <c r="W996" s="141"/>
      <c r="X996" s="141"/>
      <c r="Y996" s="141"/>
      <c r="Z996" s="141"/>
      <c r="AA996" s="141"/>
      <c r="AB996" s="141"/>
      <c r="AC996" s="141"/>
      <c r="AD996" s="141"/>
      <c r="AE996" s="141"/>
      <c r="AF996" s="141"/>
      <c r="AG996" s="141"/>
      <c r="AH996" s="141"/>
      <c r="AI996" s="141"/>
      <c r="AJ996" s="141"/>
      <c r="AK996" s="141"/>
      <c r="AL996" s="141"/>
      <c r="AM996" s="141"/>
      <c r="AN996" s="141"/>
      <c r="AO996" s="141"/>
      <c r="AP996" s="141"/>
      <c r="AQ996" s="141"/>
      <c r="AR996" s="141"/>
      <c r="AS996" s="141"/>
      <c r="AT996" s="141"/>
      <c r="AU996" s="141"/>
      <c r="AV996" s="141"/>
      <c r="AW996" s="141"/>
      <c r="AX996" s="141"/>
      <c r="AY996" s="141"/>
      <c r="AZ996" s="141"/>
      <c r="BA996" s="141"/>
      <c r="BB996" s="141"/>
      <c r="BC996" s="141"/>
    </row>
    <row r="997" spans="7:55" s="2" customFormat="1" x14ac:dyDescent="0.4">
      <c r="G997" s="141"/>
      <c r="H997" s="141"/>
      <c r="I997" s="141"/>
      <c r="J997" s="141"/>
      <c r="K997" s="141"/>
      <c r="L997" s="141"/>
      <c r="M997" s="141"/>
      <c r="N997" s="141"/>
      <c r="O997" s="141"/>
      <c r="P997" s="141"/>
      <c r="Q997" s="141"/>
      <c r="R997" s="141"/>
      <c r="S997" s="141"/>
      <c r="T997" s="141"/>
      <c r="U997" s="141"/>
      <c r="V997" s="141"/>
      <c r="W997" s="141"/>
      <c r="X997" s="141"/>
      <c r="Y997" s="141"/>
      <c r="Z997" s="141"/>
      <c r="AA997" s="141"/>
      <c r="AB997" s="141"/>
      <c r="AC997" s="141"/>
      <c r="AD997" s="141"/>
      <c r="AE997" s="141"/>
      <c r="AF997" s="141"/>
      <c r="AG997" s="141"/>
      <c r="AH997" s="141"/>
      <c r="AI997" s="141"/>
      <c r="AJ997" s="141"/>
      <c r="AK997" s="141"/>
      <c r="AL997" s="141"/>
      <c r="AM997" s="141"/>
      <c r="AN997" s="141"/>
      <c r="AO997" s="141"/>
      <c r="AP997" s="141"/>
      <c r="AQ997" s="141"/>
      <c r="AR997" s="141"/>
      <c r="AS997" s="141"/>
      <c r="AT997" s="141"/>
      <c r="AU997" s="141"/>
      <c r="AV997" s="141"/>
      <c r="AW997" s="141"/>
      <c r="AX997" s="141"/>
      <c r="AY997" s="141"/>
      <c r="AZ997" s="141"/>
      <c r="BA997" s="141"/>
      <c r="BB997" s="141"/>
      <c r="BC997" s="141"/>
    </row>
    <row r="998" spans="7:55" s="2" customFormat="1" x14ac:dyDescent="0.4">
      <c r="G998" s="141"/>
      <c r="H998" s="141"/>
      <c r="I998" s="141"/>
      <c r="J998" s="141"/>
      <c r="K998" s="141"/>
      <c r="L998" s="141"/>
      <c r="M998" s="141"/>
      <c r="N998" s="141"/>
      <c r="O998" s="141"/>
      <c r="P998" s="141"/>
      <c r="Q998" s="141"/>
      <c r="R998" s="141"/>
      <c r="S998" s="141"/>
      <c r="T998" s="141"/>
      <c r="U998" s="141"/>
      <c r="V998" s="141"/>
      <c r="W998" s="141"/>
      <c r="X998" s="141"/>
      <c r="Y998" s="141"/>
      <c r="Z998" s="141"/>
      <c r="AA998" s="141"/>
      <c r="AB998" s="141"/>
      <c r="AC998" s="141"/>
      <c r="AD998" s="141"/>
      <c r="AE998" s="141"/>
      <c r="AF998" s="141"/>
      <c r="AG998" s="141"/>
      <c r="AH998" s="141"/>
      <c r="AI998" s="141"/>
      <c r="AJ998" s="141"/>
      <c r="AK998" s="141"/>
      <c r="AL998" s="141"/>
      <c r="AM998" s="141"/>
      <c r="AN998" s="141"/>
      <c r="AO998" s="141"/>
      <c r="AP998" s="141"/>
      <c r="AQ998" s="141"/>
      <c r="AR998" s="141"/>
      <c r="AS998" s="141"/>
      <c r="AT998" s="141"/>
      <c r="AU998" s="141"/>
      <c r="AV998" s="141"/>
      <c r="AW998" s="141"/>
      <c r="AX998" s="141"/>
      <c r="AY998" s="141"/>
      <c r="AZ998" s="141"/>
      <c r="BA998" s="141"/>
      <c r="BB998" s="141"/>
      <c r="BC998" s="141"/>
    </row>
    <row r="999" spans="7:55" s="2" customFormat="1" x14ac:dyDescent="0.4">
      <c r="G999" s="141"/>
      <c r="H999" s="141"/>
      <c r="I999" s="141"/>
      <c r="J999" s="141"/>
      <c r="K999" s="141"/>
      <c r="L999" s="141"/>
      <c r="M999" s="141"/>
      <c r="N999" s="141"/>
      <c r="O999" s="141"/>
      <c r="P999" s="141"/>
      <c r="Q999" s="141"/>
      <c r="R999" s="141"/>
      <c r="S999" s="141"/>
      <c r="T999" s="141"/>
      <c r="U999" s="141"/>
      <c r="V999" s="141"/>
      <c r="W999" s="141"/>
      <c r="X999" s="141"/>
      <c r="Y999" s="141"/>
      <c r="Z999" s="141"/>
      <c r="AA999" s="141"/>
      <c r="AB999" s="141"/>
      <c r="AC999" s="141"/>
      <c r="AD999" s="141"/>
      <c r="AE999" s="141"/>
      <c r="AF999" s="141"/>
      <c r="AG999" s="141"/>
      <c r="AH999" s="141"/>
      <c r="AI999" s="141"/>
      <c r="AJ999" s="141"/>
      <c r="AK999" s="141"/>
      <c r="AL999" s="141"/>
      <c r="AM999" s="141"/>
      <c r="AN999" s="141"/>
      <c r="AO999" s="141"/>
      <c r="AP999" s="141"/>
      <c r="AQ999" s="141"/>
      <c r="AR999" s="141"/>
      <c r="AS999" s="141"/>
      <c r="AT999" s="141"/>
      <c r="AU999" s="141"/>
      <c r="AV999" s="141"/>
      <c r="AW999" s="141"/>
      <c r="AX999" s="141"/>
      <c r="AY999" s="141"/>
      <c r="AZ999" s="141"/>
      <c r="BA999" s="141"/>
      <c r="BB999" s="141"/>
      <c r="BC999" s="141"/>
    </row>
    <row r="1000" spans="7:55" s="2" customFormat="1" x14ac:dyDescent="0.4">
      <c r="G1000" s="141"/>
      <c r="H1000" s="141"/>
      <c r="I1000" s="141"/>
      <c r="J1000" s="141"/>
      <c r="K1000" s="141"/>
      <c r="L1000" s="141"/>
      <c r="M1000" s="141"/>
      <c r="N1000" s="141"/>
      <c r="O1000" s="141"/>
      <c r="P1000" s="141"/>
      <c r="Q1000" s="141"/>
      <c r="R1000" s="141"/>
      <c r="S1000" s="141"/>
      <c r="T1000" s="141"/>
      <c r="U1000" s="141"/>
      <c r="V1000" s="141"/>
      <c r="W1000" s="141"/>
      <c r="X1000" s="141"/>
      <c r="Y1000" s="141"/>
      <c r="Z1000" s="141"/>
      <c r="AA1000" s="141"/>
      <c r="AB1000" s="141"/>
      <c r="AC1000" s="141"/>
      <c r="AD1000" s="141"/>
      <c r="AE1000" s="141"/>
      <c r="AF1000" s="141"/>
      <c r="AG1000" s="141"/>
      <c r="AH1000" s="141"/>
      <c r="AI1000" s="141"/>
      <c r="AJ1000" s="141"/>
      <c r="AK1000" s="141"/>
      <c r="AL1000" s="141"/>
      <c r="AM1000" s="141"/>
      <c r="AN1000" s="141"/>
      <c r="AO1000" s="141"/>
      <c r="AP1000" s="141"/>
      <c r="AQ1000" s="141"/>
      <c r="AR1000" s="141"/>
      <c r="AS1000" s="141"/>
      <c r="AT1000" s="141"/>
      <c r="AU1000" s="141"/>
      <c r="AV1000" s="141"/>
      <c r="AW1000" s="141"/>
      <c r="AX1000" s="141"/>
      <c r="AY1000" s="141"/>
      <c r="AZ1000" s="141"/>
      <c r="BA1000" s="141"/>
      <c r="BB1000" s="141"/>
      <c r="BC1000" s="141"/>
    </row>
    <row r="1001" spans="7:55" s="2" customFormat="1" x14ac:dyDescent="0.4">
      <c r="G1001" s="141"/>
      <c r="H1001" s="141"/>
      <c r="I1001" s="141"/>
      <c r="J1001" s="141"/>
      <c r="K1001" s="141"/>
      <c r="L1001" s="141"/>
      <c r="M1001" s="141"/>
      <c r="N1001" s="141"/>
      <c r="O1001" s="141"/>
      <c r="P1001" s="141"/>
      <c r="Q1001" s="141"/>
      <c r="R1001" s="141"/>
      <c r="S1001" s="141"/>
      <c r="T1001" s="141"/>
      <c r="U1001" s="141"/>
      <c r="V1001" s="141"/>
      <c r="W1001" s="141"/>
      <c r="X1001" s="141"/>
      <c r="Y1001" s="141"/>
      <c r="Z1001" s="141"/>
      <c r="AA1001" s="141"/>
      <c r="AB1001" s="141"/>
      <c r="AC1001" s="141"/>
      <c r="AD1001" s="141"/>
      <c r="AE1001" s="141"/>
      <c r="AF1001" s="141"/>
      <c r="AG1001" s="141"/>
      <c r="AH1001" s="141"/>
      <c r="AI1001" s="141"/>
      <c r="AJ1001" s="141"/>
      <c r="AK1001" s="141"/>
      <c r="AL1001" s="141"/>
      <c r="AM1001" s="141"/>
      <c r="AN1001" s="141"/>
      <c r="AO1001" s="141"/>
      <c r="AP1001" s="141"/>
      <c r="AQ1001" s="141"/>
      <c r="AR1001" s="141"/>
      <c r="AS1001" s="141"/>
      <c r="AT1001" s="141"/>
      <c r="AU1001" s="141"/>
      <c r="AV1001" s="141"/>
      <c r="AW1001" s="141"/>
      <c r="AX1001" s="141"/>
      <c r="AY1001" s="141"/>
      <c r="AZ1001" s="141"/>
      <c r="BA1001" s="141"/>
      <c r="BB1001" s="141"/>
      <c r="BC1001" s="141"/>
    </row>
    <row r="1002" spans="7:55" s="2" customFormat="1" x14ac:dyDescent="0.4">
      <c r="G1002" s="141"/>
      <c r="H1002" s="141"/>
      <c r="I1002" s="141"/>
      <c r="J1002" s="141"/>
      <c r="K1002" s="141"/>
      <c r="L1002" s="141"/>
      <c r="M1002" s="141"/>
      <c r="N1002" s="141"/>
      <c r="O1002" s="141"/>
      <c r="P1002" s="141"/>
      <c r="Q1002" s="141"/>
      <c r="R1002" s="141"/>
      <c r="S1002" s="141"/>
      <c r="T1002" s="141"/>
      <c r="U1002" s="141"/>
      <c r="V1002" s="141"/>
      <c r="W1002" s="141"/>
      <c r="X1002" s="141"/>
      <c r="Y1002" s="141"/>
      <c r="Z1002" s="141"/>
      <c r="AA1002" s="141"/>
      <c r="AB1002" s="141"/>
      <c r="AC1002" s="141"/>
      <c r="AD1002" s="141"/>
      <c r="AE1002" s="141"/>
      <c r="AF1002" s="141"/>
      <c r="AG1002" s="141"/>
      <c r="AH1002" s="141"/>
      <c r="AI1002" s="141"/>
      <c r="AJ1002" s="141"/>
      <c r="AK1002" s="141"/>
      <c r="AL1002" s="141"/>
      <c r="AM1002" s="141"/>
      <c r="AN1002" s="141"/>
      <c r="AO1002" s="141"/>
      <c r="AP1002" s="141"/>
      <c r="AQ1002" s="141"/>
      <c r="AR1002" s="141"/>
      <c r="AS1002" s="141"/>
      <c r="AT1002" s="141"/>
      <c r="AU1002" s="141"/>
      <c r="AV1002" s="141"/>
      <c r="AW1002" s="141"/>
      <c r="AX1002" s="141"/>
      <c r="AY1002" s="141"/>
      <c r="AZ1002" s="141"/>
      <c r="BA1002" s="141"/>
      <c r="BB1002" s="141"/>
      <c r="BC1002" s="141"/>
    </row>
    <row r="1003" spans="7:55" s="2" customFormat="1" x14ac:dyDescent="0.4">
      <c r="G1003" s="141"/>
      <c r="H1003" s="141"/>
      <c r="I1003" s="141"/>
      <c r="J1003" s="141"/>
      <c r="K1003" s="141"/>
      <c r="L1003" s="141"/>
      <c r="M1003" s="141"/>
      <c r="N1003" s="141"/>
      <c r="O1003" s="141"/>
      <c r="P1003" s="141"/>
      <c r="Q1003" s="141"/>
      <c r="R1003" s="141"/>
      <c r="S1003" s="141"/>
      <c r="T1003" s="141"/>
      <c r="U1003" s="141"/>
      <c r="V1003" s="141"/>
      <c r="W1003" s="141"/>
      <c r="X1003" s="141"/>
      <c r="Y1003" s="141"/>
      <c r="Z1003" s="141"/>
      <c r="AA1003" s="141"/>
      <c r="AB1003" s="141"/>
      <c r="AC1003" s="141"/>
      <c r="AD1003" s="141"/>
      <c r="AE1003" s="141"/>
      <c r="AF1003" s="141"/>
      <c r="AG1003" s="141"/>
      <c r="AH1003" s="141"/>
      <c r="AI1003" s="141"/>
      <c r="AJ1003" s="141"/>
      <c r="AK1003" s="141"/>
      <c r="AL1003" s="141"/>
      <c r="AM1003" s="141"/>
      <c r="AN1003" s="141"/>
      <c r="AO1003" s="141"/>
      <c r="AP1003" s="141"/>
      <c r="AQ1003" s="141"/>
      <c r="AR1003" s="141"/>
      <c r="AS1003" s="141"/>
      <c r="AT1003" s="141"/>
      <c r="AU1003" s="141"/>
      <c r="AV1003" s="141"/>
      <c r="AW1003" s="141"/>
      <c r="AX1003" s="141"/>
      <c r="AY1003" s="141"/>
      <c r="AZ1003" s="141"/>
      <c r="BA1003" s="141"/>
      <c r="BB1003" s="141"/>
      <c r="BC1003" s="141"/>
    </row>
    <row r="1004" spans="7:55" s="2" customFormat="1" x14ac:dyDescent="0.4">
      <c r="G1004" s="141"/>
      <c r="H1004" s="141"/>
      <c r="I1004" s="141"/>
      <c r="J1004" s="141"/>
      <c r="K1004" s="141"/>
      <c r="L1004" s="141"/>
      <c r="M1004" s="141"/>
      <c r="N1004" s="141"/>
      <c r="O1004" s="141"/>
      <c r="P1004" s="141"/>
      <c r="Q1004" s="141"/>
      <c r="R1004" s="141"/>
      <c r="S1004" s="141"/>
      <c r="T1004" s="141"/>
      <c r="U1004" s="141"/>
      <c r="V1004" s="141"/>
      <c r="W1004" s="141"/>
      <c r="X1004" s="141"/>
      <c r="Y1004" s="141"/>
      <c r="Z1004" s="141"/>
      <c r="AA1004" s="141"/>
      <c r="AB1004" s="141"/>
      <c r="AC1004" s="141"/>
      <c r="AD1004" s="141"/>
      <c r="AE1004" s="141"/>
      <c r="AF1004" s="141"/>
      <c r="AG1004" s="141"/>
      <c r="AH1004" s="141"/>
      <c r="AI1004" s="141"/>
      <c r="AJ1004" s="141"/>
      <c r="AK1004" s="141"/>
      <c r="AL1004" s="141"/>
      <c r="AM1004" s="141"/>
      <c r="AN1004" s="141"/>
      <c r="AO1004" s="141"/>
      <c r="AP1004" s="141"/>
      <c r="AQ1004" s="141"/>
      <c r="AR1004" s="141"/>
      <c r="AS1004" s="141"/>
      <c r="AT1004" s="141"/>
      <c r="AU1004" s="141"/>
      <c r="AV1004" s="141"/>
      <c r="AW1004" s="141"/>
      <c r="AX1004" s="141"/>
      <c r="AY1004" s="141"/>
      <c r="AZ1004" s="141"/>
      <c r="BA1004" s="141"/>
      <c r="BB1004" s="141"/>
      <c r="BC1004" s="141"/>
    </row>
    <row r="1005" spans="7:55" s="2" customFormat="1" x14ac:dyDescent="0.4">
      <c r="G1005" s="141"/>
      <c r="H1005" s="141"/>
      <c r="I1005" s="141"/>
      <c r="J1005" s="141"/>
      <c r="K1005" s="141"/>
      <c r="L1005" s="141"/>
      <c r="M1005" s="141"/>
      <c r="N1005" s="141"/>
      <c r="O1005" s="141"/>
      <c r="P1005" s="141"/>
      <c r="Q1005" s="141"/>
      <c r="R1005" s="141"/>
      <c r="S1005" s="141"/>
      <c r="T1005" s="141"/>
      <c r="U1005" s="141"/>
      <c r="V1005" s="141"/>
      <c r="W1005" s="141"/>
      <c r="X1005" s="141"/>
      <c r="Y1005" s="141"/>
      <c r="Z1005" s="141"/>
      <c r="AA1005" s="141"/>
      <c r="AB1005" s="141"/>
      <c r="AC1005" s="141"/>
      <c r="AD1005" s="141"/>
      <c r="AE1005" s="141"/>
      <c r="AF1005" s="141"/>
      <c r="AG1005" s="141"/>
      <c r="AH1005" s="141"/>
      <c r="AI1005" s="141"/>
      <c r="AJ1005" s="141"/>
      <c r="AK1005" s="141"/>
      <c r="AL1005" s="141"/>
      <c r="AM1005" s="141"/>
      <c r="AN1005" s="141"/>
      <c r="AO1005" s="141"/>
      <c r="AP1005" s="141"/>
      <c r="AQ1005" s="141"/>
      <c r="AR1005" s="141"/>
      <c r="AS1005" s="141"/>
      <c r="AT1005" s="141"/>
      <c r="AU1005" s="141"/>
      <c r="AV1005" s="141"/>
      <c r="AW1005" s="141"/>
      <c r="AX1005" s="141"/>
      <c r="AY1005" s="141"/>
      <c r="AZ1005" s="141"/>
      <c r="BA1005" s="141"/>
      <c r="BB1005" s="141"/>
      <c r="BC1005" s="141"/>
    </row>
    <row r="1006" spans="7:55" s="2" customFormat="1" x14ac:dyDescent="0.4">
      <c r="G1006" s="141"/>
      <c r="H1006" s="141"/>
      <c r="I1006" s="141"/>
      <c r="J1006" s="141"/>
      <c r="K1006" s="141"/>
      <c r="L1006" s="141"/>
      <c r="M1006" s="141"/>
      <c r="N1006" s="141"/>
      <c r="O1006" s="141"/>
      <c r="P1006" s="141"/>
      <c r="Q1006" s="141"/>
      <c r="R1006" s="141"/>
      <c r="S1006" s="141"/>
      <c r="T1006" s="141"/>
      <c r="U1006" s="141"/>
      <c r="V1006" s="141"/>
      <c r="W1006" s="141"/>
      <c r="X1006" s="141"/>
      <c r="Y1006" s="141"/>
      <c r="Z1006" s="141"/>
      <c r="AA1006" s="141"/>
      <c r="AB1006" s="141"/>
      <c r="AC1006" s="141"/>
      <c r="AD1006" s="141"/>
      <c r="AE1006" s="141"/>
      <c r="AF1006" s="141"/>
      <c r="AG1006" s="141"/>
      <c r="AH1006" s="141"/>
      <c r="AI1006" s="141"/>
      <c r="AJ1006" s="141"/>
      <c r="AK1006" s="141"/>
      <c r="AL1006" s="141"/>
      <c r="AM1006" s="141"/>
      <c r="AN1006" s="141"/>
      <c r="AO1006" s="141"/>
      <c r="AP1006" s="141"/>
      <c r="AQ1006" s="141"/>
      <c r="AR1006" s="141"/>
      <c r="AS1006" s="141"/>
      <c r="AT1006" s="141"/>
      <c r="AU1006" s="141"/>
      <c r="AV1006" s="141"/>
      <c r="AW1006" s="141"/>
      <c r="AX1006" s="141"/>
      <c r="AY1006" s="141"/>
      <c r="AZ1006" s="141"/>
      <c r="BA1006" s="141"/>
      <c r="BB1006" s="141"/>
      <c r="BC1006" s="141"/>
    </row>
    <row r="1007" spans="7:55" s="2" customFormat="1" x14ac:dyDescent="0.4">
      <c r="G1007" s="141"/>
      <c r="H1007" s="141"/>
      <c r="I1007" s="141"/>
      <c r="J1007" s="141"/>
      <c r="K1007" s="141"/>
      <c r="L1007" s="141"/>
      <c r="M1007" s="141"/>
      <c r="N1007" s="141"/>
      <c r="O1007" s="141"/>
      <c r="P1007" s="141"/>
      <c r="Q1007" s="141"/>
      <c r="R1007" s="141"/>
      <c r="S1007" s="141"/>
      <c r="T1007" s="141"/>
      <c r="U1007" s="141"/>
      <c r="V1007" s="141"/>
      <c r="W1007" s="141"/>
      <c r="X1007" s="141"/>
      <c r="Y1007" s="141"/>
      <c r="Z1007" s="141"/>
      <c r="AA1007" s="141"/>
      <c r="AB1007" s="141"/>
      <c r="AC1007" s="141"/>
      <c r="AD1007" s="141"/>
      <c r="AE1007" s="141"/>
      <c r="AF1007" s="141"/>
      <c r="AG1007" s="141"/>
      <c r="AH1007" s="141"/>
      <c r="AI1007" s="141"/>
      <c r="AJ1007" s="141"/>
      <c r="AK1007" s="141"/>
      <c r="AL1007" s="141"/>
      <c r="AM1007" s="141"/>
      <c r="AN1007" s="141"/>
      <c r="AO1007" s="141"/>
      <c r="AP1007" s="141"/>
      <c r="AQ1007" s="141"/>
      <c r="AR1007" s="141"/>
      <c r="AS1007" s="141"/>
      <c r="AT1007" s="141"/>
      <c r="AU1007" s="141"/>
      <c r="AV1007" s="141"/>
      <c r="AW1007" s="141"/>
      <c r="AX1007" s="141"/>
      <c r="AY1007" s="141"/>
      <c r="AZ1007" s="141"/>
      <c r="BA1007" s="141"/>
      <c r="BB1007" s="141"/>
      <c r="BC1007" s="141"/>
    </row>
    <row r="1008" spans="7:55" s="2" customFormat="1" x14ac:dyDescent="0.4">
      <c r="G1008" s="141"/>
      <c r="H1008" s="141"/>
      <c r="I1008" s="141"/>
      <c r="J1008" s="141"/>
      <c r="K1008" s="141"/>
      <c r="L1008" s="141"/>
      <c r="M1008" s="141"/>
      <c r="N1008" s="141"/>
      <c r="O1008" s="141"/>
      <c r="P1008" s="141"/>
      <c r="Q1008" s="141"/>
      <c r="R1008" s="141"/>
      <c r="S1008" s="141"/>
      <c r="T1008" s="141"/>
      <c r="U1008" s="141"/>
      <c r="V1008" s="141"/>
      <c r="W1008" s="141"/>
      <c r="X1008" s="141"/>
      <c r="Y1008" s="141"/>
      <c r="Z1008" s="141"/>
      <c r="AA1008" s="141"/>
      <c r="AB1008" s="141"/>
      <c r="AC1008" s="141"/>
      <c r="AD1008" s="141"/>
      <c r="AE1008" s="141"/>
      <c r="AF1008" s="141"/>
      <c r="AG1008" s="141"/>
      <c r="AH1008" s="141"/>
      <c r="AI1008" s="141"/>
      <c r="AJ1008" s="141"/>
      <c r="AK1008" s="141"/>
      <c r="AL1008" s="141"/>
      <c r="AM1008" s="141"/>
      <c r="AN1008" s="141"/>
      <c r="AO1008" s="141"/>
      <c r="AP1008" s="141"/>
      <c r="AQ1008" s="141"/>
      <c r="AR1008" s="141"/>
      <c r="AS1008" s="141"/>
      <c r="AT1008" s="141"/>
      <c r="AU1008" s="141"/>
      <c r="AV1008" s="141"/>
      <c r="AW1008" s="141"/>
      <c r="AX1008" s="141"/>
      <c r="AY1008" s="141"/>
      <c r="AZ1008" s="141"/>
      <c r="BA1008" s="141"/>
      <c r="BB1008" s="141"/>
      <c r="BC1008" s="141"/>
    </row>
    <row r="1009" spans="7:55" s="2" customFormat="1" x14ac:dyDescent="0.4">
      <c r="G1009" s="141"/>
      <c r="H1009" s="141"/>
      <c r="I1009" s="141"/>
      <c r="J1009" s="141"/>
      <c r="K1009" s="141"/>
      <c r="L1009" s="141"/>
      <c r="M1009" s="141"/>
      <c r="N1009" s="141"/>
      <c r="O1009" s="141"/>
      <c r="P1009" s="141"/>
      <c r="Q1009" s="141"/>
      <c r="R1009" s="141"/>
      <c r="S1009" s="141"/>
      <c r="T1009" s="141"/>
      <c r="U1009" s="141"/>
      <c r="V1009" s="141"/>
      <c r="W1009" s="141"/>
      <c r="X1009" s="141"/>
      <c r="Y1009" s="141"/>
      <c r="Z1009" s="141"/>
      <c r="AA1009" s="141"/>
      <c r="AB1009" s="141"/>
      <c r="AC1009" s="141"/>
      <c r="AD1009" s="141"/>
      <c r="AE1009" s="141"/>
      <c r="AF1009" s="141"/>
      <c r="AG1009" s="141"/>
      <c r="AH1009" s="141"/>
      <c r="AI1009" s="141"/>
      <c r="AJ1009" s="141"/>
      <c r="AK1009" s="141"/>
      <c r="AL1009" s="141"/>
      <c r="AM1009" s="141"/>
      <c r="AN1009" s="141"/>
      <c r="AO1009" s="141"/>
      <c r="AP1009" s="141"/>
      <c r="AQ1009" s="141"/>
      <c r="AR1009" s="141"/>
      <c r="AS1009" s="141"/>
      <c r="AT1009" s="141"/>
      <c r="AU1009" s="141"/>
      <c r="AV1009" s="141"/>
      <c r="AW1009" s="141"/>
      <c r="AX1009" s="141"/>
      <c r="AY1009" s="141"/>
      <c r="AZ1009" s="141"/>
      <c r="BA1009" s="141"/>
      <c r="BB1009" s="141"/>
      <c r="BC1009" s="141"/>
    </row>
    <row r="1010" spans="7:55" s="2" customFormat="1" x14ac:dyDescent="0.4">
      <c r="G1010" s="141"/>
      <c r="H1010" s="141"/>
      <c r="I1010" s="141"/>
      <c r="J1010" s="141"/>
      <c r="K1010" s="141"/>
      <c r="L1010" s="141"/>
      <c r="M1010" s="141"/>
      <c r="N1010" s="141"/>
      <c r="O1010" s="141"/>
      <c r="P1010" s="141"/>
      <c r="Q1010" s="141"/>
      <c r="R1010" s="141"/>
      <c r="S1010" s="141"/>
      <c r="T1010" s="141"/>
      <c r="U1010" s="141"/>
      <c r="V1010" s="141"/>
      <c r="W1010" s="141"/>
      <c r="X1010" s="141"/>
      <c r="Y1010" s="141"/>
      <c r="Z1010" s="141"/>
      <c r="AA1010" s="141"/>
      <c r="AB1010" s="141"/>
      <c r="AC1010" s="141"/>
      <c r="AD1010" s="141"/>
      <c r="AE1010" s="141"/>
      <c r="AF1010" s="141"/>
      <c r="AG1010" s="141"/>
      <c r="AH1010" s="141"/>
      <c r="AI1010" s="141"/>
      <c r="AJ1010" s="141"/>
      <c r="AK1010" s="141"/>
      <c r="AL1010" s="141"/>
      <c r="AM1010" s="141"/>
      <c r="AN1010" s="141"/>
      <c r="AO1010" s="141"/>
      <c r="AP1010" s="141"/>
      <c r="AQ1010" s="141"/>
      <c r="AR1010" s="141"/>
      <c r="AS1010" s="141"/>
      <c r="AT1010" s="141"/>
      <c r="AU1010" s="141"/>
      <c r="AV1010" s="141"/>
      <c r="AW1010" s="141"/>
      <c r="AX1010" s="141"/>
      <c r="AY1010" s="141"/>
      <c r="AZ1010" s="141"/>
      <c r="BA1010" s="141"/>
      <c r="BB1010" s="141"/>
      <c r="BC1010" s="141"/>
    </row>
    <row r="1011" spans="7:55" s="2" customFormat="1" x14ac:dyDescent="0.4">
      <c r="G1011" s="141"/>
      <c r="H1011" s="141"/>
      <c r="I1011" s="141"/>
      <c r="J1011" s="141"/>
      <c r="K1011" s="141"/>
      <c r="L1011" s="141"/>
      <c r="M1011" s="141"/>
      <c r="N1011" s="141"/>
      <c r="O1011" s="141"/>
      <c r="P1011" s="141"/>
      <c r="Q1011" s="141"/>
      <c r="R1011" s="141"/>
      <c r="S1011" s="141"/>
      <c r="T1011" s="141"/>
      <c r="U1011" s="141"/>
      <c r="V1011" s="141"/>
      <c r="W1011" s="141"/>
      <c r="X1011" s="141"/>
      <c r="Y1011" s="141"/>
      <c r="Z1011" s="141"/>
      <c r="AA1011" s="141"/>
      <c r="AB1011" s="141"/>
      <c r="AC1011" s="141"/>
      <c r="AD1011" s="141"/>
      <c r="AE1011" s="141"/>
      <c r="AF1011" s="141"/>
      <c r="AG1011" s="141"/>
      <c r="AH1011" s="141"/>
      <c r="AI1011" s="141"/>
      <c r="AJ1011" s="141"/>
      <c r="AK1011" s="141"/>
      <c r="AL1011" s="141"/>
      <c r="AM1011" s="141"/>
      <c r="AN1011" s="141"/>
      <c r="AO1011" s="141"/>
      <c r="AP1011" s="141"/>
      <c r="AQ1011" s="141"/>
      <c r="AR1011" s="141"/>
      <c r="AS1011" s="141"/>
      <c r="AT1011" s="141"/>
      <c r="AU1011" s="141"/>
      <c r="AV1011" s="141"/>
      <c r="AW1011" s="141"/>
      <c r="AX1011" s="141"/>
      <c r="AY1011" s="141"/>
      <c r="AZ1011" s="141"/>
      <c r="BA1011" s="141"/>
      <c r="BB1011" s="141"/>
      <c r="BC1011" s="141"/>
    </row>
    <row r="1012" spans="7:55" s="2" customFormat="1" x14ac:dyDescent="0.4">
      <c r="G1012" s="141"/>
      <c r="H1012" s="141"/>
      <c r="I1012" s="141"/>
      <c r="J1012" s="141"/>
      <c r="K1012" s="141"/>
      <c r="L1012" s="141"/>
      <c r="M1012" s="141"/>
      <c r="N1012" s="141"/>
      <c r="O1012" s="141"/>
      <c r="P1012" s="141"/>
      <c r="Q1012" s="141"/>
      <c r="R1012" s="141"/>
      <c r="S1012" s="141"/>
      <c r="T1012" s="141"/>
      <c r="U1012" s="141"/>
      <c r="V1012" s="141"/>
      <c r="W1012" s="141"/>
      <c r="X1012" s="141"/>
      <c r="Y1012" s="141"/>
      <c r="Z1012" s="141"/>
      <c r="AA1012" s="141"/>
      <c r="AB1012" s="141"/>
      <c r="AC1012" s="141"/>
      <c r="AD1012" s="141"/>
      <c r="AE1012" s="141"/>
      <c r="AF1012" s="141"/>
      <c r="AG1012" s="141"/>
      <c r="AH1012" s="141"/>
      <c r="AI1012" s="141"/>
      <c r="AJ1012" s="141"/>
      <c r="AK1012" s="141"/>
      <c r="AL1012" s="141"/>
      <c r="AM1012" s="141"/>
      <c r="AN1012" s="141"/>
      <c r="AO1012" s="141"/>
      <c r="AP1012" s="141"/>
      <c r="AQ1012" s="141"/>
      <c r="AR1012" s="141"/>
      <c r="AS1012" s="141"/>
      <c r="AT1012" s="141"/>
      <c r="AU1012" s="141"/>
      <c r="AV1012" s="141"/>
      <c r="AW1012" s="141"/>
      <c r="AX1012" s="141"/>
      <c r="AY1012" s="141"/>
      <c r="AZ1012" s="141"/>
      <c r="BA1012" s="141"/>
      <c r="BB1012" s="141"/>
      <c r="BC1012" s="141"/>
    </row>
    <row r="1013" spans="7:55" s="2" customFormat="1" x14ac:dyDescent="0.4">
      <c r="G1013" s="141"/>
      <c r="H1013" s="141"/>
      <c r="I1013" s="141"/>
      <c r="J1013" s="141"/>
      <c r="K1013" s="141"/>
      <c r="L1013" s="141"/>
      <c r="M1013" s="141"/>
      <c r="N1013" s="141"/>
      <c r="O1013" s="141"/>
      <c r="P1013" s="141"/>
      <c r="Q1013" s="141"/>
      <c r="R1013" s="141"/>
      <c r="S1013" s="141"/>
      <c r="T1013" s="141"/>
      <c r="U1013" s="141"/>
      <c r="V1013" s="141"/>
      <c r="W1013" s="141"/>
      <c r="X1013" s="141"/>
      <c r="Y1013" s="141"/>
      <c r="Z1013" s="141"/>
      <c r="AA1013" s="141"/>
      <c r="AB1013" s="141"/>
      <c r="AC1013" s="141"/>
      <c r="AD1013" s="141"/>
      <c r="AE1013" s="141"/>
      <c r="AF1013" s="141"/>
      <c r="AG1013" s="141"/>
      <c r="AH1013" s="141"/>
      <c r="AI1013" s="141"/>
      <c r="AJ1013" s="141"/>
      <c r="AK1013" s="141"/>
      <c r="AL1013" s="141"/>
      <c r="AM1013" s="141"/>
      <c r="AN1013" s="141"/>
      <c r="AO1013" s="141"/>
      <c r="AP1013" s="141"/>
      <c r="AQ1013" s="141"/>
      <c r="AR1013" s="141"/>
      <c r="AS1013" s="141"/>
      <c r="AT1013" s="141"/>
      <c r="AU1013" s="141"/>
      <c r="AV1013" s="141"/>
      <c r="AW1013" s="141"/>
      <c r="AX1013" s="141"/>
      <c r="AY1013" s="141"/>
      <c r="AZ1013" s="141"/>
      <c r="BA1013" s="141"/>
      <c r="BB1013" s="141"/>
      <c r="BC1013" s="141"/>
    </row>
    <row r="1014" spans="7:55" s="2" customFormat="1" x14ac:dyDescent="0.4">
      <c r="G1014" s="141"/>
      <c r="H1014" s="141"/>
      <c r="I1014" s="141"/>
      <c r="J1014" s="141"/>
      <c r="K1014" s="141"/>
      <c r="L1014" s="141"/>
      <c r="M1014" s="141"/>
      <c r="N1014" s="141"/>
      <c r="O1014" s="141"/>
      <c r="P1014" s="141"/>
      <c r="Q1014" s="141"/>
      <c r="R1014" s="141"/>
      <c r="S1014" s="141"/>
      <c r="T1014" s="141"/>
      <c r="U1014" s="141"/>
      <c r="V1014" s="141"/>
      <c r="W1014" s="141"/>
      <c r="X1014" s="141"/>
      <c r="Y1014" s="141"/>
      <c r="Z1014" s="141"/>
      <c r="AA1014" s="141"/>
      <c r="AB1014" s="141"/>
      <c r="AC1014" s="141"/>
      <c r="AD1014" s="141"/>
      <c r="AE1014" s="141"/>
      <c r="AF1014" s="141"/>
      <c r="AG1014" s="141"/>
      <c r="AH1014" s="141"/>
      <c r="AI1014" s="141"/>
      <c r="AJ1014" s="141"/>
      <c r="AK1014" s="141"/>
      <c r="AL1014" s="141"/>
      <c r="AM1014" s="141"/>
      <c r="AN1014" s="141"/>
      <c r="AO1014" s="141"/>
      <c r="AP1014" s="141"/>
      <c r="AQ1014" s="141"/>
      <c r="AR1014" s="141"/>
      <c r="AS1014" s="141"/>
      <c r="AT1014" s="141"/>
      <c r="AU1014" s="141"/>
      <c r="AV1014" s="141"/>
      <c r="AW1014" s="141"/>
      <c r="AX1014" s="141"/>
      <c r="AY1014" s="141"/>
      <c r="AZ1014" s="141"/>
      <c r="BA1014" s="141"/>
      <c r="BB1014" s="141"/>
      <c r="BC1014" s="141"/>
    </row>
    <row r="1015" spans="7:55" s="2" customFormat="1" x14ac:dyDescent="0.4">
      <c r="G1015" s="141"/>
      <c r="H1015" s="141"/>
      <c r="I1015" s="141"/>
      <c r="J1015" s="141"/>
      <c r="K1015" s="141"/>
      <c r="L1015" s="141"/>
      <c r="M1015" s="141"/>
      <c r="N1015" s="141"/>
      <c r="O1015" s="141"/>
      <c r="P1015" s="141"/>
      <c r="Q1015" s="141"/>
      <c r="R1015" s="141"/>
      <c r="S1015" s="141"/>
      <c r="T1015" s="141"/>
      <c r="U1015" s="141"/>
      <c r="V1015" s="141"/>
      <c r="W1015" s="141"/>
      <c r="X1015" s="141"/>
      <c r="Y1015" s="141"/>
      <c r="Z1015" s="141"/>
      <c r="AA1015" s="141"/>
      <c r="AB1015" s="141"/>
      <c r="AC1015" s="141"/>
      <c r="AD1015" s="141"/>
      <c r="AE1015" s="141"/>
      <c r="AF1015" s="141"/>
      <c r="AG1015" s="141"/>
      <c r="AH1015" s="141"/>
      <c r="AI1015" s="141"/>
      <c r="AJ1015" s="141"/>
      <c r="AK1015" s="141"/>
      <c r="AL1015" s="141"/>
      <c r="AM1015" s="141"/>
      <c r="AN1015" s="141"/>
      <c r="AO1015" s="141"/>
      <c r="AP1015" s="141"/>
      <c r="AQ1015" s="141"/>
      <c r="AR1015" s="141"/>
      <c r="AS1015" s="141"/>
      <c r="AT1015" s="141"/>
      <c r="AU1015" s="141"/>
      <c r="AV1015" s="141"/>
      <c r="AW1015" s="141"/>
      <c r="AX1015" s="141"/>
      <c r="AY1015" s="141"/>
      <c r="AZ1015" s="141"/>
      <c r="BA1015" s="141"/>
      <c r="BB1015" s="141"/>
      <c r="BC1015" s="141"/>
    </row>
    <row r="1016" spans="7:55" s="2" customFormat="1" x14ac:dyDescent="0.4">
      <c r="G1016" s="141"/>
      <c r="H1016" s="141"/>
      <c r="I1016" s="141"/>
      <c r="J1016" s="141"/>
      <c r="K1016" s="141"/>
      <c r="L1016" s="141"/>
      <c r="M1016" s="141"/>
      <c r="N1016" s="141"/>
      <c r="O1016" s="141"/>
      <c r="P1016" s="141"/>
      <c r="Q1016" s="141"/>
      <c r="R1016" s="141"/>
      <c r="S1016" s="141"/>
      <c r="T1016" s="141"/>
      <c r="U1016" s="141"/>
      <c r="V1016" s="141"/>
      <c r="W1016" s="141"/>
      <c r="X1016" s="141"/>
      <c r="Y1016" s="141"/>
      <c r="Z1016" s="141"/>
      <c r="AA1016" s="141"/>
      <c r="AB1016" s="141"/>
      <c r="AC1016" s="141"/>
      <c r="AD1016" s="141"/>
      <c r="AE1016" s="141"/>
      <c r="AF1016" s="141"/>
      <c r="AG1016" s="141"/>
      <c r="AH1016" s="141"/>
      <c r="AI1016" s="141"/>
      <c r="AJ1016" s="141"/>
      <c r="AK1016" s="141"/>
      <c r="AL1016" s="141"/>
      <c r="AM1016" s="141"/>
      <c r="AN1016" s="141"/>
      <c r="AO1016" s="141"/>
      <c r="AP1016" s="141"/>
      <c r="AQ1016" s="141"/>
      <c r="AR1016" s="141"/>
      <c r="AS1016" s="141"/>
      <c r="AT1016" s="141"/>
      <c r="AU1016" s="141"/>
      <c r="AV1016" s="141"/>
      <c r="AW1016" s="141"/>
      <c r="AX1016" s="141"/>
      <c r="AY1016" s="141"/>
      <c r="AZ1016" s="141"/>
      <c r="BA1016" s="141"/>
      <c r="BB1016" s="141"/>
      <c r="BC1016" s="141"/>
    </row>
    <row r="1017" spans="7:55" s="2" customFormat="1" x14ac:dyDescent="0.4">
      <c r="G1017" s="141"/>
      <c r="H1017" s="141"/>
      <c r="I1017" s="141"/>
      <c r="J1017" s="141"/>
      <c r="K1017" s="141"/>
      <c r="L1017" s="141"/>
      <c r="M1017" s="141"/>
      <c r="N1017" s="141"/>
      <c r="O1017" s="141"/>
      <c r="P1017" s="141"/>
      <c r="Q1017" s="141"/>
      <c r="R1017" s="141"/>
      <c r="S1017" s="141"/>
      <c r="T1017" s="141"/>
      <c r="U1017" s="141"/>
      <c r="V1017" s="141"/>
      <c r="W1017" s="141"/>
      <c r="X1017" s="141"/>
      <c r="Y1017" s="141"/>
      <c r="Z1017" s="141"/>
      <c r="AA1017" s="141"/>
      <c r="AB1017" s="141"/>
      <c r="AC1017" s="141"/>
      <c r="AD1017" s="141"/>
      <c r="AE1017" s="141"/>
      <c r="AF1017" s="141"/>
      <c r="AG1017" s="141"/>
      <c r="AH1017" s="141"/>
      <c r="AI1017" s="141"/>
      <c r="AJ1017" s="141"/>
      <c r="AK1017" s="141"/>
      <c r="AL1017" s="141"/>
      <c r="AM1017" s="141"/>
      <c r="AN1017" s="141"/>
      <c r="AO1017" s="141"/>
      <c r="AP1017" s="141"/>
      <c r="AQ1017" s="141"/>
      <c r="AR1017" s="141"/>
      <c r="AS1017" s="141"/>
      <c r="AT1017" s="141"/>
      <c r="AU1017" s="141"/>
      <c r="AV1017" s="141"/>
      <c r="AW1017" s="141"/>
      <c r="AX1017" s="141"/>
      <c r="AY1017" s="141"/>
      <c r="AZ1017" s="141"/>
      <c r="BA1017" s="141"/>
      <c r="BB1017" s="141"/>
      <c r="BC1017" s="141"/>
    </row>
    <row r="1018" spans="7:55" s="2" customFormat="1" x14ac:dyDescent="0.4">
      <c r="G1018" s="141"/>
      <c r="H1018" s="141"/>
      <c r="I1018" s="141"/>
      <c r="J1018" s="141"/>
      <c r="K1018" s="141"/>
      <c r="L1018" s="141"/>
      <c r="M1018" s="141"/>
      <c r="N1018" s="141"/>
      <c r="O1018" s="141"/>
      <c r="P1018" s="141"/>
      <c r="Q1018" s="141"/>
      <c r="R1018" s="141"/>
      <c r="S1018" s="141"/>
      <c r="T1018" s="141"/>
      <c r="U1018" s="141"/>
      <c r="V1018" s="141"/>
      <c r="W1018" s="141"/>
      <c r="X1018" s="141"/>
      <c r="Y1018" s="141"/>
      <c r="Z1018" s="141"/>
      <c r="AA1018" s="141"/>
      <c r="AB1018" s="141"/>
      <c r="AC1018" s="141"/>
      <c r="AD1018" s="141"/>
      <c r="AE1018" s="141"/>
      <c r="AF1018" s="141"/>
      <c r="AG1018" s="141"/>
      <c r="AH1018" s="141"/>
      <c r="AI1018" s="141"/>
      <c r="AJ1018" s="141"/>
      <c r="AK1018" s="141"/>
      <c r="AL1018" s="141"/>
      <c r="AM1018" s="141"/>
      <c r="AN1018" s="141"/>
      <c r="AO1018" s="141"/>
      <c r="AP1018" s="141"/>
      <c r="AQ1018" s="141"/>
      <c r="AR1018" s="141"/>
      <c r="AS1018" s="141"/>
      <c r="AT1018" s="141"/>
      <c r="AU1018" s="141"/>
      <c r="AV1018" s="141"/>
      <c r="AW1018" s="141"/>
      <c r="AX1018" s="141"/>
      <c r="AY1018" s="141"/>
      <c r="AZ1018" s="141"/>
      <c r="BA1018" s="141"/>
      <c r="BB1018" s="141"/>
      <c r="BC1018" s="141"/>
    </row>
    <row r="1019" spans="7:55" s="2" customFormat="1" x14ac:dyDescent="0.4">
      <c r="G1019" s="141"/>
      <c r="H1019" s="141"/>
      <c r="I1019" s="141"/>
      <c r="J1019" s="141"/>
      <c r="K1019" s="141"/>
      <c r="L1019" s="141"/>
      <c r="M1019" s="141"/>
      <c r="N1019" s="141"/>
      <c r="O1019" s="141"/>
      <c r="P1019" s="141"/>
      <c r="Q1019" s="141"/>
      <c r="R1019" s="141"/>
      <c r="S1019" s="141"/>
      <c r="T1019" s="141"/>
      <c r="U1019" s="141"/>
      <c r="V1019" s="141"/>
      <c r="W1019" s="141"/>
      <c r="X1019" s="141"/>
      <c r="Y1019" s="141"/>
      <c r="Z1019" s="141"/>
      <c r="AA1019" s="141"/>
      <c r="AB1019" s="141"/>
      <c r="AC1019" s="141"/>
      <c r="AD1019" s="141"/>
      <c r="AE1019" s="141"/>
      <c r="AF1019" s="141"/>
      <c r="AG1019" s="141"/>
      <c r="AH1019" s="141"/>
      <c r="AI1019" s="141"/>
      <c r="AJ1019" s="141"/>
      <c r="AK1019" s="141"/>
      <c r="AL1019" s="141"/>
      <c r="AM1019" s="141"/>
      <c r="AN1019" s="141"/>
      <c r="AO1019" s="141"/>
      <c r="AP1019" s="141"/>
      <c r="AQ1019" s="141"/>
      <c r="AR1019" s="141"/>
      <c r="AS1019" s="141"/>
      <c r="AT1019" s="141"/>
      <c r="AU1019" s="141"/>
      <c r="AV1019" s="141"/>
      <c r="AW1019" s="141"/>
      <c r="AX1019" s="141"/>
      <c r="AY1019" s="141"/>
      <c r="AZ1019" s="141"/>
      <c r="BA1019" s="141"/>
      <c r="BB1019" s="141"/>
      <c r="BC1019" s="141"/>
    </row>
    <row r="1020" spans="7:55" s="2" customFormat="1" x14ac:dyDescent="0.4">
      <c r="G1020" s="141"/>
      <c r="H1020" s="141"/>
      <c r="I1020" s="141"/>
      <c r="J1020" s="141"/>
      <c r="K1020" s="141"/>
      <c r="L1020" s="141"/>
      <c r="M1020" s="141"/>
      <c r="N1020" s="141"/>
      <c r="O1020" s="141"/>
      <c r="P1020" s="141"/>
      <c r="Q1020" s="141"/>
      <c r="R1020" s="141"/>
      <c r="S1020" s="141"/>
      <c r="T1020" s="141"/>
      <c r="U1020" s="141"/>
      <c r="V1020" s="141"/>
      <c r="W1020" s="141"/>
      <c r="X1020" s="141"/>
      <c r="Y1020" s="141"/>
      <c r="Z1020" s="141"/>
      <c r="AA1020" s="141"/>
      <c r="AB1020" s="141"/>
      <c r="AC1020" s="141"/>
      <c r="AD1020" s="141"/>
      <c r="AE1020" s="141"/>
      <c r="AF1020" s="141"/>
      <c r="AG1020" s="141"/>
      <c r="AH1020" s="141"/>
      <c r="AI1020" s="141"/>
      <c r="AJ1020" s="141"/>
      <c r="AK1020" s="141"/>
      <c r="AL1020" s="141"/>
      <c r="AM1020" s="141"/>
      <c r="AN1020" s="141"/>
      <c r="AO1020" s="141"/>
      <c r="AP1020" s="141"/>
      <c r="AQ1020" s="141"/>
      <c r="AR1020" s="141"/>
      <c r="AS1020" s="141"/>
      <c r="AT1020" s="141"/>
      <c r="AU1020" s="141"/>
      <c r="AV1020" s="141"/>
      <c r="AW1020" s="141"/>
      <c r="AX1020" s="141"/>
      <c r="AY1020" s="141"/>
      <c r="AZ1020" s="141"/>
      <c r="BA1020" s="141"/>
      <c r="BB1020" s="141"/>
      <c r="BC1020" s="141"/>
    </row>
    <row r="1021" spans="7:55" s="2" customFormat="1" x14ac:dyDescent="0.4">
      <c r="G1021" s="141"/>
      <c r="H1021" s="141"/>
      <c r="I1021" s="141"/>
      <c r="J1021" s="141"/>
      <c r="K1021" s="141"/>
      <c r="L1021" s="141"/>
      <c r="M1021" s="141"/>
      <c r="N1021" s="141"/>
      <c r="O1021" s="141"/>
      <c r="P1021" s="141"/>
      <c r="Q1021" s="141"/>
      <c r="R1021" s="141"/>
      <c r="S1021" s="141"/>
      <c r="T1021" s="141"/>
      <c r="U1021" s="141"/>
      <c r="V1021" s="141"/>
      <c r="W1021" s="141"/>
      <c r="X1021" s="141"/>
      <c r="Y1021" s="141"/>
      <c r="Z1021" s="141"/>
      <c r="AA1021" s="141"/>
      <c r="AB1021" s="141"/>
      <c r="AC1021" s="141"/>
      <c r="AD1021" s="141"/>
      <c r="AE1021" s="141"/>
      <c r="AF1021" s="141"/>
      <c r="AG1021" s="141"/>
      <c r="AH1021" s="141"/>
      <c r="AI1021" s="141"/>
      <c r="AJ1021" s="141"/>
      <c r="AK1021" s="141"/>
      <c r="AL1021" s="141"/>
      <c r="AM1021" s="141"/>
      <c r="AN1021" s="141"/>
      <c r="AO1021" s="141"/>
      <c r="AP1021" s="141"/>
      <c r="AQ1021" s="141"/>
      <c r="AR1021" s="141"/>
      <c r="AS1021" s="141"/>
      <c r="AT1021" s="141"/>
      <c r="AU1021" s="141"/>
      <c r="AV1021" s="141"/>
      <c r="AW1021" s="141"/>
      <c r="AX1021" s="141"/>
      <c r="AY1021" s="141"/>
      <c r="AZ1021" s="141"/>
      <c r="BA1021" s="141"/>
      <c r="BB1021" s="141"/>
      <c r="BC1021" s="141"/>
    </row>
    <row r="1022" spans="7:55" s="2" customFormat="1" x14ac:dyDescent="0.4">
      <c r="G1022" s="141"/>
      <c r="H1022" s="141"/>
      <c r="I1022" s="141"/>
      <c r="J1022" s="141"/>
      <c r="K1022" s="141"/>
      <c r="L1022" s="141"/>
      <c r="M1022" s="141"/>
      <c r="N1022" s="141"/>
      <c r="O1022" s="141"/>
      <c r="P1022" s="141"/>
      <c r="Q1022" s="141"/>
      <c r="R1022" s="141"/>
      <c r="S1022" s="141"/>
      <c r="T1022" s="141"/>
      <c r="U1022" s="141"/>
      <c r="V1022" s="141"/>
      <c r="W1022" s="141"/>
      <c r="X1022" s="141"/>
      <c r="Y1022" s="141"/>
      <c r="Z1022" s="141"/>
      <c r="AA1022" s="141"/>
      <c r="AB1022" s="141"/>
      <c r="AC1022" s="141"/>
      <c r="AD1022" s="141"/>
      <c r="AE1022" s="141"/>
      <c r="AF1022" s="141"/>
      <c r="AG1022" s="141"/>
      <c r="AH1022" s="141"/>
      <c r="AI1022" s="141"/>
      <c r="AJ1022" s="141"/>
      <c r="AK1022" s="141"/>
      <c r="AL1022" s="141"/>
      <c r="AM1022" s="141"/>
      <c r="AN1022" s="141"/>
      <c r="AO1022" s="141"/>
      <c r="AP1022" s="141"/>
      <c r="AQ1022" s="141"/>
      <c r="AR1022" s="141"/>
      <c r="AS1022" s="141"/>
      <c r="AT1022" s="141"/>
      <c r="AU1022" s="141"/>
      <c r="AV1022" s="141"/>
      <c r="AW1022" s="141"/>
      <c r="AX1022" s="141"/>
      <c r="AY1022" s="141"/>
      <c r="AZ1022" s="141"/>
      <c r="BA1022" s="141"/>
      <c r="BB1022" s="141"/>
      <c r="BC1022" s="141"/>
    </row>
    <row r="1023" spans="7:55" s="2" customFormat="1" x14ac:dyDescent="0.4">
      <c r="G1023" s="141"/>
      <c r="H1023" s="141"/>
      <c r="I1023" s="141"/>
      <c r="J1023" s="141"/>
      <c r="K1023" s="141"/>
      <c r="L1023" s="141"/>
      <c r="M1023" s="141"/>
      <c r="N1023" s="141"/>
      <c r="O1023" s="141"/>
      <c r="P1023" s="141"/>
      <c r="Q1023" s="141"/>
      <c r="R1023" s="141"/>
      <c r="S1023" s="141"/>
      <c r="T1023" s="141"/>
      <c r="U1023" s="141"/>
      <c r="V1023" s="141"/>
      <c r="W1023" s="141"/>
      <c r="X1023" s="141"/>
      <c r="Y1023" s="141"/>
      <c r="Z1023" s="141"/>
      <c r="AA1023" s="141"/>
      <c r="AB1023" s="141"/>
      <c r="AC1023" s="141"/>
      <c r="AD1023" s="141"/>
      <c r="AE1023" s="141"/>
      <c r="AF1023" s="141"/>
      <c r="AG1023" s="141"/>
      <c r="AH1023" s="141"/>
      <c r="AI1023" s="141"/>
      <c r="AJ1023" s="141"/>
      <c r="AK1023" s="141"/>
      <c r="AL1023" s="141"/>
      <c r="AM1023" s="141"/>
      <c r="AN1023" s="141"/>
      <c r="AO1023" s="141"/>
      <c r="AP1023" s="141"/>
      <c r="AQ1023" s="141"/>
      <c r="AR1023" s="141"/>
      <c r="AS1023" s="141"/>
      <c r="AT1023" s="141"/>
      <c r="AU1023" s="141"/>
      <c r="AV1023" s="141"/>
      <c r="AW1023" s="141"/>
      <c r="AX1023" s="141"/>
      <c r="AY1023" s="141"/>
      <c r="AZ1023" s="141"/>
      <c r="BA1023" s="141"/>
      <c r="BB1023" s="141"/>
      <c r="BC1023" s="141"/>
    </row>
    <row r="1024" spans="7:55" s="2" customFormat="1" x14ac:dyDescent="0.4">
      <c r="G1024" s="141"/>
      <c r="H1024" s="141"/>
      <c r="I1024" s="141"/>
      <c r="J1024" s="141"/>
      <c r="K1024" s="141"/>
      <c r="L1024" s="141"/>
      <c r="M1024" s="141"/>
      <c r="N1024" s="141"/>
      <c r="O1024" s="141"/>
      <c r="P1024" s="141"/>
      <c r="Q1024" s="141"/>
      <c r="R1024" s="141"/>
      <c r="S1024" s="141"/>
      <c r="T1024" s="141"/>
      <c r="U1024" s="141"/>
      <c r="V1024" s="141"/>
      <c r="W1024" s="141"/>
      <c r="X1024" s="141"/>
      <c r="Y1024" s="141"/>
      <c r="Z1024" s="141"/>
      <c r="AA1024" s="141"/>
      <c r="AB1024" s="141"/>
      <c r="AC1024" s="141"/>
      <c r="AD1024" s="141"/>
      <c r="AE1024" s="141"/>
      <c r="AF1024" s="141"/>
      <c r="AG1024" s="141"/>
      <c r="AH1024" s="141"/>
      <c r="AI1024" s="141"/>
      <c r="AJ1024" s="141"/>
      <c r="AK1024" s="141"/>
      <c r="AL1024" s="141"/>
      <c r="AM1024" s="141"/>
      <c r="AN1024" s="141"/>
      <c r="AO1024" s="141"/>
      <c r="AP1024" s="141"/>
      <c r="AQ1024" s="141"/>
      <c r="AR1024" s="141"/>
      <c r="AS1024" s="141"/>
      <c r="AT1024" s="141"/>
      <c r="AU1024" s="141"/>
      <c r="AV1024" s="141"/>
      <c r="AW1024" s="141"/>
      <c r="AX1024" s="141"/>
      <c r="AY1024" s="141"/>
      <c r="AZ1024" s="141"/>
      <c r="BA1024" s="141"/>
      <c r="BB1024" s="141"/>
      <c r="BC1024" s="141"/>
    </row>
    <row r="1025" spans="7:55" s="2" customFormat="1" x14ac:dyDescent="0.4">
      <c r="G1025" s="141"/>
      <c r="H1025" s="141"/>
      <c r="I1025" s="141"/>
      <c r="J1025" s="141"/>
      <c r="K1025" s="141"/>
      <c r="L1025" s="141"/>
      <c r="M1025" s="141"/>
      <c r="N1025" s="141"/>
      <c r="O1025" s="141"/>
      <c r="P1025" s="141"/>
      <c r="Q1025" s="141"/>
      <c r="R1025" s="141"/>
      <c r="S1025" s="141"/>
      <c r="T1025" s="141"/>
      <c r="U1025" s="141"/>
      <c r="V1025" s="141"/>
      <c r="W1025" s="141"/>
      <c r="X1025" s="141"/>
      <c r="Y1025" s="141"/>
      <c r="Z1025" s="141"/>
      <c r="AA1025" s="141"/>
      <c r="AB1025" s="141"/>
      <c r="AC1025" s="141"/>
      <c r="AD1025" s="141"/>
      <c r="AE1025" s="141"/>
      <c r="AF1025" s="141"/>
      <c r="AG1025" s="141"/>
      <c r="AH1025" s="141"/>
      <c r="AI1025" s="141"/>
      <c r="AJ1025" s="141"/>
      <c r="AK1025" s="141"/>
      <c r="AL1025" s="141"/>
      <c r="AM1025" s="141"/>
      <c r="AN1025" s="141"/>
      <c r="AO1025" s="141"/>
      <c r="AP1025" s="141"/>
      <c r="AQ1025" s="141"/>
      <c r="AR1025" s="141"/>
      <c r="AS1025" s="141"/>
      <c r="AT1025" s="141"/>
      <c r="AU1025" s="141"/>
      <c r="AV1025" s="141"/>
      <c r="AW1025" s="141"/>
      <c r="AX1025" s="141"/>
      <c r="AY1025" s="141"/>
      <c r="AZ1025" s="141"/>
      <c r="BA1025" s="141"/>
      <c r="BB1025" s="141"/>
      <c r="BC1025" s="141"/>
    </row>
    <row r="1026" spans="7:55" s="2" customFormat="1" x14ac:dyDescent="0.4">
      <c r="G1026" s="141"/>
      <c r="H1026" s="141"/>
      <c r="I1026" s="141"/>
      <c r="J1026" s="141"/>
      <c r="K1026" s="141"/>
      <c r="L1026" s="141"/>
      <c r="M1026" s="141"/>
      <c r="N1026" s="141"/>
      <c r="O1026" s="141"/>
      <c r="P1026" s="141"/>
      <c r="Q1026" s="141"/>
      <c r="R1026" s="141"/>
      <c r="S1026" s="141"/>
      <c r="T1026" s="141"/>
      <c r="U1026" s="141"/>
      <c r="V1026" s="141"/>
      <c r="W1026" s="141"/>
      <c r="X1026" s="141"/>
      <c r="Y1026" s="141"/>
      <c r="Z1026" s="141"/>
      <c r="AA1026" s="141"/>
      <c r="AB1026" s="141"/>
      <c r="AC1026" s="141"/>
      <c r="AD1026" s="141"/>
      <c r="AE1026" s="141"/>
      <c r="AF1026" s="141"/>
      <c r="AG1026" s="141"/>
      <c r="AH1026" s="141"/>
      <c r="AI1026" s="141"/>
      <c r="AJ1026" s="141"/>
      <c r="AK1026" s="141"/>
      <c r="AL1026" s="141"/>
      <c r="AM1026" s="141"/>
      <c r="AN1026" s="141"/>
      <c r="AO1026" s="141"/>
      <c r="AP1026" s="141"/>
      <c r="AQ1026" s="141"/>
      <c r="AR1026" s="141"/>
      <c r="AS1026" s="141"/>
      <c r="AT1026" s="141"/>
      <c r="AU1026" s="141"/>
      <c r="AV1026" s="141"/>
      <c r="AW1026" s="141"/>
      <c r="AX1026" s="141"/>
      <c r="AY1026" s="141"/>
      <c r="AZ1026" s="141"/>
      <c r="BA1026" s="141"/>
      <c r="BB1026" s="141"/>
      <c r="BC1026" s="141"/>
    </row>
    <row r="1027" spans="7:55" s="2" customFormat="1" x14ac:dyDescent="0.4">
      <c r="G1027" s="141"/>
      <c r="H1027" s="141"/>
      <c r="I1027" s="141"/>
      <c r="J1027" s="141"/>
      <c r="K1027" s="141"/>
      <c r="L1027" s="141"/>
      <c r="M1027" s="141"/>
      <c r="N1027" s="141"/>
      <c r="O1027" s="141"/>
      <c r="P1027" s="141"/>
      <c r="Q1027" s="141"/>
      <c r="R1027" s="141"/>
      <c r="S1027" s="141"/>
      <c r="T1027" s="141"/>
      <c r="U1027" s="141"/>
      <c r="V1027" s="141"/>
      <c r="W1027" s="141"/>
      <c r="X1027" s="141"/>
      <c r="Y1027" s="141"/>
      <c r="Z1027" s="141"/>
      <c r="AA1027" s="141"/>
      <c r="AB1027" s="141"/>
      <c r="AC1027" s="141"/>
      <c r="AD1027" s="141"/>
      <c r="AE1027" s="141"/>
      <c r="AF1027" s="141"/>
      <c r="AG1027" s="141"/>
      <c r="AH1027" s="141"/>
      <c r="AI1027" s="141"/>
      <c r="AJ1027" s="141"/>
      <c r="AK1027" s="141"/>
      <c r="AL1027" s="141"/>
      <c r="AM1027" s="141"/>
      <c r="AN1027" s="141"/>
      <c r="AO1027" s="141"/>
      <c r="AP1027" s="141"/>
      <c r="AQ1027" s="141"/>
      <c r="AR1027" s="141"/>
      <c r="AS1027" s="141"/>
      <c r="AT1027" s="141"/>
      <c r="AU1027" s="141"/>
      <c r="AV1027" s="141"/>
      <c r="AW1027" s="141"/>
      <c r="AX1027" s="141"/>
      <c r="AY1027" s="141"/>
      <c r="AZ1027" s="141"/>
      <c r="BA1027" s="141"/>
      <c r="BB1027" s="141"/>
      <c r="BC1027" s="141"/>
    </row>
    <row r="1028" spans="7:55" s="2" customFormat="1" x14ac:dyDescent="0.4">
      <c r="G1028" s="141"/>
      <c r="H1028" s="141"/>
      <c r="I1028" s="141"/>
      <c r="J1028" s="141"/>
      <c r="K1028" s="141"/>
      <c r="L1028" s="141"/>
      <c r="M1028" s="141"/>
      <c r="N1028" s="141"/>
      <c r="O1028" s="141"/>
      <c r="P1028" s="141"/>
      <c r="Q1028" s="141"/>
      <c r="R1028" s="141"/>
      <c r="S1028" s="141"/>
      <c r="T1028" s="141"/>
      <c r="U1028" s="141"/>
      <c r="V1028" s="141"/>
      <c r="W1028" s="141"/>
      <c r="X1028" s="141"/>
      <c r="Y1028" s="141"/>
      <c r="Z1028" s="141"/>
      <c r="AA1028" s="141"/>
      <c r="AB1028" s="141"/>
      <c r="AC1028" s="141"/>
      <c r="AD1028" s="141"/>
      <c r="AE1028" s="141"/>
      <c r="AF1028" s="141"/>
      <c r="AG1028" s="141"/>
      <c r="AH1028" s="141"/>
      <c r="AI1028" s="141"/>
      <c r="AJ1028" s="141"/>
      <c r="AK1028" s="141"/>
      <c r="AL1028" s="141"/>
      <c r="AM1028" s="141"/>
      <c r="AN1028" s="141"/>
      <c r="AO1028" s="141"/>
      <c r="AP1028" s="141"/>
      <c r="AQ1028" s="141"/>
      <c r="AR1028" s="141"/>
      <c r="AS1028" s="141"/>
      <c r="AT1028" s="141"/>
      <c r="AU1028" s="141"/>
      <c r="AV1028" s="141"/>
      <c r="AW1028" s="141"/>
      <c r="AX1028" s="141"/>
      <c r="AY1028" s="141"/>
      <c r="AZ1028" s="141"/>
      <c r="BA1028" s="141"/>
      <c r="BB1028" s="141"/>
      <c r="BC1028" s="141"/>
    </row>
    <row r="1029" spans="7:55" s="2" customFormat="1" x14ac:dyDescent="0.4">
      <c r="G1029" s="141"/>
      <c r="H1029" s="141"/>
      <c r="I1029" s="141"/>
      <c r="J1029" s="141"/>
      <c r="K1029" s="141"/>
      <c r="L1029" s="141"/>
      <c r="M1029" s="141"/>
      <c r="N1029" s="141"/>
      <c r="O1029" s="141"/>
      <c r="P1029" s="141"/>
      <c r="Q1029" s="141"/>
      <c r="R1029" s="141"/>
      <c r="S1029" s="141"/>
      <c r="T1029" s="141"/>
      <c r="U1029" s="141"/>
      <c r="V1029" s="141"/>
      <c r="W1029" s="141"/>
      <c r="X1029" s="141"/>
      <c r="Y1029" s="141"/>
      <c r="Z1029" s="141"/>
      <c r="AA1029" s="141"/>
      <c r="AB1029" s="141"/>
      <c r="AC1029" s="141"/>
      <c r="AD1029" s="141"/>
      <c r="AE1029" s="141"/>
      <c r="AF1029" s="141"/>
      <c r="AG1029" s="141"/>
      <c r="AH1029" s="141"/>
      <c r="AI1029" s="141"/>
      <c r="AJ1029" s="141"/>
      <c r="AK1029" s="141"/>
      <c r="AL1029" s="141"/>
      <c r="AM1029" s="141"/>
      <c r="AN1029" s="141"/>
      <c r="AO1029" s="141"/>
      <c r="AP1029" s="141"/>
      <c r="AQ1029" s="141"/>
      <c r="AR1029" s="141"/>
      <c r="AS1029" s="141"/>
      <c r="AT1029" s="141"/>
      <c r="AU1029" s="141"/>
      <c r="AV1029" s="141"/>
      <c r="AW1029" s="141"/>
      <c r="AX1029" s="141"/>
      <c r="AY1029" s="141"/>
      <c r="AZ1029" s="141"/>
      <c r="BA1029" s="141"/>
      <c r="BB1029" s="141"/>
      <c r="BC1029" s="141"/>
    </row>
    <row r="1030" spans="7:55" s="2" customFormat="1" x14ac:dyDescent="0.4">
      <c r="G1030" s="141"/>
      <c r="H1030" s="141"/>
      <c r="I1030" s="141"/>
      <c r="J1030" s="141"/>
      <c r="K1030" s="141"/>
      <c r="L1030" s="141"/>
      <c r="M1030" s="141"/>
      <c r="N1030" s="141"/>
      <c r="O1030" s="141"/>
      <c r="P1030" s="141"/>
      <c r="Q1030" s="141"/>
      <c r="R1030" s="141"/>
      <c r="S1030" s="141"/>
      <c r="T1030" s="141"/>
      <c r="U1030" s="141"/>
      <c r="V1030" s="141"/>
      <c r="W1030" s="141"/>
      <c r="X1030" s="141"/>
      <c r="Y1030" s="141"/>
      <c r="Z1030" s="141"/>
      <c r="AA1030" s="141"/>
      <c r="AB1030" s="141"/>
      <c r="AC1030" s="141"/>
      <c r="AD1030" s="141"/>
      <c r="AE1030" s="141"/>
      <c r="AF1030" s="141"/>
      <c r="AG1030" s="141"/>
      <c r="AH1030" s="141"/>
      <c r="AI1030" s="141"/>
      <c r="AJ1030" s="141"/>
      <c r="AK1030" s="141"/>
      <c r="AL1030" s="141"/>
      <c r="AM1030" s="141"/>
      <c r="AN1030" s="141"/>
      <c r="AO1030" s="141"/>
      <c r="AP1030" s="141"/>
      <c r="AQ1030" s="141"/>
      <c r="AR1030" s="141"/>
      <c r="AS1030" s="141"/>
      <c r="AT1030" s="141"/>
      <c r="AU1030" s="141"/>
      <c r="AV1030" s="141"/>
      <c r="AW1030" s="141"/>
      <c r="AX1030" s="141"/>
      <c r="AY1030" s="141"/>
      <c r="AZ1030" s="141"/>
      <c r="BA1030" s="141"/>
      <c r="BB1030" s="141"/>
      <c r="BC1030" s="141"/>
    </row>
    <row r="1031" spans="7:55" s="2" customFormat="1" x14ac:dyDescent="0.4">
      <c r="G1031" s="141"/>
      <c r="H1031" s="141"/>
      <c r="I1031" s="141"/>
      <c r="J1031" s="141"/>
      <c r="K1031" s="141"/>
      <c r="L1031" s="141"/>
      <c r="M1031" s="141"/>
      <c r="N1031" s="141"/>
      <c r="O1031" s="141"/>
      <c r="P1031" s="141"/>
      <c r="Q1031" s="141"/>
      <c r="R1031" s="141"/>
      <c r="S1031" s="141"/>
      <c r="T1031" s="141"/>
      <c r="U1031" s="141"/>
      <c r="V1031" s="141"/>
      <c r="W1031" s="141"/>
      <c r="X1031" s="141"/>
      <c r="Y1031" s="141"/>
      <c r="Z1031" s="141"/>
      <c r="AA1031" s="141"/>
      <c r="AB1031" s="141"/>
      <c r="AC1031" s="141"/>
      <c r="AD1031" s="141"/>
      <c r="AE1031" s="141"/>
      <c r="AF1031" s="141"/>
      <c r="AG1031" s="141"/>
      <c r="AH1031" s="141"/>
      <c r="AI1031" s="141"/>
      <c r="AJ1031" s="141"/>
      <c r="AK1031" s="141"/>
      <c r="AL1031" s="141"/>
      <c r="AM1031" s="141"/>
      <c r="AN1031" s="141"/>
      <c r="AO1031" s="141"/>
      <c r="AP1031" s="141"/>
      <c r="AQ1031" s="141"/>
      <c r="AR1031" s="141"/>
      <c r="AS1031" s="141"/>
      <c r="AT1031" s="141"/>
      <c r="AU1031" s="141"/>
      <c r="AV1031" s="141"/>
      <c r="AW1031" s="141"/>
      <c r="AX1031" s="141"/>
      <c r="AY1031" s="141"/>
      <c r="AZ1031" s="141"/>
      <c r="BA1031" s="141"/>
      <c r="BB1031" s="141"/>
      <c r="BC1031" s="141"/>
    </row>
    <row r="1032" spans="7:55" s="2" customFormat="1" x14ac:dyDescent="0.4">
      <c r="G1032" s="141"/>
      <c r="H1032" s="141"/>
      <c r="I1032" s="141"/>
      <c r="J1032" s="141"/>
      <c r="K1032" s="141"/>
      <c r="L1032" s="141"/>
      <c r="M1032" s="141"/>
      <c r="N1032" s="141"/>
      <c r="O1032" s="141"/>
      <c r="P1032" s="141"/>
      <c r="Q1032" s="141"/>
      <c r="R1032" s="141"/>
      <c r="S1032" s="141"/>
      <c r="T1032" s="141"/>
      <c r="U1032" s="141"/>
      <c r="V1032" s="141"/>
      <c r="W1032" s="141"/>
      <c r="X1032" s="141"/>
      <c r="Y1032" s="141"/>
      <c r="Z1032" s="141"/>
      <c r="AA1032" s="141"/>
      <c r="AB1032" s="141"/>
      <c r="AC1032" s="141"/>
      <c r="AD1032" s="141"/>
      <c r="AE1032" s="141"/>
      <c r="AF1032" s="141"/>
      <c r="AG1032" s="141"/>
      <c r="AH1032" s="141"/>
      <c r="AI1032" s="141"/>
      <c r="AJ1032" s="141"/>
      <c r="AK1032" s="141"/>
      <c r="AL1032" s="141"/>
      <c r="AM1032" s="141"/>
      <c r="AN1032" s="141"/>
      <c r="AO1032" s="141"/>
      <c r="AP1032" s="141"/>
      <c r="AQ1032" s="141"/>
      <c r="AR1032" s="141"/>
      <c r="AS1032" s="141"/>
      <c r="AT1032" s="141"/>
      <c r="AU1032" s="141"/>
      <c r="AV1032" s="141"/>
      <c r="AW1032" s="141"/>
      <c r="AX1032" s="141"/>
      <c r="AY1032" s="141"/>
      <c r="AZ1032" s="141"/>
      <c r="BA1032" s="141"/>
      <c r="BB1032" s="141"/>
      <c r="BC1032" s="141"/>
    </row>
    <row r="1033" spans="7:55" s="2" customFormat="1" x14ac:dyDescent="0.4">
      <c r="G1033" s="141"/>
      <c r="H1033" s="141"/>
      <c r="I1033" s="141"/>
      <c r="J1033" s="141"/>
      <c r="K1033" s="141"/>
      <c r="L1033" s="141"/>
      <c r="M1033" s="141"/>
      <c r="N1033" s="141"/>
      <c r="O1033" s="141"/>
      <c r="P1033" s="141"/>
      <c r="Q1033" s="141"/>
      <c r="R1033" s="141"/>
      <c r="S1033" s="141"/>
      <c r="T1033" s="141"/>
      <c r="U1033" s="141"/>
      <c r="V1033" s="141"/>
      <c r="W1033" s="141"/>
      <c r="X1033" s="141"/>
      <c r="Y1033" s="141"/>
      <c r="Z1033" s="141"/>
      <c r="AA1033" s="141"/>
      <c r="AB1033" s="141"/>
      <c r="AC1033" s="141"/>
      <c r="AD1033" s="141"/>
      <c r="AE1033" s="141"/>
      <c r="AF1033" s="141"/>
      <c r="AG1033" s="141"/>
      <c r="AH1033" s="141"/>
      <c r="AI1033" s="141"/>
      <c r="AJ1033" s="141"/>
      <c r="AK1033" s="141"/>
      <c r="AL1033" s="141"/>
      <c r="AM1033" s="141"/>
      <c r="AN1033" s="141"/>
      <c r="AO1033" s="141"/>
      <c r="AP1033" s="141"/>
      <c r="AQ1033" s="141"/>
      <c r="AR1033" s="141"/>
      <c r="AS1033" s="141"/>
      <c r="AT1033" s="141"/>
      <c r="AU1033" s="141"/>
      <c r="AV1033" s="141"/>
      <c r="AW1033" s="141"/>
      <c r="AX1033" s="141"/>
      <c r="AY1033" s="141"/>
      <c r="AZ1033" s="141"/>
      <c r="BA1033" s="141"/>
      <c r="BB1033" s="141"/>
      <c r="BC1033" s="141"/>
    </row>
    <row r="1034" spans="7:55" s="2" customFormat="1" x14ac:dyDescent="0.4">
      <c r="G1034" s="141"/>
      <c r="H1034" s="141"/>
      <c r="I1034" s="141"/>
      <c r="J1034" s="141"/>
      <c r="K1034" s="141"/>
      <c r="L1034" s="141"/>
      <c r="M1034" s="141"/>
      <c r="N1034" s="141"/>
      <c r="O1034" s="141"/>
      <c r="P1034" s="141"/>
      <c r="Q1034" s="141"/>
      <c r="R1034" s="141"/>
      <c r="S1034" s="141"/>
      <c r="T1034" s="141"/>
      <c r="U1034" s="141"/>
      <c r="V1034" s="141"/>
      <c r="W1034" s="141"/>
      <c r="X1034" s="141"/>
      <c r="Y1034" s="141"/>
      <c r="Z1034" s="141"/>
      <c r="AA1034" s="141"/>
      <c r="AB1034" s="141"/>
      <c r="AC1034" s="141"/>
      <c r="AD1034" s="141"/>
      <c r="AE1034" s="141"/>
      <c r="AF1034" s="141"/>
      <c r="AG1034" s="141"/>
      <c r="AH1034" s="141"/>
      <c r="AI1034" s="141"/>
      <c r="AJ1034" s="141"/>
      <c r="AK1034" s="141"/>
      <c r="AL1034" s="141"/>
      <c r="AM1034" s="141"/>
      <c r="AN1034" s="141"/>
      <c r="AO1034" s="141"/>
      <c r="AP1034" s="141"/>
      <c r="AQ1034" s="141"/>
      <c r="AR1034" s="141"/>
      <c r="AS1034" s="141"/>
      <c r="AT1034" s="141"/>
      <c r="AU1034" s="141"/>
      <c r="AV1034" s="141"/>
      <c r="AW1034" s="141"/>
      <c r="AX1034" s="141"/>
      <c r="AY1034" s="141"/>
      <c r="AZ1034" s="141"/>
      <c r="BA1034" s="141"/>
      <c r="BB1034" s="141"/>
      <c r="BC1034" s="141"/>
    </row>
    <row r="1035" spans="7:55" s="2" customFormat="1" x14ac:dyDescent="0.4">
      <c r="G1035" s="141"/>
      <c r="H1035" s="141"/>
      <c r="I1035" s="141"/>
      <c r="J1035" s="141"/>
      <c r="K1035" s="141"/>
      <c r="L1035" s="141"/>
      <c r="M1035" s="141"/>
      <c r="N1035" s="141"/>
      <c r="O1035" s="141"/>
      <c r="P1035" s="141"/>
      <c r="Q1035" s="141"/>
      <c r="R1035" s="141"/>
      <c r="S1035" s="141"/>
      <c r="T1035" s="141"/>
      <c r="U1035" s="141"/>
      <c r="V1035" s="141"/>
      <c r="W1035" s="141"/>
      <c r="X1035" s="141"/>
      <c r="Y1035" s="141"/>
      <c r="Z1035" s="141"/>
      <c r="AA1035" s="141"/>
      <c r="AB1035" s="141"/>
      <c r="AC1035" s="141"/>
      <c r="AD1035" s="141"/>
      <c r="AE1035" s="141"/>
      <c r="AF1035" s="141"/>
      <c r="AG1035" s="141"/>
      <c r="AH1035" s="141"/>
      <c r="AI1035" s="141"/>
      <c r="AJ1035" s="141"/>
      <c r="AK1035" s="141"/>
      <c r="AL1035" s="141"/>
      <c r="AM1035" s="141"/>
      <c r="AN1035" s="141"/>
      <c r="AO1035" s="141"/>
      <c r="AP1035" s="141"/>
      <c r="AQ1035" s="141"/>
      <c r="AR1035" s="141"/>
      <c r="AS1035" s="141"/>
      <c r="AT1035" s="141"/>
      <c r="AU1035" s="141"/>
      <c r="AV1035" s="141"/>
      <c r="AW1035" s="141"/>
      <c r="AX1035" s="141"/>
      <c r="AY1035" s="141"/>
      <c r="AZ1035" s="141"/>
      <c r="BA1035" s="141"/>
      <c r="BB1035" s="141"/>
      <c r="BC1035" s="141"/>
    </row>
    <row r="1036" spans="7:55" s="2" customFormat="1" x14ac:dyDescent="0.4">
      <c r="G1036" s="141"/>
      <c r="H1036" s="141"/>
      <c r="I1036" s="141"/>
      <c r="J1036" s="141"/>
      <c r="K1036" s="141"/>
      <c r="L1036" s="141"/>
      <c r="M1036" s="141"/>
      <c r="N1036" s="141"/>
      <c r="O1036" s="141"/>
      <c r="P1036" s="141"/>
      <c r="Q1036" s="141"/>
      <c r="R1036" s="141"/>
      <c r="S1036" s="141"/>
      <c r="T1036" s="141"/>
      <c r="U1036" s="141"/>
      <c r="V1036" s="141"/>
      <c r="W1036" s="141"/>
      <c r="X1036" s="141"/>
      <c r="Y1036" s="141"/>
      <c r="Z1036" s="141"/>
      <c r="AA1036" s="141"/>
      <c r="AB1036" s="141"/>
      <c r="AC1036" s="141"/>
      <c r="AD1036" s="141"/>
      <c r="AE1036" s="141"/>
      <c r="AF1036" s="141"/>
      <c r="AG1036" s="141"/>
      <c r="AH1036" s="141"/>
      <c r="AI1036" s="141"/>
      <c r="AJ1036" s="141"/>
      <c r="AK1036" s="141"/>
      <c r="AL1036" s="141"/>
      <c r="AM1036" s="141"/>
      <c r="AN1036" s="141"/>
      <c r="AO1036" s="141"/>
      <c r="AP1036" s="141"/>
      <c r="AQ1036" s="141"/>
      <c r="AR1036" s="141"/>
      <c r="AS1036" s="141"/>
      <c r="AT1036" s="141"/>
      <c r="AU1036" s="141"/>
      <c r="AV1036" s="141"/>
      <c r="AW1036" s="141"/>
      <c r="AX1036" s="141"/>
      <c r="AY1036" s="141"/>
      <c r="AZ1036" s="141"/>
      <c r="BA1036" s="141"/>
      <c r="BB1036" s="141"/>
      <c r="BC1036" s="141"/>
    </row>
    <row r="1037" spans="7:55" s="2" customFormat="1" x14ac:dyDescent="0.4">
      <c r="G1037" s="141"/>
      <c r="H1037" s="141"/>
      <c r="I1037" s="141"/>
      <c r="J1037" s="141"/>
      <c r="K1037" s="141"/>
      <c r="L1037" s="141"/>
      <c r="M1037" s="141"/>
      <c r="N1037" s="141"/>
      <c r="O1037" s="141"/>
      <c r="P1037" s="141"/>
      <c r="Q1037" s="141"/>
      <c r="R1037" s="141"/>
      <c r="S1037" s="141"/>
      <c r="T1037" s="141"/>
      <c r="U1037" s="141"/>
      <c r="V1037" s="141"/>
      <c r="W1037" s="141"/>
      <c r="X1037" s="141"/>
      <c r="Y1037" s="141"/>
      <c r="Z1037" s="141"/>
      <c r="AA1037" s="141"/>
      <c r="AB1037" s="141"/>
      <c r="AC1037" s="141"/>
      <c r="AD1037" s="141"/>
      <c r="AE1037" s="141"/>
      <c r="AF1037" s="141"/>
      <c r="AG1037" s="141"/>
      <c r="AH1037" s="141"/>
      <c r="AI1037" s="141"/>
      <c r="AJ1037" s="141"/>
      <c r="AK1037" s="141"/>
      <c r="AL1037" s="141"/>
      <c r="AM1037" s="141"/>
      <c r="AN1037" s="141"/>
      <c r="AO1037" s="141"/>
      <c r="AP1037" s="141"/>
      <c r="AQ1037" s="141"/>
      <c r="AR1037" s="141"/>
      <c r="AS1037" s="141"/>
      <c r="AT1037" s="141"/>
      <c r="AU1037" s="141"/>
      <c r="AV1037" s="141"/>
      <c r="AW1037" s="141"/>
      <c r="AX1037" s="141"/>
      <c r="AY1037" s="141"/>
      <c r="AZ1037" s="141"/>
      <c r="BA1037" s="141"/>
      <c r="BB1037" s="141"/>
      <c r="BC1037" s="141"/>
    </row>
    <row r="1038" spans="7:55" s="2" customFormat="1" x14ac:dyDescent="0.4">
      <c r="G1038" s="141"/>
      <c r="H1038" s="141"/>
      <c r="I1038" s="141"/>
      <c r="J1038" s="141"/>
      <c r="K1038" s="141"/>
      <c r="L1038" s="141"/>
      <c r="M1038" s="141"/>
      <c r="N1038" s="141"/>
      <c r="O1038" s="141"/>
      <c r="P1038" s="141"/>
      <c r="Q1038" s="141"/>
      <c r="R1038" s="141"/>
      <c r="S1038" s="141"/>
      <c r="T1038" s="141"/>
      <c r="U1038" s="141"/>
      <c r="V1038" s="141"/>
      <c r="W1038" s="141"/>
      <c r="X1038" s="141"/>
      <c r="Y1038" s="141"/>
      <c r="Z1038" s="141"/>
      <c r="AA1038" s="141"/>
      <c r="AB1038" s="141"/>
      <c r="AC1038" s="141"/>
      <c r="AD1038" s="141"/>
      <c r="AE1038" s="141"/>
      <c r="AF1038" s="141"/>
      <c r="AG1038" s="141"/>
      <c r="AH1038" s="141"/>
      <c r="AI1038" s="141"/>
      <c r="AJ1038" s="141"/>
      <c r="AK1038" s="141"/>
      <c r="AL1038" s="141"/>
      <c r="AM1038" s="141"/>
      <c r="AN1038" s="141"/>
      <c r="AO1038" s="141"/>
      <c r="AP1038" s="141"/>
      <c r="AQ1038" s="141"/>
      <c r="AR1038" s="141"/>
      <c r="AS1038" s="141"/>
      <c r="AT1038" s="141"/>
      <c r="AU1038" s="141"/>
      <c r="AV1038" s="141"/>
      <c r="AW1038" s="141"/>
      <c r="AX1038" s="141"/>
      <c r="AY1038" s="141"/>
      <c r="AZ1038" s="141"/>
      <c r="BA1038" s="141"/>
      <c r="BB1038" s="141"/>
      <c r="BC1038" s="141"/>
    </row>
    <row r="1039" spans="7:55" s="2" customFormat="1" x14ac:dyDescent="0.4">
      <c r="G1039" s="141"/>
      <c r="H1039" s="141"/>
      <c r="I1039" s="141"/>
      <c r="J1039" s="141"/>
      <c r="K1039" s="141"/>
      <c r="L1039" s="141"/>
      <c r="M1039" s="141"/>
      <c r="N1039" s="141"/>
      <c r="O1039" s="141"/>
      <c r="P1039" s="141"/>
      <c r="Q1039" s="141"/>
      <c r="R1039" s="141"/>
      <c r="S1039" s="141"/>
      <c r="T1039" s="141"/>
      <c r="U1039" s="141"/>
      <c r="V1039" s="141"/>
      <c r="W1039" s="141"/>
      <c r="X1039" s="141"/>
      <c r="Y1039" s="141"/>
      <c r="Z1039" s="141"/>
      <c r="AA1039" s="141"/>
      <c r="AB1039" s="141"/>
      <c r="AC1039" s="141"/>
      <c r="AD1039" s="141"/>
      <c r="AE1039" s="141"/>
      <c r="AF1039" s="141"/>
      <c r="AG1039" s="141"/>
      <c r="AH1039" s="141"/>
      <c r="AI1039" s="141"/>
      <c r="AJ1039" s="141"/>
      <c r="AK1039" s="141"/>
      <c r="AL1039" s="141"/>
      <c r="AM1039" s="141"/>
      <c r="AN1039" s="141"/>
      <c r="AO1039" s="141"/>
      <c r="AP1039" s="141"/>
      <c r="AQ1039" s="141"/>
      <c r="AR1039" s="141"/>
      <c r="AS1039" s="141"/>
      <c r="AT1039" s="141"/>
      <c r="AU1039" s="141"/>
      <c r="AV1039" s="141"/>
      <c r="AW1039" s="141"/>
      <c r="AX1039" s="141"/>
      <c r="AY1039" s="141"/>
      <c r="AZ1039" s="141"/>
      <c r="BA1039" s="141"/>
      <c r="BB1039" s="141"/>
      <c r="BC1039" s="141"/>
    </row>
    <row r="1040" spans="7:55" s="2" customFormat="1" x14ac:dyDescent="0.4">
      <c r="G1040" s="141"/>
      <c r="H1040" s="141"/>
      <c r="I1040" s="141"/>
      <c r="J1040" s="141"/>
      <c r="K1040" s="141"/>
      <c r="L1040" s="141"/>
      <c r="M1040" s="141"/>
      <c r="N1040" s="141"/>
      <c r="O1040" s="141"/>
      <c r="P1040" s="141"/>
      <c r="Q1040" s="141"/>
      <c r="R1040" s="141"/>
      <c r="S1040" s="141"/>
      <c r="T1040" s="141"/>
      <c r="U1040" s="141"/>
      <c r="V1040" s="141"/>
      <c r="W1040" s="141"/>
      <c r="X1040" s="141"/>
      <c r="Y1040" s="141"/>
      <c r="Z1040" s="141"/>
      <c r="AA1040" s="141"/>
      <c r="AB1040" s="141"/>
      <c r="AC1040" s="141"/>
      <c r="AD1040" s="141"/>
      <c r="AE1040" s="141"/>
      <c r="AF1040" s="141"/>
      <c r="AG1040" s="141"/>
      <c r="AH1040" s="141"/>
      <c r="AI1040" s="141"/>
      <c r="AJ1040" s="141"/>
      <c r="AK1040" s="141"/>
      <c r="AL1040" s="141"/>
      <c r="AM1040" s="141"/>
      <c r="AN1040" s="141"/>
      <c r="AO1040" s="141"/>
      <c r="AP1040" s="141"/>
      <c r="AQ1040" s="141"/>
      <c r="AR1040" s="141"/>
      <c r="AS1040" s="141"/>
      <c r="AT1040" s="141"/>
      <c r="AU1040" s="141"/>
      <c r="AV1040" s="141"/>
      <c r="AW1040" s="141"/>
      <c r="AX1040" s="141"/>
      <c r="AY1040" s="141"/>
      <c r="AZ1040" s="141"/>
      <c r="BA1040" s="141"/>
      <c r="BB1040" s="141"/>
      <c r="BC1040" s="141"/>
    </row>
    <row r="1041" spans="7:55" s="2" customFormat="1" x14ac:dyDescent="0.4">
      <c r="G1041" s="141"/>
      <c r="H1041" s="141"/>
      <c r="I1041" s="141"/>
      <c r="J1041" s="141"/>
      <c r="K1041" s="141"/>
      <c r="L1041" s="141"/>
      <c r="M1041" s="141"/>
      <c r="N1041" s="141"/>
      <c r="O1041" s="141"/>
      <c r="P1041" s="141"/>
      <c r="Q1041" s="141"/>
      <c r="R1041" s="141"/>
      <c r="S1041" s="141"/>
      <c r="T1041" s="141"/>
      <c r="U1041" s="141"/>
      <c r="V1041" s="141"/>
      <c r="W1041" s="141"/>
      <c r="X1041" s="141"/>
      <c r="Y1041" s="141"/>
      <c r="Z1041" s="141"/>
      <c r="AA1041" s="141"/>
      <c r="AB1041" s="141"/>
      <c r="AC1041" s="141"/>
      <c r="AD1041" s="141"/>
      <c r="AE1041" s="141"/>
      <c r="AF1041" s="141"/>
      <c r="AG1041" s="141"/>
      <c r="AH1041" s="141"/>
      <c r="AI1041" s="141"/>
      <c r="AJ1041" s="141"/>
      <c r="AK1041" s="141"/>
      <c r="AL1041" s="141"/>
      <c r="AM1041" s="141"/>
      <c r="AN1041" s="141"/>
      <c r="AO1041" s="141"/>
      <c r="AP1041" s="141"/>
      <c r="AQ1041" s="141"/>
      <c r="AR1041" s="141"/>
      <c r="AS1041" s="141"/>
      <c r="AT1041" s="141"/>
      <c r="AU1041" s="141"/>
      <c r="AV1041" s="141"/>
      <c r="AW1041" s="141"/>
      <c r="AX1041" s="141"/>
      <c r="AY1041" s="141"/>
      <c r="AZ1041" s="141"/>
      <c r="BA1041" s="141"/>
      <c r="BB1041" s="141"/>
      <c r="BC1041" s="141"/>
    </row>
    <row r="1042" spans="7:55" s="2" customFormat="1" x14ac:dyDescent="0.4">
      <c r="G1042" s="141"/>
      <c r="H1042" s="141"/>
      <c r="I1042" s="141"/>
      <c r="J1042" s="141"/>
      <c r="K1042" s="141"/>
      <c r="L1042" s="141"/>
      <c r="M1042" s="141"/>
      <c r="N1042" s="141"/>
      <c r="O1042" s="141"/>
      <c r="P1042" s="141"/>
      <c r="Q1042" s="141"/>
      <c r="R1042" s="141"/>
      <c r="S1042" s="141"/>
      <c r="T1042" s="141"/>
      <c r="U1042" s="141"/>
      <c r="V1042" s="141"/>
      <c r="W1042" s="141"/>
      <c r="X1042" s="141"/>
      <c r="Y1042" s="141"/>
      <c r="Z1042" s="141"/>
      <c r="AA1042" s="141"/>
      <c r="AB1042" s="141"/>
      <c r="AC1042" s="141"/>
      <c r="AD1042" s="141"/>
      <c r="AE1042" s="141"/>
      <c r="AF1042" s="141"/>
      <c r="AG1042" s="141"/>
      <c r="AH1042" s="141"/>
      <c r="AI1042" s="141"/>
      <c r="AJ1042" s="141"/>
      <c r="AK1042" s="141"/>
      <c r="AL1042" s="141"/>
      <c r="AM1042" s="141"/>
      <c r="AN1042" s="141"/>
      <c r="AO1042" s="141"/>
      <c r="AP1042" s="141"/>
      <c r="AQ1042" s="141"/>
      <c r="AR1042" s="141"/>
      <c r="AS1042" s="141"/>
      <c r="AT1042" s="141"/>
      <c r="AU1042" s="141"/>
      <c r="AV1042" s="141"/>
      <c r="AW1042" s="141"/>
      <c r="AX1042" s="141"/>
      <c r="AY1042" s="141"/>
      <c r="AZ1042" s="141"/>
      <c r="BA1042" s="141"/>
      <c r="BB1042" s="141"/>
      <c r="BC1042" s="141"/>
    </row>
    <row r="1043" spans="7:55" s="2" customFormat="1" x14ac:dyDescent="0.4">
      <c r="G1043" s="141"/>
      <c r="H1043" s="141"/>
      <c r="I1043" s="141"/>
      <c r="J1043" s="141"/>
      <c r="K1043" s="141"/>
      <c r="L1043" s="141"/>
      <c r="M1043" s="141"/>
      <c r="N1043" s="141"/>
      <c r="O1043" s="141"/>
      <c r="P1043" s="141"/>
      <c r="Q1043" s="141"/>
      <c r="R1043" s="141"/>
      <c r="S1043" s="141"/>
      <c r="T1043" s="141"/>
      <c r="U1043" s="141"/>
      <c r="V1043" s="141"/>
      <c r="W1043" s="141"/>
      <c r="X1043" s="141"/>
      <c r="Y1043" s="141"/>
      <c r="Z1043" s="141"/>
      <c r="AA1043" s="141"/>
      <c r="AB1043" s="141"/>
      <c r="AC1043" s="141"/>
      <c r="AD1043" s="141"/>
      <c r="AE1043" s="141"/>
      <c r="AF1043" s="141"/>
      <c r="AG1043" s="141"/>
      <c r="AH1043" s="141"/>
      <c r="AI1043" s="141"/>
      <c r="AJ1043" s="141"/>
      <c r="AK1043" s="141"/>
      <c r="AL1043" s="141"/>
      <c r="AM1043" s="141"/>
      <c r="AN1043" s="141"/>
      <c r="AO1043" s="141"/>
      <c r="AP1043" s="141"/>
      <c r="AQ1043" s="141"/>
      <c r="AR1043" s="141"/>
      <c r="AS1043" s="141"/>
      <c r="AT1043" s="141"/>
      <c r="AU1043" s="141"/>
      <c r="AV1043" s="141"/>
      <c r="AW1043" s="141"/>
      <c r="AX1043" s="141"/>
      <c r="AY1043" s="141"/>
      <c r="AZ1043" s="141"/>
      <c r="BA1043" s="141"/>
      <c r="BB1043" s="141"/>
      <c r="BC1043" s="141"/>
    </row>
    <row r="1044" spans="7:55" s="2" customFormat="1" x14ac:dyDescent="0.4">
      <c r="G1044" s="141"/>
      <c r="H1044" s="141"/>
      <c r="I1044" s="141"/>
      <c r="J1044" s="141"/>
      <c r="K1044" s="141"/>
      <c r="L1044" s="141"/>
      <c r="M1044" s="141"/>
      <c r="N1044" s="141"/>
      <c r="O1044" s="141"/>
      <c r="P1044" s="141"/>
      <c r="Q1044" s="141"/>
      <c r="R1044" s="141"/>
      <c r="S1044" s="141"/>
      <c r="T1044" s="141"/>
      <c r="U1044" s="141"/>
      <c r="V1044" s="141"/>
      <c r="W1044" s="141"/>
      <c r="X1044" s="141"/>
      <c r="Y1044" s="141"/>
      <c r="Z1044" s="141"/>
      <c r="AA1044" s="141"/>
      <c r="AB1044" s="141"/>
      <c r="AC1044" s="141"/>
      <c r="AD1044" s="141"/>
      <c r="AE1044" s="141"/>
      <c r="AF1044" s="141"/>
      <c r="AG1044" s="141"/>
      <c r="AH1044" s="141"/>
      <c r="AI1044" s="141"/>
      <c r="AJ1044" s="141"/>
      <c r="AK1044" s="141"/>
      <c r="AL1044" s="141"/>
      <c r="AM1044" s="141"/>
      <c r="AN1044" s="141"/>
      <c r="AO1044" s="141"/>
      <c r="AP1044" s="141"/>
      <c r="AQ1044" s="141"/>
      <c r="AR1044" s="141"/>
      <c r="AS1044" s="141"/>
      <c r="AT1044" s="141"/>
      <c r="AU1044" s="141"/>
      <c r="AV1044" s="141"/>
      <c r="AW1044" s="141"/>
      <c r="AX1044" s="141"/>
      <c r="AY1044" s="141"/>
      <c r="AZ1044" s="141"/>
      <c r="BA1044" s="141"/>
      <c r="BB1044" s="141"/>
      <c r="BC1044" s="141"/>
    </row>
    <row r="1045" spans="7:55" s="2" customFormat="1" x14ac:dyDescent="0.4">
      <c r="G1045" s="141"/>
      <c r="H1045" s="141"/>
      <c r="I1045" s="141"/>
      <c r="J1045" s="141"/>
      <c r="K1045" s="141"/>
      <c r="L1045" s="141"/>
      <c r="M1045" s="141"/>
      <c r="N1045" s="141"/>
      <c r="O1045" s="141"/>
      <c r="P1045" s="141"/>
      <c r="Q1045" s="141"/>
      <c r="R1045" s="141"/>
      <c r="S1045" s="141"/>
      <c r="T1045" s="141"/>
      <c r="U1045" s="141"/>
      <c r="V1045" s="141"/>
      <c r="W1045" s="141"/>
      <c r="X1045" s="141"/>
      <c r="Y1045" s="141"/>
      <c r="Z1045" s="141"/>
      <c r="AA1045" s="141"/>
      <c r="AB1045" s="141"/>
      <c r="AC1045" s="141"/>
      <c r="AD1045" s="141"/>
      <c r="AE1045" s="141"/>
      <c r="AF1045" s="141"/>
      <c r="AG1045" s="141"/>
      <c r="AH1045" s="141"/>
      <c r="AI1045" s="141"/>
      <c r="AJ1045" s="141"/>
      <c r="AK1045" s="141"/>
      <c r="AL1045" s="141"/>
      <c r="AM1045" s="141"/>
      <c r="AN1045" s="141"/>
      <c r="AO1045" s="141"/>
      <c r="AP1045" s="141"/>
      <c r="AQ1045" s="141"/>
      <c r="AR1045" s="141"/>
      <c r="AS1045" s="141"/>
      <c r="AT1045" s="141"/>
      <c r="AU1045" s="141"/>
      <c r="AV1045" s="141"/>
      <c r="AW1045" s="141"/>
      <c r="AX1045" s="141"/>
      <c r="AY1045" s="141"/>
      <c r="AZ1045" s="141"/>
      <c r="BA1045" s="141"/>
      <c r="BB1045" s="141"/>
      <c r="BC1045" s="141"/>
    </row>
    <row r="1046" spans="7:55" s="2" customFormat="1" x14ac:dyDescent="0.4">
      <c r="G1046" s="141"/>
      <c r="H1046" s="141"/>
      <c r="I1046" s="141"/>
      <c r="J1046" s="141"/>
      <c r="K1046" s="141"/>
      <c r="L1046" s="141"/>
      <c r="M1046" s="141"/>
      <c r="N1046" s="141"/>
      <c r="O1046" s="141"/>
      <c r="P1046" s="141"/>
      <c r="Q1046" s="141"/>
      <c r="R1046" s="141"/>
      <c r="S1046" s="141"/>
      <c r="T1046" s="141"/>
      <c r="U1046" s="141"/>
      <c r="V1046" s="141"/>
      <c r="W1046" s="141"/>
      <c r="X1046" s="141"/>
      <c r="Y1046" s="141"/>
      <c r="Z1046" s="141"/>
      <c r="AA1046" s="141"/>
      <c r="AB1046" s="141"/>
      <c r="AC1046" s="141"/>
      <c r="AD1046" s="141"/>
      <c r="AE1046" s="141"/>
      <c r="AF1046" s="141"/>
      <c r="AG1046" s="141"/>
      <c r="AH1046" s="141"/>
      <c r="AI1046" s="141"/>
      <c r="AJ1046" s="141"/>
      <c r="AK1046" s="141"/>
      <c r="AL1046" s="141"/>
      <c r="AM1046" s="141"/>
      <c r="AN1046" s="141"/>
      <c r="AO1046" s="141"/>
      <c r="AP1046" s="141"/>
      <c r="AQ1046" s="141"/>
      <c r="AR1046" s="141"/>
      <c r="AS1046" s="141"/>
      <c r="AT1046" s="141"/>
      <c r="AU1046" s="141"/>
      <c r="AV1046" s="141"/>
      <c r="AW1046" s="141"/>
      <c r="AX1046" s="141"/>
      <c r="AY1046" s="141"/>
      <c r="AZ1046" s="141"/>
      <c r="BA1046" s="141"/>
      <c r="BB1046" s="141"/>
      <c r="BC1046" s="141"/>
    </row>
    <row r="1047" spans="7:55" s="2" customFormat="1" x14ac:dyDescent="0.4">
      <c r="G1047" s="141"/>
      <c r="H1047" s="141"/>
      <c r="I1047" s="141"/>
      <c r="J1047" s="141"/>
      <c r="K1047" s="141"/>
      <c r="L1047" s="141"/>
      <c r="M1047" s="141"/>
      <c r="N1047" s="141"/>
      <c r="O1047" s="141"/>
      <c r="P1047" s="141"/>
      <c r="Q1047" s="141"/>
      <c r="R1047" s="141"/>
      <c r="S1047" s="141"/>
      <c r="T1047" s="141"/>
      <c r="U1047" s="141"/>
      <c r="V1047" s="141"/>
      <c r="W1047" s="141"/>
      <c r="X1047" s="141"/>
      <c r="Y1047" s="141"/>
      <c r="Z1047" s="141"/>
      <c r="AA1047" s="141"/>
      <c r="AB1047" s="141"/>
      <c r="AC1047" s="141"/>
      <c r="AD1047" s="141"/>
      <c r="AE1047" s="141"/>
      <c r="AF1047" s="141"/>
      <c r="AG1047" s="141"/>
      <c r="AH1047" s="141"/>
      <c r="AI1047" s="141"/>
      <c r="AJ1047" s="141"/>
      <c r="AK1047" s="141"/>
      <c r="AL1047" s="141"/>
      <c r="AM1047" s="141"/>
      <c r="AN1047" s="141"/>
      <c r="AO1047" s="141"/>
      <c r="AP1047" s="141"/>
      <c r="AQ1047" s="141"/>
      <c r="AR1047" s="141"/>
      <c r="AS1047" s="141"/>
      <c r="AT1047" s="141"/>
      <c r="AU1047" s="141"/>
      <c r="AV1047" s="141"/>
      <c r="AW1047" s="141"/>
      <c r="AX1047" s="141"/>
      <c r="AY1047" s="141"/>
      <c r="AZ1047" s="141"/>
      <c r="BA1047" s="141"/>
      <c r="BB1047" s="141"/>
      <c r="BC1047" s="141"/>
    </row>
    <row r="1048" spans="7:55" s="2" customFormat="1" x14ac:dyDescent="0.4">
      <c r="G1048" s="141"/>
      <c r="H1048" s="141"/>
      <c r="I1048" s="141"/>
      <c r="J1048" s="141"/>
      <c r="K1048" s="141"/>
      <c r="L1048" s="141"/>
      <c r="M1048" s="141"/>
      <c r="N1048" s="141"/>
      <c r="O1048" s="141"/>
      <c r="P1048" s="141"/>
      <c r="Q1048" s="141"/>
      <c r="R1048" s="141"/>
      <c r="S1048" s="141"/>
      <c r="T1048" s="141"/>
      <c r="U1048" s="141"/>
      <c r="V1048" s="141"/>
      <c r="W1048" s="141"/>
      <c r="X1048" s="141"/>
      <c r="Y1048" s="141"/>
      <c r="Z1048" s="141"/>
      <c r="AA1048" s="141"/>
      <c r="AB1048" s="141"/>
      <c r="AC1048" s="141"/>
      <c r="AD1048" s="141"/>
      <c r="AE1048" s="141"/>
      <c r="AF1048" s="141"/>
      <c r="AG1048" s="141"/>
      <c r="AH1048" s="141"/>
      <c r="AI1048" s="141"/>
      <c r="AJ1048" s="141"/>
      <c r="AK1048" s="141"/>
      <c r="AL1048" s="141"/>
      <c r="AM1048" s="141"/>
      <c r="AN1048" s="141"/>
      <c r="AO1048" s="141"/>
      <c r="AP1048" s="141"/>
      <c r="AQ1048" s="141"/>
      <c r="AR1048" s="141"/>
      <c r="AS1048" s="141"/>
      <c r="AT1048" s="141"/>
      <c r="AU1048" s="141"/>
      <c r="AV1048" s="141"/>
      <c r="AW1048" s="141"/>
      <c r="AX1048" s="141"/>
      <c r="AY1048" s="141"/>
      <c r="AZ1048" s="141"/>
      <c r="BA1048" s="141"/>
      <c r="BB1048" s="141"/>
      <c r="BC1048" s="141"/>
    </row>
    <row r="1049" spans="7:55" s="2" customFormat="1" x14ac:dyDescent="0.4">
      <c r="G1049" s="141"/>
      <c r="H1049" s="141"/>
      <c r="I1049" s="141"/>
      <c r="J1049" s="141"/>
      <c r="K1049" s="141"/>
      <c r="L1049" s="141"/>
      <c r="M1049" s="141"/>
      <c r="N1049" s="141"/>
      <c r="O1049" s="141"/>
      <c r="P1049" s="141"/>
      <c r="Q1049" s="141"/>
      <c r="R1049" s="141"/>
      <c r="S1049" s="141"/>
      <c r="T1049" s="141"/>
      <c r="U1049" s="141"/>
      <c r="V1049" s="141"/>
      <c r="W1049" s="141"/>
      <c r="X1049" s="141"/>
      <c r="Y1049" s="141"/>
      <c r="Z1049" s="141"/>
      <c r="AA1049" s="141"/>
      <c r="AB1049" s="141"/>
      <c r="AC1049" s="141"/>
      <c r="AD1049" s="141"/>
      <c r="AE1049" s="141"/>
      <c r="AF1049" s="141"/>
      <c r="AG1049" s="141"/>
      <c r="AH1049" s="141"/>
      <c r="AI1049" s="141"/>
      <c r="AJ1049" s="141"/>
      <c r="AK1049" s="141"/>
      <c r="AL1049" s="141"/>
      <c r="AM1049" s="141"/>
      <c r="AN1049" s="141"/>
      <c r="AO1049" s="141"/>
      <c r="AP1049" s="141"/>
      <c r="AQ1049" s="141"/>
      <c r="AR1049" s="141"/>
      <c r="AS1049" s="141"/>
      <c r="AT1049" s="141"/>
      <c r="AU1049" s="141"/>
      <c r="AV1049" s="141"/>
      <c r="AW1049" s="141"/>
      <c r="AX1049" s="141"/>
      <c r="AY1049" s="141"/>
      <c r="AZ1049" s="141"/>
      <c r="BA1049" s="141"/>
      <c r="BB1049" s="141"/>
      <c r="BC1049" s="141"/>
    </row>
    <row r="1050" spans="7:55" s="2" customFormat="1" x14ac:dyDescent="0.4">
      <c r="G1050" s="141"/>
      <c r="H1050" s="141"/>
      <c r="I1050" s="141"/>
      <c r="J1050" s="141"/>
      <c r="K1050" s="141"/>
      <c r="L1050" s="141"/>
      <c r="M1050" s="141"/>
      <c r="N1050" s="141"/>
      <c r="O1050" s="141"/>
      <c r="P1050" s="141"/>
      <c r="Q1050" s="141"/>
      <c r="R1050" s="141"/>
      <c r="S1050" s="141"/>
      <c r="T1050" s="141"/>
      <c r="U1050" s="141"/>
      <c r="V1050" s="141"/>
      <c r="W1050" s="141"/>
      <c r="X1050" s="141"/>
      <c r="Y1050" s="141"/>
      <c r="Z1050" s="141"/>
      <c r="AA1050" s="141"/>
      <c r="AB1050" s="141"/>
      <c r="AC1050" s="141"/>
      <c r="AD1050" s="141"/>
      <c r="AE1050" s="141"/>
      <c r="AF1050" s="141"/>
      <c r="AG1050" s="141"/>
      <c r="AH1050" s="141"/>
      <c r="AI1050" s="141"/>
      <c r="AJ1050" s="141"/>
      <c r="AK1050" s="141"/>
      <c r="AL1050" s="141"/>
      <c r="AM1050" s="141"/>
      <c r="AN1050" s="141"/>
      <c r="AO1050" s="141"/>
      <c r="AP1050" s="141"/>
      <c r="AQ1050" s="141"/>
      <c r="AR1050" s="141"/>
      <c r="AS1050" s="141"/>
      <c r="AT1050" s="141"/>
      <c r="AU1050" s="141"/>
      <c r="AV1050" s="141"/>
      <c r="AW1050" s="141"/>
      <c r="AX1050" s="141"/>
      <c r="AY1050" s="141"/>
      <c r="AZ1050" s="141"/>
      <c r="BA1050" s="141"/>
      <c r="BB1050" s="141"/>
      <c r="BC1050" s="141"/>
    </row>
    <row r="1051" spans="7:55" s="2" customFormat="1" x14ac:dyDescent="0.4">
      <c r="G1051" s="141"/>
      <c r="H1051" s="141"/>
      <c r="I1051" s="141"/>
      <c r="J1051" s="141"/>
      <c r="K1051" s="141"/>
      <c r="L1051" s="141"/>
      <c r="M1051" s="141"/>
      <c r="N1051" s="141"/>
      <c r="O1051" s="141"/>
      <c r="P1051" s="141"/>
      <c r="Q1051" s="141"/>
      <c r="R1051" s="141"/>
      <c r="S1051" s="141"/>
      <c r="T1051" s="141"/>
      <c r="U1051" s="141"/>
      <c r="V1051" s="141"/>
      <c r="W1051" s="141"/>
      <c r="X1051" s="141"/>
      <c r="Y1051" s="141"/>
      <c r="Z1051" s="141"/>
      <c r="AA1051" s="141"/>
      <c r="AB1051" s="141"/>
      <c r="AC1051" s="141"/>
      <c r="AD1051" s="141"/>
      <c r="AE1051" s="141"/>
      <c r="AF1051" s="141"/>
      <c r="AG1051" s="141"/>
      <c r="AH1051" s="141"/>
      <c r="AI1051" s="141"/>
      <c r="AJ1051" s="141"/>
      <c r="AK1051" s="141"/>
      <c r="AL1051" s="141"/>
      <c r="AM1051" s="141"/>
      <c r="AN1051" s="141"/>
      <c r="AO1051" s="141"/>
      <c r="AP1051" s="141"/>
      <c r="AQ1051" s="141"/>
      <c r="AR1051" s="141"/>
      <c r="AS1051" s="141"/>
      <c r="AT1051" s="141"/>
      <c r="AU1051" s="141"/>
      <c r="AV1051" s="141"/>
      <c r="AW1051" s="141"/>
      <c r="AX1051" s="141"/>
      <c r="AY1051" s="141"/>
      <c r="AZ1051" s="141"/>
      <c r="BA1051" s="141"/>
      <c r="BB1051" s="141"/>
      <c r="BC1051" s="141"/>
    </row>
    <row r="1052" spans="7:55" s="2" customFormat="1" x14ac:dyDescent="0.4">
      <c r="G1052" s="141"/>
      <c r="H1052" s="141"/>
      <c r="I1052" s="141"/>
      <c r="J1052" s="141"/>
      <c r="K1052" s="141"/>
      <c r="L1052" s="141"/>
      <c r="M1052" s="141"/>
      <c r="N1052" s="141"/>
      <c r="O1052" s="141"/>
      <c r="P1052" s="141"/>
      <c r="Q1052" s="141"/>
      <c r="R1052" s="141"/>
      <c r="S1052" s="141"/>
      <c r="T1052" s="141"/>
      <c r="U1052" s="141"/>
      <c r="V1052" s="141"/>
      <c r="W1052" s="141"/>
      <c r="X1052" s="141"/>
      <c r="Y1052" s="141"/>
      <c r="Z1052" s="141"/>
      <c r="AA1052" s="141"/>
      <c r="AB1052" s="141"/>
      <c r="AC1052" s="141"/>
      <c r="AD1052" s="141"/>
      <c r="AE1052" s="141"/>
      <c r="AF1052" s="141"/>
      <c r="AG1052" s="141"/>
      <c r="AH1052" s="141"/>
      <c r="AI1052" s="141"/>
      <c r="AJ1052" s="141"/>
      <c r="AK1052" s="141"/>
      <c r="AL1052" s="141"/>
      <c r="AM1052" s="141"/>
      <c r="AN1052" s="141"/>
      <c r="AO1052" s="141"/>
      <c r="AP1052" s="141"/>
      <c r="AQ1052" s="141"/>
      <c r="AR1052" s="141"/>
      <c r="AS1052" s="141"/>
      <c r="AT1052" s="141"/>
      <c r="AU1052" s="141"/>
      <c r="AV1052" s="141"/>
      <c r="AW1052" s="141"/>
      <c r="AX1052" s="141"/>
      <c r="AY1052" s="141"/>
      <c r="AZ1052" s="141"/>
      <c r="BA1052" s="141"/>
      <c r="BB1052" s="141"/>
      <c r="BC1052" s="141"/>
    </row>
    <row r="1053" spans="7:55" s="2" customFormat="1" x14ac:dyDescent="0.4">
      <c r="G1053" s="141"/>
      <c r="H1053" s="141"/>
      <c r="I1053" s="141"/>
      <c r="J1053" s="141"/>
      <c r="K1053" s="141"/>
      <c r="L1053" s="141"/>
      <c r="M1053" s="141"/>
      <c r="N1053" s="141"/>
      <c r="O1053" s="141"/>
      <c r="P1053" s="141"/>
      <c r="Q1053" s="141"/>
      <c r="R1053" s="141"/>
      <c r="S1053" s="141"/>
      <c r="T1053" s="141"/>
      <c r="U1053" s="141"/>
      <c r="V1053" s="141"/>
      <c r="W1053" s="141"/>
      <c r="X1053" s="141"/>
      <c r="Y1053" s="141"/>
      <c r="Z1053" s="141"/>
      <c r="AA1053" s="141"/>
      <c r="AB1053" s="141"/>
      <c r="AC1053" s="141"/>
      <c r="AD1053" s="141"/>
      <c r="AE1053" s="141"/>
      <c r="AF1053" s="141"/>
      <c r="AG1053" s="141"/>
      <c r="AH1053" s="141"/>
      <c r="AI1053" s="141"/>
      <c r="AJ1053" s="141"/>
      <c r="AK1053" s="141"/>
      <c r="AL1053" s="141"/>
      <c r="AM1053" s="141"/>
      <c r="AN1053" s="141"/>
      <c r="AO1053" s="141"/>
      <c r="AP1053" s="141"/>
      <c r="AQ1053" s="141"/>
      <c r="AR1053" s="141"/>
      <c r="AS1053" s="141"/>
      <c r="AT1053" s="141"/>
      <c r="AU1053" s="141"/>
      <c r="AV1053" s="141"/>
      <c r="AW1053" s="141"/>
      <c r="AX1053" s="141"/>
      <c r="AY1053" s="141"/>
      <c r="AZ1053" s="141"/>
      <c r="BA1053" s="141"/>
      <c r="BB1053" s="141"/>
      <c r="BC1053" s="141"/>
    </row>
    <row r="1054" spans="7:55" s="2" customFormat="1" x14ac:dyDescent="0.4">
      <c r="G1054" s="141"/>
      <c r="H1054" s="141"/>
      <c r="I1054" s="141"/>
      <c r="J1054" s="141"/>
      <c r="K1054" s="141"/>
      <c r="L1054" s="141"/>
      <c r="M1054" s="141"/>
      <c r="N1054" s="141"/>
      <c r="O1054" s="141"/>
      <c r="P1054" s="141"/>
      <c r="Q1054" s="141"/>
      <c r="R1054" s="141"/>
      <c r="S1054" s="141"/>
      <c r="T1054" s="141"/>
      <c r="U1054" s="141"/>
      <c r="V1054" s="141"/>
      <c r="W1054" s="141"/>
      <c r="X1054" s="141"/>
      <c r="Y1054" s="141"/>
      <c r="Z1054" s="141"/>
      <c r="AA1054" s="141"/>
      <c r="AB1054" s="141"/>
      <c r="AC1054" s="141"/>
      <c r="AD1054" s="141"/>
      <c r="AE1054" s="141"/>
      <c r="AF1054" s="141"/>
      <c r="AG1054" s="141"/>
      <c r="AH1054" s="141"/>
      <c r="AI1054" s="141"/>
      <c r="AJ1054" s="141"/>
      <c r="AK1054" s="141"/>
      <c r="AL1054" s="141"/>
      <c r="AM1054" s="141"/>
      <c r="AN1054" s="141"/>
      <c r="AO1054" s="141"/>
      <c r="AP1054" s="141"/>
      <c r="AQ1054" s="141"/>
      <c r="AR1054" s="141"/>
      <c r="AS1054" s="141"/>
      <c r="AT1054" s="141"/>
      <c r="AU1054" s="141"/>
      <c r="AV1054" s="141"/>
      <c r="AW1054" s="141"/>
      <c r="AX1054" s="141"/>
      <c r="AY1054" s="141"/>
      <c r="AZ1054" s="141"/>
      <c r="BA1054" s="141"/>
      <c r="BB1054" s="141"/>
      <c r="BC1054" s="141"/>
    </row>
    <row r="1055" spans="7:55" s="2" customFormat="1" x14ac:dyDescent="0.4">
      <c r="G1055" s="141"/>
      <c r="H1055" s="141"/>
      <c r="I1055" s="141"/>
      <c r="J1055" s="141"/>
      <c r="K1055" s="141"/>
      <c r="L1055" s="141"/>
      <c r="M1055" s="141"/>
      <c r="N1055" s="141"/>
      <c r="O1055" s="141"/>
      <c r="P1055" s="141"/>
      <c r="Q1055" s="141"/>
      <c r="R1055" s="141"/>
      <c r="S1055" s="141"/>
      <c r="T1055" s="141"/>
      <c r="U1055" s="141"/>
      <c r="V1055" s="141"/>
      <c r="W1055" s="141"/>
      <c r="X1055" s="141"/>
      <c r="Y1055" s="141"/>
      <c r="Z1055" s="141"/>
      <c r="AA1055" s="141"/>
      <c r="AB1055" s="141"/>
      <c r="AC1055" s="141"/>
      <c r="AD1055" s="141"/>
      <c r="AE1055" s="141"/>
      <c r="AF1055" s="141"/>
      <c r="AG1055" s="141"/>
      <c r="AH1055" s="141"/>
      <c r="AI1055" s="141"/>
      <c r="AJ1055" s="141"/>
      <c r="AK1055" s="141"/>
      <c r="AL1055" s="141"/>
      <c r="AM1055" s="141"/>
      <c r="AN1055" s="141"/>
      <c r="AO1055" s="141"/>
      <c r="AP1055" s="141"/>
      <c r="AQ1055" s="141"/>
      <c r="AR1055" s="141"/>
      <c r="AS1055" s="141"/>
      <c r="AT1055" s="141"/>
      <c r="AU1055" s="141"/>
      <c r="AV1055" s="141"/>
      <c r="AW1055" s="141"/>
      <c r="AX1055" s="141"/>
      <c r="AY1055" s="141"/>
      <c r="AZ1055" s="141"/>
      <c r="BA1055" s="141"/>
      <c r="BB1055" s="141"/>
      <c r="BC1055" s="141"/>
    </row>
    <row r="1056" spans="7:55" s="2" customFormat="1" x14ac:dyDescent="0.4">
      <c r="G1056" s="141"/>
      <c r="H1056" s="141"/>
      <c r="I1056" s="141"/>
      <c r="J1056" s="141"/>
      <c r="K1056" s="141"/>
      <c r="L1056" s="141"/>
      <c r="M1056" s="141"/>
      <c r="N1056" s="141"/>
      <c r="O1056" s="141"/>
      <c r="P1056" s="141"/>
      <c r="Q1056" s="141"/>
      <c r="R1056" s="141"/>
      <c r="S1056" s="141"/>
      <c r="T1056" s="141"/>
      <c r="U1056" s="141"/>
      <c r="V1056" s="141"/>
      <c r="W1056" s="141"/>
      <c r="X1056" s="141"/>
      <c r="Y1056" s="141"/>
      <c r="Z1056" s="141"/>
      <c r="AA1056" s="141"/>
      <c r="AB1056" s="141"/>
      <c r="AC1056" s="141"/>
      <c r="AD1056" s="141"/>
      <c r="AE1056" s="141"/>
      <c r="AF1056" s="141"/>
      <c r="AG1056" s="141"/>
      <c r="AH1056" s="141"/>
      <c r="AI1056" s="141"/>
      <c r="AJ1056" s="141"/>
      <c r="AK1056" s="141"/>
      <c r="AL1056" s="141"/>
      <c r="AM1056" s="141"/>
      <c r="AN1056" s="141"/>
      <c r="AO1056" s="141"/>
      <c r="AP1056" s="141"/>
      <c r="AQ1056" s="141"/>
      <c r="AR1056" s="141"/>
      <c r="AS1056" s="141"/>
      <c r="AT1056" s="141"/>
      <c r="AU1056" s="141"/>
      <c r="AV1056" s="141"/>
      <c r="AW1056" s="141"/>
      <c r="AX1056" s="141"/>
      <c r="AY1056" s="141"/>
      <c r="AZ1056" s="141"/>
      <c r="BA1056" s="141"/>
      <c r="BB1056" s="141"/>
      <c r="BC1056" s="141"/>
    </row>
    <row r="1057" spans="7:55" s="2" customFormat="1" x14ac:dyDescent="0.4">
      <c r="G1057" s="141"/>
      <c r="H1057" s="141"/>
      <c r="I1057" s="141"/>
      <c r="J1057" s="141"/>
      <c r="K1057" s="141"/>
      <c r="L1057" s="141"/>
      <c r="M1057" s="141"/>
      <c r="N1057" s="141"/>
      <c r="O1057" s="141"/>
      <c r="P1057" s="141"/>
      <c r="Q1057" s="141"/>
      <c r="R1057" s="141"/>
      <c r="S1057" s="141"/>
      <c r="T1057" s="141"/>
      <c r="U1057" s="141"/>
      <c r="V1057" s="141"/>
      <c r="W1057" s="141"/>
      <c r="X1057" s="141"/>
      <c r="Y1057" s="141"/>
      <c r="Z1057" s="141"/>
      <c r="AA1057" s="141"/>
      <c r="AB1057" s="141"/>
      <c r="AC1057" s="141"/>
      <c r="AD1057" s="141"/>
      <c r="AE1057" s="141"/>
      <c r="AF1057" s="141"/>
      <c r="AG1057" s="141"/>
      <c r="AH1057" s="141"/>
      <c r="AI1057" s="141"/>
      <c r="AJ1057" s="141"/>
      <c r="AK1057" s="141"/>
      <c r="AL1057" s="141"/>
      <c r="AM1057" s="141"/>
      <c r="AN1057" s="141"/>
      <c r="AO1057" s="141"/>
      <c r="AP1057" s="141"/>
      <c r="AQ1057" s="141"/>
      <c r="AR1057" s="141"/>
      <c r="AS1057" s="141"/>
      <c r="AT1057" s="141"/>
      <c r="AU1057" s="141"/>
      <c r="AV1057" s="141"/>
      <c r="AW1057" s="141"/>
      <c r="AX1057" s="141"/>
      <c r="AY1057" s="141"/>
      <c r="AZ1057" s="141"/>
      <c r="BA1057" s="141"/>
      <c r="BB1057" s="141"/>
      <c r="BC1057" s="141"/>
    </row>
    <row r="1058" spans="7:55" s="2" customFormat="1" x14ac:dyDescent="0.4">
      <c r="G1058" s="141"/>
      <c r="H1058" s="141"/>
      <c r="I1058" s="141"/>
      <c r="J1058" s="141"/>
      <c r="K1058" s="141"/>
      <c r="L1058" s="141"/>
      <c r="M1058" s="141"/>
      <c r="N1058" s="141"/>
      <c r="O1058" s="141"/>
      <c r="P1058" s="141"/>
      <c r="Q1058" s="141"/>
      <c r="R1058" s="141"/>
      <c r="S1058" s="141"/>
      <c r="T1058" s="141"/>
      <c r="U1058" s="141"/>
      <c r="V1058" s="141"/>
      <c r="W1058" s="141"/>
      <c r="X1058" s="141"/>
      <c r="Y1058" s="141"/>
      <c r="Z1058" s="141"/>
      <c r="AA1058" s="141"/>
      <c r="AB1058" s="141"/>
      <c r="AC1058" s="141"/>
      <c r="AD1058" s="141"/>
      <c r="AE1058" s="141"/>
      <c r="AF1058" s="141"/>
      <c r="AG1058" s="141"/>
      <c r="AH1058" s="141"/>
      <c r="AI1058" s="141"/>
      <c r="AJ1058" s="141"/>
      <c r="AK1058" s="141"/>
      <c r="AL1058" s="141"/>
      <c r="AM1058" s="141"/>
      <c r="AN1058" s="141"/>
      <c r="AO1058" s="141"/>
      <c r="AP1058" s="141"/>
      <c r="AQ1058" s="141"/>
      <c r="AR1058" s="141"/>
      <c r="AS1058" s="141"/>
      <c r="AT1058" s="141"/>
      <c r="AU1058" s="141"/>
      <c r="AV1058" s="141"/>
      <c r="AW1058" s="141"/>
      <c r="AX1058" s="141"/>
      <c r="AY1058" s="141"/>
      <c r="AZ1058" s="141"/>
      <c r="BA1058" s="141"/>
      <c r="BB1058" s="141"/>
      <c r="BC1058" s="141"/>
    </row>
    <row r="1059" spans="7:55" s="2" customFormat="1" x14ac:dyDescent="0.4">
      <c r="G1059" s="141"/>
      <c r="H1059" s="141"/>
      <c r="I1059" s="141"/>
      <c r="J1059" s="141"/>
      <c r="K1059" s="141"/>
      <c r="L1059" s="141"/>
      <c r="M1059" s="141"/>
      <c r="N1059" s="141"/>
      <c r="O1059" s="141"/>
      <c r="P1059" s="141"/>
      <c r="Q1059" s="141"/>
      <c r="R1059" s="141"/>
      <c r="S1059" s="141"/>
      <c r="T1059" s="141"/>
      <c r="U1059" s="141"/>
      <c r="V1059" s="141"/>
      <c r="W1059" s="141"/>
      <c r="X1059" s="141"/>
      <c r="Y1059" s="141"/>
      <c r="Z1059" s="141"/>
      <c r="AA1059" s="141"/>
      <c r="AB1059" s="141"/>
      <c r="AC1059" s="141"/>
      <c r="AD1059" s="141"/>
      <c r="AE1059" s="141"/>
      <c r="AF1059" s="141"/>
      <c r="AG1059" s="141"/>
      <c r="AH1059" s="141"/>
      <c r="AI1059" s="141"/>
      <c r="AJ1059" s="141"/>
      <c r="AK1059" s="141"/>
      <c r="AL1059" s="141"/>
      <c r="AM1059" s="141"/>
      <c r="AN1059" s="141"/>
      <c r="AO1059" s="141"/>
      <c r="AP1059" s="141"/>
      <c r="AQ1059" s="141"/>
      <c r="AR1059" s="141"/>
      <c r="AS1059" s="141"/>
      <c r="AT1059" s="141"/>
      <c r="AU1059" s="141"/>
      <c r="AV1059" s="141"/>
      <c r="AW1059" s="141"/>
      <c r="AX1059" s="141"/>
      <c r="AY1059" s="141"/>
      <c r="AZ1059" s="141"/>
      <c r="BA1059" s="141"/>
      <c r="BB1059" s="141"/>
      <c r="BC1059" s="141"/>
    </row>
    <row r="1060" spans="7:55" s="2" customFormat="1" x14ac:dyDescent="0.4">
      <c r="G1060" s="141"/>
      <c r="H1060" s="141"/>
      <c r="I1060" s="141"/>
      <c r="J1060" s="141"/>
      <c r="K1060" s="141"/>
      <c r="L1060" s="141"/>
      <c r="M1060" s="141"/>
      <c r="N1060" s="141"/>
      <c r="O1060" s="141"/>
      <c r="P1060" s="141"/>
      <c r="Q1060" s="141"/>
      <c r="R1060" s="141"/>
      <c r="S1060" s="141"/>
      <c r="T1060" s="141"/>
      <c r="U1060" s="141"/>
      <c r="V1060" s="141"/>
      <c r="W1060" s="141"/>
      <c r="X1060" s="141"/>
      <c r="Y1060" s="141"/>
      <c r="Z1060" s="141"/>
      <c r="AA1060" s="141"/>
      <c r="AB1060" s="141"/>
      <c r="AC1060" s="141"/>
      <c r="AD1060" s="141"/>
      <c r="AE1060" s="141"/>
      <c r="AF1060" s="141"/>
      <c r="AG1060" s="141"/>
      <c r="AH1060" s="141"/>
      <c r="AI1060" s="141"/>
      <c r="AJ1060" s="141"/>
      <c r="AK1060" s="141"/>
      <c r="AL1060" s="141"/>
      <c r="AM1060" s="141"/>
      <c r="AN1060" s="141"/>
      <c r="AO1060" s="141"/>
      <c r="AP1060" s="141"/>
      <c r="AQ1060" s="141"/>
      <c r="AR1060" s="141"/>
      <c r="AS1060" s="141"/>
      <c r="AT1060" s="141"/>
      <c r="AU1060" s="141"/>
      <c r="AV1060" s="141"/>
      <c r="AW1060" s="141"/>
      <c r="AX1060" s="141"/>
      <c r="AY1060" s="141"/>
      <c r="AZ1060" s="141"/>
      <c r="BA1060" s="141"/>
      <c r="BB1060" s="141"/>
      <c r="BC1060" s="141"/>
    </row>
    <row r="1061" spans="7:55" s="2" customFormat="1" x14ac:dyDescent="0.4">
      <c r="G1061" s="141"/>
      <c r="H1061" s="141"/>
      <c r="I1061" s="141"/>
      <c r="J1061" s="141"/>
      <c r="K1061" s="141"/>
      <c r="L1061" s="141"/>
      <c r="M1061" s="141"/>
      <c r="N1061" s="141"/>
      <c r="O1061" s="141"/>
      <c r="P1061" s="141"/>
      <c r="Q1061" s="141"/>
      <c r="R1061" s="141"/>
      <c r="S1061" s="141"/>
      <c r="T1061" s="141"/>
      <c r="U1061" s="141"/>
      <c r="V1061" s="141"/>
      <c r="W1061" s="141"/>
      <c r="X1061" s="141"/>
      <c r="Y1061" s="141"/>
      <c r="Z1061" s="141"/>
      <c r="AA1061" s="141"/>
      <c r="AB1061" s="141"/>
      <c r="AC1061" s="141"/>
      <c r="AD1061" s="141"/>
      <c r="AE1061" s="141"/>
      <c r="AF1061" s="141"/>
      <c r="AG1061" s="141"/>
      <c r="AH1061" s="141"/>
      <c r="AI1061" s="141"/>
      <c r="AJ1061" s="141"/>
      <c r="AK1061" s="141"/>
      <c r="AL1061" s="141"/>
      <c r="AM1061" s="141"/>
      <c r="AN1061" s="141"/>
      <c r="AO1061" s="141"/>
      <c r="AP1061" s="141"/>
      <c r="AQ1061" s="141"/>
      <c r="AR1061" s="141"/>
      <c r="AS1061" s="141"/>
      <c r="AT1061" s="141"/>
      <c r="AU1061" s="141"/>
      <c r="AV1061" s="141"/>
      <c r="AW1061" s="141"/>
      <c r="AX1061" s="141"/>
      <c r="AY1061" s="141"/>
      <c r="AZ1061" s="141"/>
      <c r="BA1061" s="141"/>
      <c r="BB1061" s="141"/>
      <c r="BC1061" s="141"/>
    </row>
    <row r="1062" spans="7:55" s="2" customFormat="1" x14ac:dyDescent="0.4">
      <c r="G1062" s="141"/>
      <c r="H1062" s="141"/>
      <c r="I1062" s="141"/>
      <c r="J1062" s="141"/>
      <c r="K1062" s="141"/>
      <c r="L1062" s="141"/>
      <c r="M1062" s="141"/>
      <c r="N1062" s="141"/>
      <c r="O1062" s="141"/>
      <c r="P1062" s="141"/>
      <c r="Q1062" s="141"/>
      <c r="R1062" s="141"/>
      <c r="S1062" s="141"/>
      <c r="T1062" s="141"/>
      <c r="U1062" s="141"/>
      <c r="V1062" s="141"/>
      <c r="W1062" s="141"/>
      <c r="X1062" s="141"/>
      <c r="Y1062" s="141"/>
      <c r="Z1062" s="141"/>
      <c r="AA1062" s="141"/>
      <c r="AB1062" s="141"/>
      <c r="AC1062" s="141"/>
      <c r="AD1062" s="141"/>
      <c r="AE1062" s="141"/>
      <c r="AF1062" s="141"/>
      <c r="AG1062" s="141"/>
      <c r="AH1062" s="141"/>
      <c r="AI1062" s="141"/>
      <c r="AJ1062" s="141"/>
      <c r="AK1062" s="141"/>
      <c r="AL1062" s="141"/>
      <c r="AM1062" s="141"/>
      <c r="AN1062" s="141"/>
      <c r="AO1062" s="141"/>
      <c r="AP1062" s="141"/>
      <c r="AQ1062" s="141"/>
      <c r="AR1062" s="141"/>
      <c r="AS1062" s="141"/>
      <c r="AT1062" s="141"/>
      <c r="AU1062" s="141"/>
      <c r="AV1062" s="141"/>
      <c r="AW1062" s="141"/>
      <c r="AX1062" s="141"/>
      <c r="AY1062" s="141"/>
      <c r="AZ1062" s="141"/>
      <c r="BA1062" s="141"/>
      <c r="BB1062" s="141"/>
      <c r="BC1062" s="141"/>
    </row>
    <row r="1063" spans="7:55" s="2" customFormat="1" x14ac:dyDescent="0.4">
      <c r="G1063" s="141"/>
      <c r="H1063" s="141"/>
      <c r="I1063" s="141"/>
      <c r="J1063" s="141"/>
      <c r="K1063" s="141"/>
      <c r="L1063" s="141"/>
      <c r="M1063" s="141"/>
      <c r="N1063" s="141"/>
      <c r="O1063" s="141"/>
      <c r="P1063" s="141"/>
      <c r="Q1063" s="141"/>
      <c r="R1063" s="141"/>
      <c r="S1063" s="141"/>
      <c r="T1063" s="141"/>
      <c r="U1063" s="141"/>
      <c r="V1063" s="141"/>
      <c r="W1063" s="141"/>
      <c r="X1063" s="141"/>
      <c r="Y1063" s="141"/>
      <c r="Z1063" s="141"/>
      <c r="AA1063" s="141"/>
      <c r="AB1063" s="141"/>
      <c r="AC1063" s="141"/>
      <c r="AD1063" s="141"/>
      <c r="AE1063" s="141"/>
      <c r="AF1063" s="141"/>
      <c r="AG1063" s="141"/>
      <c r="AH1063" s="141"/>
      <c r="AI1063" s="141"/>
      <c r="AJ1063" s="141"/>
      <c r="AK1063" s="141"/>
      <c r="AL1063" s="141"/>
      <c r="AM1063" s="141"/>
      <c r="AN1063" s="141"/>
      <c r="AO1063" s="141"/>
      <c r="AP1063" s="141"/>
      <c r="AQ1063" s="141"/>
      <c r="AR1063" s="141"/>
      <c r="AS1063" s="141"/>
      <c r="AT1063" s="141"/>
      <c r="AU1063" s="141"/>
      <c r="AV1063" s="141"/>
      <c r="AW1063" s="141"/>
      <c r="AX1063" s="141"/>
      <c r="AY1063" s="141"/>
      <c r="AZ1063" s="141"/>
      <c r="BA1063" s="141"/>
      <c r="BB1063" s="141"/>
      <c r="BC1063" s="141"/>
    </row>
    <row r="1064" spans="7:55" s="2" customFormat="1" x14ac:dyDescent="0.4">
      <c r="G1064" s="141"/>
      <c r="H1064" s="141"/>
      <c r="I1064" s="141"/>
      <c r="J1064" s="141"/>
      <c r="K1064" s="141"/>
      <c r="L1064" s="141"/>
      <c r="M1064" s="141"/>
      <c r="N1064" s="141"/>
      <c r="O1064" s="141"/>
      <c r="P1064" s="141"/>
      <c r="Q1064" s="141"/>
      <c r="R1064" s="141"/>
      <c r="S1064" s="141"/>
      <c r="T1064" s="141"/>
      <c r="U1064" s="141"/>
      <c r="V1064" s="141"/>
      <c r="W1064" s="141"/>
      <c r="X1064" s="141"/>
      <c r="Y1064" s="141"/>
      <c r="Z1064" s="141"/>
      <c r="AA1064" s="141"/>
      <c r="AB1064" s="141"/>
      <c r="AC1064" s="141"/>
      <c r="AD1064" s="141"/>
      <c r="AE1064" s="141"/>
      <c r="AF1064" s="141"/>
      <c r="AG1064" s="141"/>
      <c r="AH1064" s="141"/>
      <c r="AI1064" s="141"/>
      <c r="AJ1064" s="141"/>
      <c r="AK1064" s="141"/>
      <c r="AL1064" s="141"/>
      <c r="AM1064" s="141"/>
      <c r="AN1064" s="141"/>
      <c r="AO1064" s="141"/>
      <c r="AP1064" s="141"/>
      <c r="AQ1064" s="141"/>
      <c r="AR1064" s="141"/>
      <c r="AS1064" s="141"/>
      <c r="AT1064" s="141"/>
      <c r="AU1064" s="141"/>
      <c r="AV1064" s="141"/>
      <c r="AW1064" s="141"/>
      <c r="AX1064" s="141"/>
      <c r="AY1064" s="141"/>
      <c r="AZ1064" s="141"/>
      <c r="BA1064" s="141"/>
      <c r="BB1064" s="141"/>
      <c r="BC1064" s="141"/>
    </row>
    <row r="1065" spans="7:55" s="2" customFormat="1" x14ac:dyDescent="0.4">
      <c r="G1065" s="141"/>
      <c r="H1065" s="141"/>
      <c r="I1065" s="141"/>
      <c r="J1065" s="141"/>
      <c r="K1065" s="141"/>
      <c r="L1065" s="141"/>
      <c r="M1065" s="141"/>
      <c r="N1065" s="141"/>
      <c r="O1065" s="141"/>
      <c r="P1065" s="141"/>
      <c r="Q1065" s="141"/>
      <c r="R1065" s="141"/>
      <c r="S1065" s="141"/>
      <c r="T1065" s="141"/>
      <c r="U1065" s="141"/>
      <c r="V1065" s="141"/>
      <c r="W1065" s="141"/>
      <c r="X1065" s="141"/>
      <c r="Y1065" s="141"/>
      <c r="Z1065" s="141"/>
      <c r="AA1065" s="141"/>
      <c r="AB1065" s="141"/>
      <c r="AC1065" s="141"/>
      <c r="AD1065" s="141"/>
      <c r="AE1065" s="141"/>
      <c r="AF1065" s="141"/>
      <c r="AG1065" s="141"/>
      <c r="AH1065" s="141"/>
      <c r="AI1065" s="141"/>
      <c r="AJ1065" s="141"/>
      <c r="AK1065" s="141"/>
      <c r="AL1065" s="141"/>
      <c r="AM1065" s="141"/>
      <c r="AN1065" s="141"/>
      <c r="AO1065" s="141"/>
      <c r="AP1065" s="141"/>
      <c r="AQ1065" s="141"/>
      <c r="AR1065" s="141"/>
      <c r="AS1065" s="141"/>
      <c r="AT1065" s="141"/>
      <c r="AU1065" s="141"/>
      <c r="AV1065" s="141"/>
      <c r="AW1065" s="141"/>
      <c r="AX1065" s="141"/>
      <c r="AY1065" s="141"/>
      <c r="AZ1065" s="141"/>
      <c r="BA1065" s="141"/>
      <c r="BB1065" s="141"/>
      <c r="BC1065" s="141"/>
    </row>
    <row r="1066" spans="7:55" s="2" customFormat="1" x14ac:dyDescent="0.4">
      <c r="G1066" s="141"/>
      <c r="H1066" s="141"/>
      <c r="I1066" s="141"/>
      <c r="J1066" s="141"/>
      <c r="K1066" s="141"/>
      <c r="L1066" s="141"/>
      <c r="M1066" s="141"/>
      <c r="N1066" s="141"/>
      <c r="O1066" s="141"/>
      <c r="P1066" s="141"/>
      <c r="Q1066" s="141"/>
      <c r="R1066" s="141"/>
      <c r="S1066" s="141"/>
      <c r="T1066" s="141"/>
      <c r="U1066" s="141"/>
      <c r="V1066" s="141"/>
      <c r="W1066" s="141"/>
      <c r="X1066" s="141"/>
      <c r="Y1066" s="141"/>
      <c r="Z1066" s="141"/>
      <c r="AA1066" s="141"/>
      <c r="AB1066" s="141"/>
      <c r="AC1066" s="141"/>
      <c r="AD1066" s="141"/>
      <c r="AE1066" s="141"/>
      <c r="AF1066" s="141"/>
      <c r="AG1066" s="141"/>
      <c r="AH1066" s="141"/>
      <c r="AI1066" s="141"/>
      <c r="AJ1066" s="141"/>
      <c r="AK1066" s="141"/>
      <c r="AL1066" s="141"/>
      <c r="AM1066" s="141"/>
      <c r="AN1066" s="141"/>
      <c r="AO1066" s="141"/>
      <c r="AP1066" s="141"/>
      <c r="AQ1066" s="141"/>
      <c r="AR1066" s="141"/>
      <c r="AS1066" s="141"/>
      <c r="AT1066" s="141"/>
      <c r="AU1066" s="141"/>
      <c r="AV1066" s="141"/>
      <c r="AW1066" s="141"/>
      <c r="AX1066" s="141"/>
      <c r="AY1066" s="141"/>
      <c r="AZ1066" s="141"/>
      <c r="BA1066" s="141"/>
      <c r="BB1066" s="141"/>
      <c r="BC1066" s="141"/>
    </row>
    <row r="1067" spans="7:55" s="2" customFormat="1" x14ac:dyDescent="0.4">
      <c r="G1067" s="141"/>
      <c r="H1067" s="141"/>
      <c r="I1067" s="141"/>
      <c r="J1067" s="141"/>
      <c r="K1067" s="141"/>
      <c r="L1067" s="141"/>
      <c r="M1067" s="141"/>
      <c r="N1067" s="141"/>
      <c r="O1067" s="141"/>
      <c r="P1067" s="141"/>
      <c r="Q1067" s="141"/>
      <c r="R1067" s="141"/>
      <c r="S1067" s="141"/>
      <c r="T1067" s="141"/>
      <c r="U1067" s="141"/>
      <c r="V1067" s="141"/>
      <c r="W1067" s="141"/>
      <c r="X1067" s="141"/>
      <c r="Y1067" s="141"/>
      <c r="Z1067" s="141"/>
      <c r="AA1067" s="141"/>
      <c r="AB1067" s="141"/>
      <c r="AC1067" s="141"/>
      <c r="AD1067" s="141"/>
      <c r="AE1067" s="141"/>
      <c r="AF1067" s="141"/>
      <c r="AG1067" s="141"/>
      <c r="AH1067" s="141"/>
      <c r="AI1067" s="141"/>
      <c r="AJ1067" s="141"/>
      <c r="AK1067" s="141"/>
      <c r="AL1067" s="141"/>
      <c r="AM1067" s="141"/>
      <c r="AN1067" s="141"/>
      <c r="AO1067" s="141"/>
      <c r="AP1067" s="141"/>
      <c r="AQ1067" s="141"/>
      <c r="AR1067" s="141"/>
      <c r="AS1067" s="141"/>
      <c r="AT1067" s="141"/>
      <c r="AU1067" s="141"/>
      <c r="AV1067" s="141"/>
      <c r="AW1067" s="141"/>
      <c r="AX1067" s="141"/>
      <c r="AY1067" s="141"/>
      <c r="AZ1067" s="141"/>
      <c r="BA1067" s="141"/>
      <c r="BB1067" s="141"/>
      <c r="BC1067" s="141"/>
    </row>
    <row r="1068" spans="7:55" s="2" customFormat="1" x14ac:dyDescent="0.4">
      <c r="G1068" s="141"/>
      <c r="H1068" s="141"/>
      <c r="I1068" s="141"/>
      <c r="J1068" s="141"/>
      <c r="K1068" s="141"/>
      <c r="L1068" s="141"/>
      <c r="M1068" s="141"/>
      <c r="N1068" s="141"/>
      <c r="O1068" s="141"/>
      <c r="P1068" s="141"/>
      <c r="Q1068" s="141"/>
      <c r="R1068" s="141"/>
      <c r="S1068" s="141"/>
      <c r="T1068" s="141"/>
      <c r="U1068" s="141"/>
      <c r="V1068" s="141"/>
      <c r="W1068" s="141"/>
      <c r="X1068" s="141"/>
      <c r="Y1068" s="141"/>
      <c r="Z1068" s="141"/>
      <c r="AA1068" s="141"/>
      <c r="AB1068" s="141"/>
      <c r="AC1068" s="141"/>
      <c r="AD1068" s="141"/>
      <c r="AE1068" s="141"/>
      <c r="AF1068" s="141"/>
      <c r="AG1068" s="141"/>
      <c r="AH1068" s="141"/>
      <c r="AI1068" s="141"/>
      <c r="AJ1068" s="141"/>
      <c r="AK1068" s="141"/>
      <c r="AL1068" s="141"/>
      <c r="AM1068" s="141"/>
      <c r="AN1068" s="141"/>
      <c r="AO1068" s="141"/>
      <c r="AP1068" s="141"/>
      <c r="AQ1068" s="141"/>
      <c r="AR1068" s="141"/>
      <c r="AS1068" s="141"/>
      <c r="AT1068" s="141"/>
      <c r="AU1068" s="141"/>
      <c r="AV1068" s="141"/>
      <c r="AW1068" s="141"/>
      <c r="AX1068" s="141"/>
      <c r="AY1068" s="141"/>
      <c r="AZ1068" s="141"/>
      <c r="BA1068" s="141"/>
      <c r="BB1068" s="141"/>
      <c r="BC1068" s="141"/>
    </row>
    <row r="1069" spans="7:55" s="2" customFormat="1" x14ac:dyDescent="0.4">
      <c r="G1069" s="141"/>
      <c r="H1069" s="141"/>
      <c r="I1069" s="141"/>
      <c r="J1069" s="141"/>
      <c r="K1069" s="141"/>
      <c r="L1069" s="141"/>
      <c r="M1069" s="141"/>
      <c r="N1069" s="141"/>
      <c r="O1069" s="141"/>
      <c r="P1069" s="141"/>
      <c r="Q1069" s="141"/>
      <c r="R1069" s="141"/>
      <c r="S1069" s="141"/>
      <c r="T1069" s="141"/>
      <c r="U1069" s="141"/>
      <c r="V1069" s="141"/>
      <c r="W1069" s="141"/>
      <c r="X1069" s="141"/>
      <c r="Y1069" s="141"/>
      <c r="Z1069" s="141"/>
      <c r="AA1069" s="141"/>
      <c r="AB1069" s="141"/>
      <c r="AC1069" s="141"/>
      <c r="AD1069" s="141"/>
      <c r="AE1069" s="141"/>
      <c r="AF1069" s="141"/>
      <c r="AG1069" s="141"/>
      <c r="AH1069" s="141"/>
      <c r="AI1069" s="141"/>
      <c r="AJ1069" s="141"/>
      <c r="AK1069" s="141"/>
      <c r="AL1069" s="141"/>
      <c r="AM1069" s="141"/>
      <c r="AN1069" s="141"/>
      <c r="AO1069" s="141"/>
      <c r="AP1069" s="141"/>
      <c r="AQ1069" s="141"/>
      <c r="AR1069" s="141"/>
      <c r="AS1069" s="141"/>
      <c r="AT1069" s="141"/>
      <c r="AU1069" s="141"/>
      <c r="AV1069" s="141"/>
      <c r="AW1069" s="141"/>
      <c r="AX1069" s="141"/>
      <c r="AY1069" s="141"/>
      <c r="AZ1069" s="141"/>
      <c r="BA1069" s="141"/>
      <c r="BB1069" s="141"/>
      <c r="BC1069" s="141"/>
    </row>
    <row r="1070" spans="7:55" s="2" customFormat="1" x14ac:dyDescent="0.4">
      <c r="G1070" s="141"/>
      <c r="H1070" s="141"/>
      <c r="I1070" s="141"/>
      <c r="J1070" s="141"/>
      <c r="K1070" s="141"/>
      <c r="L1070" s="141"/>
      <c r="M1070" s="141"/>
      <c r="N1070" s="141"/>
      <c r="O1070" s="141"/>
      <c r="P1070" s="141"/>
      <c r="Q1070" s="141"/>
      <c r="R1070" s="141"/>
      <c r="S1070" s="141"/>
      <c r="T1070" s="141"/>
      <c r="U1070" s="141"/>
      <c r="V1070" s="141"/>
      <c r="W1070" s="141"/>
      <c r="X1070" s="141"/>
      <c r="Y1070" s="141"/>
      <c r="Z1070" s="141"/>
      <c r="AA1070" s="141"/>
      <c r="AB1070" s="141"/>
      <c r="AC1070" s="141"/>
      <c r="AD1070" s="141"/>
      <c r="AE1070" s="141"/>
      <c r="AF1070" s="141"/>
      <c r="AG1070" s="141"/>
      <c r="AH1070" s="141"/>
      <c r="AI1070" s="141"/>
      <c r="AJ1070" s="141"/>
      <c r="AK1070" s="141"/>
      <c r="AL1070" s="141"/>
      <c r="AM1070" s="141"/>
      <c r="AN1070" s="141"/>
      <c r="AO1070" s="141"/>
      <c r="AP1070" s="141"/>
      <c r="AQ1070" s="141"/>
      <c r="AR1070" s="141"/>
      <c r="AS1070" s="141"/>
      <c r="AT1070" s="141"/>
      <c r="AU1070" s="141"/>
      <c r="AV1070" s="141"/>
      <c r="AW1070" s="141"/>
      <c r="AX1070" s="141"/>
      <c r="AY1070" s="141"/>
      <c r="AZ1070" s="141"/>
      <c r="BA1070" s="141"/>
      <c r="BB1070" s="141"/>
      <c r="BC1070" s="141"/>
    </row>
    <row r="1071" spans="7:55" s="2" customFormat="1" x14ac:dyDescent="0.4">
      <c r="G1071" s="141"/>
      <c r="H1071" s="141"/>
      <c r="I1071" s="141"/>
      <c r="J1071" s="141"/>
      <c r="K1071" s="141"/>
      <c r="L1071" s="141"/>
      <c r="M1071" s="141"/>
      <c r="N1071" s="141"/>
      <c r="O1071" s="141"/>
      <c r="P1071" s="141"/>
      <c r="Q1071" s="141"/>
      <c r="R1071" s="141"/>
      <c r="S1071" s="141"/>
      <c r="T1071" s="141"/>
      <c r="U1071" s="141"/>
      <c r="V1071" s="141"/>
      <c r="W1071" s="141"/>
      <c r="X1071" s="141"/>
      <c r="Y1071" s="141"/>
      <c r="Z1071" s="141"/>
      <c r="AA1071" s="141"/>
      <c r="AB1071" s="141"/>
      <c r="AC1071" s="141"/>
      <c r="AD1071" s="141"/>
      <c r="AE1071" s="141"/>
      <c r="AF1071" s="141"/>
      <c r="AG1071" s="141"/>
      <c r="AH1071" s="141"/>
      <c r="AI1071" s="141"/>
      <c r="AJ1071" s="141"/>
      <c r="AK1071" s="141"/>
      <c r="AL1071" s="141"/>
      <c r="AM1071" s="141"/>
      <c r="AN1071" s="141"/>
      <c r="AO1071" s="141"/>
      <c r="AP1071" s="141"/>
      <c r="AQ1071" s="141"/>
      <c r="AR1071" s="141"/>
      <c r="AS1071" s="141"/>
      <c r="AT1071" s="141"/>
      <c r="AU1071" s="141"/>
      <c r="AV1071" s="141"/>
      <c r="AW1071" s="141"/>
      <c r="AX1071" s="141"/>
      <c r="AY1071" s="141"/>
      <c r="AZ1071" s="141"/>
      <c r="BA1071" s="141"/>
      <c r="BB1071" s="141"/>
      <c r="BC1071" s="141"/>
    </row>
    <row r="1072" spans="7:55" s="2" customFormat="1" x14ac:dyDescent="0.4">
      <c r="G1072" s="141"/>
      <c r="H1072" s="141"/>
      <c r="I1072" s="141"/>
      <c r="J1072" s="141"/>
      <c r="K1072" s="141"/>
      <c r="L1072" s="141"/>
      <c r="M1072" s="141"/>
      <c r="N1072" s="141"/>
      <c r="O1072" s="141"/>
      <c r="P1072" s="141"/>
      <c r="Q1072" s="141"/>
      <c r="R1072" s="141"/>
      <c r="S1072" s="141"/>
      <c r="T1072" s="141"/>
      <c r="U1072" s="141"/>
      <c r="V1072" s="141"/>
      <c r="W1072" s="141"/>
      <c r="X1072" s="141"/>
      <c r="Y1072" s="141"/>
      <c r="Z1072" s="141"/>
      <c r="AA1072" s="141"/>
      <c r="AB1072" s="141"/>
      <c r="AC1072" s="141"/>
      <c r="AD1072" s="141"/>
      <c r="AE1072" s="141"/>
      <c r="AF1072" s="141"/>
      <c r="AG1072" s="141"/>
      <c r="AH1072" s="141"/>
      <c r="AI1072" s="141"/>
      <c r="AJ1072" s="141"/>
      <c r="AK1072" s="141"/>
      <c r="AL1072" s="141"/>
      <c r="AM1072" s="141"/>
      <c r="AN1072" s="141"/>
      <c r="AO1072" s="141"/>
      <c r="AP1072" s="141"/>
      <c r="AQ1072" s="141"/>
      <c r="AR1072" s="141"/>
      <c r="AS1072" s="141"/>
      <c r="AT1072" s="141"/>
      <c r="AU1072" s="141"/>
      <c r="AV1072" s="141"/>
      <c r="AW1072" s="141"/>
      <c r="AX1072" s="141"/>
      <c r="AY1072" s="141"/>
      <c r="AZ1072" s="141"/>
      <c r="BA1072" s="141"/>
      <c r="BB1072" s="141"/>
      <c r="BC1072" s="141"/>
    </row>
    <row r="1073" spans="7:55" s="2" customFormat="1" x14ac:dyDescent="0.4">
      <c r="G1073" s="141"/>
      <c r="H1073" s="141"/>
      <c r="I1073" s="141"/>
      <c r="J1073" s="141"/>
      <c r="K1073" s="141"/>
      <c r="L1073" s="141"/>
      <c r="M1073" s="141"/>
      <c r="N1073" s="141"/>
      <c r="O1073" s="141"/>
      <c r="P1073" s="141"/>
      <c r="Q1073" s="141"/>
      <c r="R1073" s="141"/>
      <c r="S1073" s="141"/>
      <c r="T1073" s="141"/>
      <c r="U1073" s="141"/>
      <c r="V1073" s="141"/>
      <c r="W1073" s="141"/>
      <c r="X1073" s="141"/>
      <c r="Y1073" s="141"/>
      <c r="Z1073" s="141"/>
      <c r="AA1073" s="141"/>
      <c r="AB1073" s="141"/>
      <c r="AC1073" s="141"/>
      <c r="AD1073" s="141"/>
      <c r="AE1073" s="141"/>
      <c r="AF1073" s="141"/>
      <c r="AG1073" s="141"/>
      <c r="AH1073" s="141"/>
      <c r="AI1073" s="141"/>
      <c r="AJ1073" s="141"/>
      <c r="AK1073" s="141"/>
      <c r="AL1073" s="141"/>
      <c r="AM1073" s="141"/>
      <c r="AN1073" s="141"/>
      <c r="AO1073" s="141"/>
      <c r="AP1073" s="141"/>
      <c r="AQ1073" s="141"/>
      <c r="AR1073" s="141"/>
      <c r="AS1073" s="141"/>
      <c r="AT1073" s="141"/>
      <c r="AU1073" s="141"/>
      <c r="AV1073" s="141"/>
      <c r="AW1073" s="141"/>
      <c r="AX1073" s="141"/>
      <c r="AY1073" s="141"/>
      <c r="AZ1073" s="141"/>
      <c r="BA1073" s="141"/>
      <c r="BB1073" s="141"/>
      <c r="BC1073" s="141"/>
    </row>
    <row r="1074" spans="7:55" s="2" customFormat="1" x14ac:dyDescent="0.4">
      <c r="G1074" s="141"/>
      <c r="H1074" s="141"/>
      <c r="I1074" s="141"/>
      <c r="J1074" s="141"/>
      <c r="K1074" s="141"/>
      <c r="L1074" s="141"/>
      <c r="M1074" s="141"/>
      <c r="N1074" s="141"/>
      <c r="O1074" s="141"/>
      <c r="P1074" s="141"/>
      <c r="Q1074" s="141"/>
      <c r="R1074" s="141"/>
      <c r="S1074" s="141"/>
      <c r="T1074" s="141"/>
      <c r="U1074" s="141"/>
      <c r="V1074" s="141"/>
      <c r="W1074" s="141"/>
      <c r="X1074" s="141"/>
      <c r="Y1074" s="141"/>
      <c r="Z1074" s="141"/>
      <c r="AA1074" s="141"/>
      <c r="AB1074" s="141"/>
      <c r="AC1074" s="141"/>
      <c r="AD1074" s="141"/>
      <c r="AE1074" s="141"/>
      <c r="AF1074" s="141"/>
      <c r="AG1074" s="141"/>
      <c r="AH1074" s="141"/>
      <c r="AI1074" s="141"/>
      <c r="AJ1074" s="141"/>
      <c r="AK1074" s="141"/>
      <c r="AL1074" s="141"/>
      <c r="AM1074" s="141"/>
      <c r="AN1074" s="141"/>
      <c r="AO1074" s="141"/>
      <c r="AP1074" s="141"/>
      <c r="AQ1074" s="141"/>
      <c r="AR1074" s="141"/>
      <c r="AS1074" s="141"/>
      <c r="AT1074" s="141"/>
      <c r="AU1074" s="141"/>
      <c r="AV1074" s="141"/>
      <c r="AW1074" s="141"/>
      <c r="AX1074" s="141"/>
      <c r="AY1074" s="141"/>
      <c r="AZ1074" s="141"/>
      <c r="BA1074" s="141"/>
      <c r="BB1074" s="141"/>
      <c r="BC1074" s="141"/>
    </row>
    <row r="1075" spans="7:55" s="2" customFormat="1" x14ac:dyDescent="0.4">
      <c r="G1075" s="141"/>
      <c r="H1075" s="141"/>
      <c r="I1075" s="141"/>
      <c r="J1075" s="141"/>
      <c r="K1075" s="141"/>
      <c r="L1075" s="141"/>
      <c r="M1075" s="141"/>
      <c r="N1075" s="141"/>
      <c r="O1075" s="141"/>
      <c r="P1075" s="141"/>
      <c r="Q1075" s="141"/>
      <c r="R1075" s="141"/>
      <c r="S1075" s="141"/>
      <c r="T1075" s="141"/>
      <c r="U1075" s="141"/>
      <c r="V1075" s="141"/>
      <c r="W1075" s="141"/>
      <c r="X1075" s="141"/>
      <c r="Y1075" s="141"/>
      <c r="Z1075" s="141"/>
      <c r="AA1075" s="141"/>
      <c r="AB1075" s="141"/>
      <c r="AC1075" s="141"/>
      <c r="AD1075" s="141"/>
      <c r="AE1075" s="141"/>
      <c r="AF1075" s="141"/>
      <c r="AG1075" s="141"/>
      <c r="AH1075" s="141"/>
      <c r="AI1075" s="141"/>
      <c r="AJ1075" s="141"/>
      <c r="AK1075" s="141"/>
      <c r="AL1075" s="141"/>
      <c r="AM1075" s="141"/>
      <c r="AN1075" s="141"/>
      <c r="AO1075" s="141"/>
      <c r="AP1075" s="141"/>
      <c r="AQ1075" s="141"/>
      <c r="AR1075" s="141"/>
      <c r="AS1075" s="141"/>
      <c r="AT1075" s="141"/>
      <c r="AU1075" s="141"/>
      <c r="AV1075" s="141"/>
      <c r="AW1075" s="141"/>
      <c r="AX1075" s="141"/>
      <c r="AY1075" s="141"/>
      <c r="AZ1075" s="141"/>
      <c r="BA1075" s="141"/>
      <c r="BB1075" s="141"/>
      <c r="BC1075" s="141"/>
    </row>
    <row r="1076" spans="7:55" s="2" customFormat="1" x14ac:dyDescent="0.4">
      <c r="G1076" s="141"/>
      <c r="H1076" s="141"/>
      <c r="I1076" s="141"/>
      <c r="J1076" s="141"/>
      <c r="K1076" s="141"/>
      <c r="L1076" s="141"/>
      <c r="M1076" s="141"/>
      <c r="N1076" s="141"/>
      <c r="O1076" s="141"/>
      <c r="P1076" s="141"/>
      <c r="Q1076" s="141"/>
      <c r="R1076" s="141"/>
      <c r="S1076" s="141"/>
      <c r="T1076" s="141"/>
      <c r="U1076" s="141"/>
      <c r="V1076" s="141"/>
      <c r="W1076" s="141"/>
      <c r="X1076" s="141"/>
      <c r="Y1076" s="141"/>
      <c r="Z1076" s="141"/>
      <c r="AA1076" s="141"/>
      <c r="AB1076" s="141"/>
      <c r="AC1076" s="141"/>
      <c r="AD1076" s="141"/>
      <c r="AE1076" s="141"/>
      <c r="AF1076" s="141"/>
      <c r="AG1076" s="141"/>
      <c r="AH1076" s="141"/>
      <c r="AI1076" s="141"/>
      <c r="AJ1076" s="141"/>
      <c r="AK1076" s="141"/>
      <c r="AL1076" s="141"/>
      <c r="AM1076" s="141"/>
      <c r="AN1076" s="141"/>
      <c r="AO1076" s="141"/>
      <c r="AP1076" s="141"/>
      <c r="AQ1076" s="141"/>
      <c r="AR1076" s="141"/>
      <c r="AS1076" s="141"/>
      <c r="AT1076" s="141"/>
      <c r="AU1076" s="141"/>
      <c r="AV1076" s="141"/>
      <c r="AW1076" s="141"/>
      <c r="AX1076" s="141"/>
      <c r="AY1076" s="141"/>
      <c r="AZ1076" s="141"/>
      <c r="BA1076" s="141"/>
      <c r="BB1076" s="141"/>
      <c r="BC1076" s="141"/>
    </row>
    <row r="1077" spans="7:55" s="2" customFormat="1" x14ac:dyDescent="0.4">
      <c r="G1077" s="141"/>
      <c r="H1077" s="141"/>
      <c r="I1077" s="141"/>
      <c r="J1077" s="141"/>
      <c r="K1077" s="141"/>
      <c r="L1077" s="141"/>
      <c r="M1077" s="141"/>
      <c r="N1077" s="141"/>
      <c r="O1077" s="141"/>
      <c r="P1077" s="141"/>
      <c r="Q1077" s="141"/>
      <c r="R1077" s="141"/>
      <c r="S1077" s="141"/>
      <c r="T1077" s="141"/>
      <c r="U1077" s="141"/>
      <c r="V1077" s="141"/>
      <c r="W1077" s="141"/>
      <c r="X1077" s="141"/>
      <c r="Y1077" s="141"/>
      <c r="Z1077" s="141"/>
      <c r="AA1077" s="141"/>
      <c r="AB1077" s="141"/>
      <c r="AC1077" s="141"/>
      <c r="AD1077" s="141"/>
      <c r="AE1077" s="141"/>
      <c r="AF1077" s="141"/>
      <c r="AG1077" s="141"/>
      <c r="AH1077" s="141"/>
      <c r="AI1077" s="141"/>
      <c r="AJ1077" s="141"/>
      <c r="AK1077" s="141"/>
      <c r="AL1077" s="141"/>
      <c r="AM1077" s="141"/>
      <c r="AN1077" s="141"/>
      <c r="AO1077" s="141"/>
      <c r="AP1077" s="141"/>
      <c r="AQ1077" s="141"/>
      <c r="AR1077" s="141"/>
      <c r="AS1077" s="141"/>
      <c r="AT1077" s="141"/>
      <c r="AU1077" s="141"/>
      <c r="AV1077" s="141"/>
      <c r="AW1077" s="141"/>
      <c r="AX1077" s="141"/>
      <c r="AY1077" s="141"/>
      <c r="AZ1077" s="141"/>
      <c r="BA1077" s="141"/>
      <c r="BB1077" s="141"/>
      <c r="BC1077" s="141"/>
    </row>
    <row r="1078" spans="7:55" s="2" customFormat="1" x14ac:dyDescent="0.4">
      <c r="G1078" s="141"/>
      <c r="H1078" s="141"/>
      <c r="I1078" s="141"/>
      <c r="J1078" s="141"/>
      <c r="K1078" s="141"/>
      <c r="L1078" s="141"/>
      <c r="M1078" s="141"/>
      <c r="N1078" s="141"/>
      <c r="O1078" s="141"/>
      <c r="P1078" s="141"/>
      <c r="Q1078" s="141"/>
      <c r="R1078" s="141"/>
      <c r="S1078" s="141"/>
      <c r="T1078" s="141"/>
      <c r="U1078" s="141"/>
      <c r="V1078" s="141"/>
      <c r="W1078" s="141"/>
      <c r="X1078" s="141"/>
      <c r="Y1078" s="141"/>
      <c r="Z1078" s="141"/>
      <c r="AA1078" s="141"/>
      <c r="AB1078" s="141"/>
      <c r="AC1078" s="141"/>
      <c r="AD1078" s="141"/>
      <c r="AE1078" s="141"/>
      <c r="AF1078" s="141"/>
      <c r="AG1078" s="141"/>
      <c r="AH1078" s="141"/>
      <c r="AI1078" s="141"/>
      <c r="AJ1078" s="141"/>
      <c r="AK1078" s="141"/>
      <c r="AL1078" s="141"/>
      <c r="AM1078" s="141"/>
      <c r="AN1078" s="141"/>
      <c r="AO1078" s="141"/>
      <c r="AP1078" s="141"/>
      <c r="AQ1078" s="141"/>
      <c r="AR1078" s="141"/>
      <c r="AS1078" s="141"/>
      <c r="AT1078" s="141"/>
      <c r="AU1078" s="141"/>
      <c r="AV1078" s="141"/>
      <c r="AW1078" s="141"/>
      <c r="AX1078" s="141"/>
      <c r="AY1078" s="141"/>
      <c r="AZ1078" s="141"/>
      <c r="BA1078" s="141"/>
      <c r="BB1078" s="141"/>
      <c r="BC1078" s="141"/>
    </row>
    <row r="1079" spans="7:55" s="2" customFormat="1" x14ac:dyDescent="0.4">
      <c r="G1079" s="141"/>
      <c r="H1079" s="141"/>
      <c r="I1079" s="141"/>
      <c r="J1079" s="141"/>
      <c r="K1079" s="141"/>
      <c r="L1079" s="141"/>
      <c r="M1079" s="141"/>
      <c r="N1079" s="141"/>
      <c r="O1079" s="141"/>
      <c r="P1079" s="141"/>
      <c r="Q1079" s="141"/>
      <c r="R1079" s="141"/>
      <c r="S1079" s="141"/>
      <c r="T1079" s="141"/>
      <c r="U1079" s="141"/>
      <c r="V1079" s="141"/>
      <c r="W1079" s="141"/>
      <c r="X1079" s="141"/>
      <c r="Y1079" s="141"/>
      <c r="Z1079" s="141"/>
      <c r="AA1079" s="141"/>
      <c r="AB1079" s="141"/>
      <c r="AC1079" s="141"/>
      <c r="AD1079" s="141"/>
      <c r="AE1079" s="141"/>
      <c r="AF1079" s="141"/>
      <c r="AG1079" s="141"/>
      <c r="AH1079" s="141"/>
      <c r="AI1079" s="141"/>
      <c r="AJ1079" s="141"/>
      <c r="AK1079" s="141"/>
      <c r="AL1079" s="141"/>
      <c r="AM1079" s="141"/>
      <c r="AN1079" s="141"/>
      <c r="AO1079" s="141"/>
      <c r="AP1079" s="141"/>
      <c r="AQ1079" s="141"/>
      <c r="AR1079" s="141"/>
      <c r="AS1079" s="141"/>
      <c r="AT1079" s="141"/>
      <c r="AU1079" s="141"/>
      <c r="AV1079" s="141"/>
      <c r="AW1079" s="141"/>
      <c r="AX1079" s="141"/>
      <c r="AY1079" s="141"/>
      <c r="AZ1079" s="141"/>
      <c r="BA1079" s="141"/>
      <c r="BB1079" s="141"/>
      <c r="BC1079" s="141"/>
    </row>
    <row r="1080" spans="7:55" s="2" customFormat="1" x14ac:dyDescent="0.4">
      <c r="G1080" s="141"/>
      <c r="H1080" s="141"/>
      <c r="I1080" s="141"/>
      <c r="J1080" s="141"/>
      <c r="K1080" s="141"/>
      <c r="L1080" s="141"/>
      <c r="M1080" s="141"/>
      <c r="N1080" s="141"/>
      <c r="O1080" s="141"/>
      <c r="P1080" s="141"/>
      <c r="Q1080" s="141"/>
      <c r="R1080" s="141"/>
      <c r="S1080" s="141"/>
      <c r="T1080" s="141"/>
      <c r="U1080" s="141"/>
      <c r="V1080" s="141"/>
      <c r="W1080" s="141"/>
      <c r="X1080" s="141"/>
      <c r="Y1080" s="141"/>
      <c r="Z1080" s="141"/>
      <c r="AA1080" s="141"/>
      <c r="AB1080" s="141"/>
      <c r="AC1080" s="141"/>
      <c r="AD1080" s="141"/>
      <c r="AE1080" s="141"/>
      <c r="AF1080" s="141"/>
      <c r="AG1080" s="141"/>
      <c r="AH1080" s="141"/>
      <c r="AI1080" s="141"/>
      <c r="AJ1080" s="141"/>
      <c r="AK1080" s="141"/>
      <c r="AL1080" s="141"/>
      <c r="AM1080" s="141"/>
      <c r="AN1080" s="141"/>
      <c r="AO1080" s="141"/>
      <c r="AP1080" s="141"/>
      <c r="AQ1080" s="141"/>
      <c r="AR1080" s="141"/>
      <c r="AS1080" s="141"/>
      <c r="AT1080" s="141"/>
      <c r="AU1080" s="141"/>
      <c r="AV1080" s="141"/>
      <c r="AW1080" s="141"/>
      <c r="AX1080" s="141"/>
      <c r="AY1080" s="141"/>
      <c r="AZ1080" s="141"/>
      <c r="BA1080" s="141"/>
      <c r="BB1080" s="141"/>
      <c r="BC1080" s="141"/>
    </row>
    <row r="1081" spans="7:55" s="2" customFormat="1" x14ac:dyDescent="0.4">
      <c r="G1081" s="141"/>
      <c r="H1081" s="141"/>
      <c r="I1081" s="141"/>
      <c r="J1081" s="141"/>
      <c r="K1081" s="141"/>
      <c r="L1081" s="141"/>
      <c r="M1081" s="141"/>
      <c r="N1081" s="141"/>
      <c r="O1081" s="141"/>
      <c r="P1081" s="141"/>
      <c r="Q1081" s="141"/>
      <c r="R1081" s="141"/>
      <c r="S1081" s="141"/>
      <c r="T1081" s="141"/>
      <c r="U1081" s="141"/>
      <c r="V1081" s="141"/>
      <c r="W1081" s="141"/>
      <c r="X1081" s="141"/>
      <c r="Y1081" s="141"/>
      <c r="Z1081" s="141"/>
      <c r="AA1081" s="141"/>
      <c r="AB1081" s="141"/>
      <c r="AC1081" s="141"/>
      <c r="AD1081" s="141"/>
      <c r="AE1081" s="141"/>
      <c r="AF1081" s="141"/>
      <c r="AG1081" s="141"/>
      <c r="AH1081" s="141"/>
      <c r="AI1081" s="141"/>
      <c r="AJ1081" s="141"/>
      <c r="AK1081" s="141"/>
      <c r="AL1081" s="141"/>
      <c r="AM1081" s="141"/>
      <c r="AN1081" s="141"/>
      <c r="AO1081" s="141"/>
      <c r="AP1081" s="141"/>
      <c r="AQ1081" s="141"/>
      <c r="AR1081" s="141"/>
      <c r="AS1081" s="141"/>
      <c r="AT1081" s="141"/>
      <c r="AU1081" s="141"/>
      <c r="AV1081" s="141"/>
      <c r="AW1081" s="141"/>
      <c r="AX1081" s="141"/>
      <c r="AY1081" s="141"/>
      <c r="AZ1081" s="141"/>
      <c r="BA1081" s="141"/>
      <c r="BB1081" s="141"/>
      <c r="BC1081" s="141"/>
    </row>
    <row r="1082" spans="7:55" s="2" customFormat="1" x14ac:dyDescent="0.4">
      <c r="G1082" s="141"/>
      <c r="H1082" s="141"/>
      <c r="I1082" s="141"/>
      <c r="J1082" s="141"/>
      <c r="K1082" s="141"/>
      <c r="L1082" s="141"/>
      <c r="M1082" s="141"/>
      <c r="N1082" s="141"/>
      <c r="O1082" s="141"/>
      <c r="P1082" s="141"/>
      <c r="Q1082" s="141"/>
      <c r="R1082" s="141"/>
      <c r="S1082" s="141"/>
      <c r="T1082" s="141"/>
      <c r="U1082" s="141"/>
      <c r="V1082" s="141"/>
      <c r="W1082" s="141"/>
      <c r="X1082" s="141"/>
      <c r="Y1082" s="141"/>
      <c r="Z1082" s="141"/>
      <c r="AA1082" s="141"/>
      <c r="AB1082" s="141"/>
      <c r="AC1082" s="141"/>
      <c r="AD1082" s="141"/>
      <c r="AE1082" s="141"/>
      <c r="AF1082" s="141"/>
      <c r="AG1082" s="141"/>
      <c r="AH1082" s="141"/>
      <c r="AI1082" s="141"/>
      <c r="AJ1082" s="141"/>
      <c r="AK1082" s="141"/>
      <c r="AL1082" s="141"/>
      <c r="AM1082" s="141"/>
      <c r="AN1082" s="141"/>
      <c r="AO1082" s="141"/>
      <c r="AP1082" s="141"/>
      <c r="AQ1082" s="141"/>
      <c r="AR1082" s="141"/>
      <c r="AS1082" s="141"/>
      <c r="AT1082" s="141"/>
      <c r="AU1082" s="141"/>
      <c r="AV1082" s="141"/>
      <c r="AW1082" s="141"/>
      <c r="AX1082" s="141"/>
      <c r="AY1082" s="141"/>
      <c r="AZ1082" s="141"/>
      <c r="BA1082" s="141"/>
      <c r="BB1082" s="141"/>
      <c r="BC1082" s="141"/>
    </row>
    <row r="1083" spans="7:55" s="2" customFormat="1" x14ac:dyDescent="0.4">
      <c r="G1083" s="141"/>
      <c r="H1083" s="141"/>
      <c r="I1083" s="141"/>
      <c r="J1083" s="141"/>
      <c r="K1083" s="141"/>
      <c r="L1083" s="141"/>
      <c r="M1083" s="141"/>
      <c r="N1083" s="141"/>
      <c r="O1083" s="141"/>
      <c r="P1083" s="141"/>
      <c r="Q1083" s="141"/>
      <c r="R1083" s="141"/>
      <c r="S1083" s="141"/>
      <c r="T1083" s="141"/>
      <c r="U1083" s="141"/>
      <c r="V1083" s="141"/>
      <c r="W1083" s="141"/>
      <c r="X1083" s="141"/>
      <c r="Y1083" s="141"/>
      <c r="Z1083" s="141"/>
      <c r="AA1083" s="141"/>
      <c r="AB1083" s="141"/>
      <c r="AC1083" s="141"/>
      <c r="AD1083" s="141"/>
      <c r="AE1083" s="141"/>
      <c r="AF1083" s="141"/>
      <c r="AG1083" s="141"/>
      <c r="AH1083" s="141"/>
      <c r="AI1083" s="141"/>
      <c r="AJ1083" s="141"/>
      <c r="AK1083" s="141"/>
      <c r="AL1083" s="141"/>
      <c r="AM1083" s="141"/>
      <c r="AN1083" s="141"/>
      <c r="AO1083" s="141"/>
      <c r="AP1083" s="141"/>
      <c r="AQ1083" s="141"/>
      <c r="AR1083" s="141"/>
      <c r="AS1083" s="141"/>
      <c r="AT1083" s="141"/>
      <c r="AU1083" s="141"/>
      <c r="AV1083" s="141"/>
      <c r="AW1083" s="141"/>
      <c r="AX1083" s="141"/>
      <c r="AY1083" s="141"/>
      <c r="AZ1083" s="141"/>
      <c r="BA1083" s="141"/>
      <c r="BB1083" s="141"/>
      <c r="BC1083" s="141"/>
    </row>
    <row r="1084" spans="7:55" s="2" customFormat="1" x14ac:dyDescent="0.4">
      <c r="G1084" s="141"/>
      <c r="H1084" s="141"/>
      <c r="I1084" s="141"/>
      <c r="J1084" s="141"/>
      <c r="K1084" s="141"/>
      <c r="L1084" s="141"/>
      <c r="M1084" s="141"/>
      <c r="N1084" s="141"/>
      <c r="O1084" s="141"/>
      <c r="P1084" s="141"/>
      <c r="Q1084" s="141"/>
      <c r="R1084" s="141"/>
      <c r="S1084" s="141"/>
      <c r="T1084" s="141"/>
      <c r="U1084" s="141"/>
      <c r="V1084" s="141"/>
      <c r="W1084" s="141"/>
      <c r="X1084" s="141"/>
      <c r="Y1084" s="141"/>
      <c r="Z1084" s="141"/>
      <c r="AA1084" s="141"/>
      <c r="AB1084" s="141"/>
      <c r="AC1084" s="141"/>
      <c r="AD1084" s="141"/>
      <c r="AE1084" s="141"/>
      <c r="AF1084" s="141"/>
      <c r="AG1084" s="141"/>
      <c r="AH1084" s="141"/>
      <c r="AI1084" s="141"/>
      <c r="AJ1084" s="141"/>
      <c r="AK1084" s="141"/>
      <c r="AL1084" s="141"/>
      <c r="AM1084" s="141"/>
      <c r="AN1084" s="141"/>
      <c r="AO1084" s="141"/>
      <c r="AP1084" s="141"/>
      <c r="AQ1084" s="141"/>
      <c r="AR1084" s="141"/>
      <c r="AS1084" s="141"/>
      <c r="AT1084" s="141"/>
      <c r="AU1084" s="141"/>
      <c r="AV1084" s="141"/>
      <c r="AW1084" s="141"/>
      <c r="AX1084" s="141"/>
      <c r="AY1084" s="141"/>
      <c r="AZ1084" s="141"/>
      <c r="BA1084" s="141"/>
      <c r="BB1084" s="141"/>
      <c r="BC1084" s="141"/>
    </row>
    <row r="1085" spans="7:55" s="2" customFormat="1" x14ac:dyDescent="0.4">
      <c r="G1085" s="141"/>
      <c r="H1085" s="141"/>
      <c r="I1085" s="141"/>
      <c r="J1085" s="141"/>
      <c r="K1085" s="141"/>
      <c r="L1085" s="141"/>
      <c r="M1085" s="141"/>
      <c r="N1085" s="141"/>
      <c r="O1085" s="141"/>
      <c r="P1085" s="141"/>
      <c r="Q1085" s="141"/>
      <c r="R1085" s="141"/>
      <c r="S1085" s="141"/>
      <c r="T1085" s="141"/>
      <c r="U1085" s="141"/>
      <c r="V1085" s="141"/>
      <c r="W1085" s="141"/>
      <c r="X1085" s="141"/>
      <c r="Y1085" s="141"/>
      <c r="Z1085" s="141"/>
      <c r="AA1085" s="141"/>
      <c r="AB1085" s="141"/>
      <c r="AC1085" s="141"/>
      <c r="AD1085" s="141"/>
      <c r="AE1085" s="141"/>
      <c r="AF1085" s="141"/>
      <c r="AG1085" s="141"/>
      <c r="AH1085" s="141"/>
      <c r="AI1085" s="141"/>
      <c r="AJ1085" s="141"/>
      <c r="AK1085" s="141"/>
      <c r="AL1085" s="141"/>
      <c r="AM1085" s="141"/>
      <c r="AN1085" s="141"/>
      <c r="AO1085" s="141"/>
      <c r="AP1085" s="141"/>
      <c r="AQ1085" s="141"/>
      <c r="AR1085" s="141"/>
      <c r="AS1085" s="141"/>
      <c r="AT1085" s="141"/>
      <c r="AU1085" s="141"/>
      <c r="AV1085" s="141"/>
      <c r="AW1085" s="141"/>
      <c r="AX1085" s="141"/>
      <c r="AY1085" s="141"/>
      <c r="AZ1085" s="141"/>
      <c r="BA1085" s="141"/>
      <c r="BB1085" s="141"/>
      <c r="BC1085" s="141"/>
    </row>
    <row r="1086" spans="7:55" s="2" customFormat="1" x14ac:dyDescent="0.4">
      <c r="G1086" s="141"/>
      <c r="H1086" s="141"/>
      <c r="I1086" s="141"/>
      <c r="J1086" s="141"/>
      <c r="K1086" s="141"/>
      <c r="L1086" s="141"/>
      <c r="M1086" s="141"/>
      <c r="N1086" s="141"/>
      <c r="O1086" s="141"/>
      <c r="P1086" s="141"/>
      <c r="Q1086" s="141"/>
      <c r="R1086" s="141"/>
      <c r="S1086" s="141"/>
      <c r="T1086" s="141"/>
      <c r="U1086" s="141"/>
      <c r="V1086" s="141"/>
      <c r="W1086" s="141"/>
      <c r="X1086" s="141"/>
      <c r="Y1086" s="141"/>
      <c r="Z1086" s="141"/>
      <c r="AA1086" s="141"/>
      <c r="AB1086" s="141"/>
      <c r="AC1086" s="141"/>
      <c r="AD1086" s="141"/>
      <c r="AE1086" s="141"/>
      <c r="AF1086" s="141"/>
      <c r="AG1086" s="141"/>
      <c r="AH1086" s="141"/>
      <c r="AI1086" s="141"/>
      <c r="AJ1086" s="141"/>
      <c r="AK1086" s="141"/>
      <c r="AL1086" s="141"/>
      <c r="AM1086" s="141"/>
      <c r="AN1086" s="141"/>
      <c r="AO1086" s="141"/>
      <c r="AP1086" s="141"/>
      <c r="AQ1086" s="141"/>
      <c r="AR1086" s="141"/>
      <c r="AS1086" s="141"/>
      <c r="AT1086" s="141"/>
      <c r="AU1086" s="141"/>
      <c r="AV1086" s="141"/>
      <c r="AW1086" s="141"/>
      <c r="AX1086" s="141"/>
      <c r="AY1086" s="141"/>
      <c r="AZ1086" s="141"/>
      <c r="BA1086" s="141"/>
      <c r="BB1086" s="141"/>
      <c r="BC1086" s="141"/>
    </row>
    <row r="1087" spans="7:55" s="2" customFormat="1" x14ac:dyDescent="0.4">
      <c r="G1087" s="141"/>
      <c r="H1087" s="141"/>
      <c r="I1087" s="141"/>
      <c r="J1087" s="141"/>
      <c r="K1087" s="141"/>
      <c r="L1087" s="141"/>
      <c r="M1087" s="141"/>
      <c r="N1087" s="141"/>
      <c r="O1087" s="141"/>
      <c r="P1087" s="141"/>
      <c r="Q1087" s="141"/>
      <c r="R1087" s="141"/>
      <c r="S1087" s="141"/>
      <c r="T1087" s="141"/>
      <c r="U1087" s="141"/>
      <c r="V1087" s="141"/>
      <c r="W1087" s="141"/>
      <c r="X1087" s="141"/>
      <c r="Y1087" s="141"/>
      <c r="Z1087" s="141"/>
      <c r="AA1087" s="141"/>
      <c r="AB1087" s="141"/>
      <c r="AC1087" s="141"/>
      <c r="AD1087" s="141"/>
      <c r="AE1087" s="141"/>
      <c r="AF1087" s="141"/>
      <c r="AG1087" s="141"/>
      <c r="AH1087" s="141"/>
      <c r="AI1087" s="141"/>
      <c r="AJ1087" s="141"/>
      <c r="AK1087" s="141"/>
      <c r="AL1087" s="141"/>
      <c r="AM1087" s="141"/>
      <c r="AN1087" s="141"/>
      <c r="AO1087" s="141"/>
      <c r="AP1087" s="141"/>
      <c r="AQ1087" s="141"/>
      <c r="AR1087" s="141"/>
      <c r="AS1087" s="141"/>
      <c r="AT1087" s="141"/>
      <c r="AU1087" s="141"/>
      <c r="AV1087" s="141"/>
      <c r="AW1087" s="141"/>
      <c r="AX1087" s="141"/>
      <c r="AY1087" s="141"/>
      <c r="AZ1087" s="141"/>
      <c r="BA1087" s="141"/>
      <c r="BB1087" s="141"/>
      <c r="BC1087" s="141"/>
    </row>
    <row r="1088" spans="7:55" s="2" customFormat="1" x14ac:dyDescent="0.4">
      <c r="G1088" s="141"/>
      <c r="H1088" s="141"/>
      <c r="I1088" s="141"/>
      <c r="J1088" s="141"/>
      <c r="K1088" s="141"/>
      <c r="L1088" s="141"/>
      <c r="M1088" s="141"/>
      <c r="N1088" s="141"/>
      <c r="O1088" s="141"/>
      <c r="P1088" s="141"/>
      <c r="Q1088" s="141"/>
      <c r="R1088" s="141"/>
      <c r="S1088" s="141"/>
      <c r="T1088" s="141"/>
      <c r="U1088" s="141"/>
      <c r="V1088" s="141"/>
      <c r="W1088" s="141"/>
      <c r="X1088" s="141"/>
      <c r="Y1088" s="141"/>
      <c r="Z1088" s="141"/>
      <c r="AA1088" s="141"/>
      <c r="AB1088" s="141"/>
      <c r="AC1088" s="141"/>
      <c r="AD1088" s="141"/>
      <c r="AE1088" s="141"/>
      <c r="AF1088" s="141"/>
      <c r="AG1088" s="141"/>
      <c r="AH1088" s="141"/>
      <c r="AI1088" s="141"/>
      <c r="AJ1088" s="141"/>
      <c r="AK1088" s="141"/>
      <c r="AL1088" s="141"/>
      <c r="AM1088" s="141"/>
      <c r="AN1088" s="141"/>
      <c r="AO1088" s="141"/>
      <c r="AP1088" s="141"/>
      <c r="AQ1088" s="141"/>
      <c r="AR1088" s="141"/>
      <c r="AS1088" s="141"/>
      <c r="AT1088" s="141"/>
      <c r="AU1088" s="141"/>
      <c r="AV1088" s="141"/>
      <c r="AW1088" s="141"/>
      <c r="AX1088" s="141"/>
      <c r="AY1088" s="141"/>
      <c r="AZ1088" s="141"/>
      <c r="BA1088" s="141"/>
      <c r="BB1088" s="141"/>
      <c r="BC1088" s="141"/>
    </row>
    <row r="1089" spans="7:55" s="2" customFormat="1" x14ac:dyDescent="0.4">
      <c r="G1089" s="141"/>
      <c r="H1089" s="141"/>
      <c r="I1089" s="141"/>
      <c r="J1089" s="141"/>
      <c r="K1089" s="141"/>
      <c r="L1089" s="141"/>
      <c r="M1089" s="141"/>
      <c r="N1089" s="141"/>
      <c r="O1089" s="141"/>
      <c r="P1089" s="141"/>
      <c r="Q1089" s="141"/>
      <c r="R1089" s="141"/>
      <c r="S1089" s="141"/>
      <c r="T1089" s="141"/>
      <c r="U1089" s="141"/>
      <c r="V1089" s="141"/>
      <c r="W1089" s="141"/>
      <c r="X1089" s="141"/>
      <c r="Y1089" s="141"/>
      <c r="Z1089" s="141"/>
      <c r="AA1089" s="141"/>
      <c r="AB1089" s="141"/>
      <c r="AC1089" s="141"/>
      <c r="AD1089" s="141"/>
      <c r="AE1089" s="141"/>
      <c r="AF1089" s="141"/>
      <c r="AG1089" s="141"/>
      <c r="AH1089" s="141"/>
      <c r="AI1089" s="141"/>
      <c r="AJ1089" s="141"/>
      <c r="AK1089" s="141"/>
      <c r="AL1089" s="141"/>
      <c r="AM1089" s="141"/>
      <c r="AN1089" s="141"/>
      <c r="AO1089" s="141"/>
      <c r="AP1089" s="141"/>
      <c r="AQ1089" s="141"/>
      <c r="AR1089" s="141"/>
      <c r="AS1089" s="141"/>
      <c r="AT1089" s="141"/>
      <c r="AU1089" s="141"/>
      <c r="AV1089" s="141"/>
      <c r="AW1089" s="141"/>
      <c r="AX1089" s="141"/>
      <c r="AY1089" s="141"/>
      <c r="AZ1089" s="141"/>
      <c r="BA1089" s="141"/>
      <c r="BB1089" s="141"/>
      <c r="BC1089" s="141"/>
    </row>
    <row r="1090" spans="7:55" s="2" customFormat="1" x14ac:dyDescent="0.4">
      <c r="G1090" s="141"/>
      <c r="H1090" s="141"/>
      <c r="I1090" s="141"/>
      <c r="J1090" s="141"/>
      <c r="K1090" s="141"/>
      <c r="L1090" s="141"/>
      <c r="M1090" s="141"/>
      <c r="N1090" s="141"/>
      <c r="O1090" s="141"/>
      <c r="P1090" s="141"/>
      <c r="Q1090" s="141"/>
      <c r="R1090" s="141"/>
      <c r="S1090" s="141"/>
      <c r="T1090" s="141"/>
      <c r="U1090" s="141"/>
      <c r="V1090" s="141"/>
      <c r="W1090" s="141"/>
      <c r="X1090" s="141"/>
      <c r="Y1090" s="141"/>
      <c r="Z1090" s="141"/>
      <c r="AA1090" s="141"/>
      <c r="AB1090" s="141"/>
      <c r="AC1090" s="141"/>
      <c r="AD1090" s="141"/>
      <c r="AE1090" s="141"/>
      <c r="AF1090" s="141"/>
      <c r="AG1090" s="141"/>
      <c r="AH1090" s="141"/>
      <c r="AI1090" s="141"/>
      <c r="AJ1090" s="141"/>
      <c r="AK1090" s="141"/>
      <c r="AL1090" s="141"/>
      <c r="AM1090" s="141"/>
      <c r="AN1090" s="141"/>
      <c r="AO1090" s="141"/>
      <c r="AP1090" s="141"/>
      <c r="AQ1090" s="141"/>
      <c r="AR1090" s="141"/>
      <c r="AS1090" s="141"/>
      <c r="AT1090" s="141"/>
      <c r="AU1090" s="141"/>
      <c r="AV1090" s="141"/>
      <c r="AW1090" s="141"/>
      <c r="AX1090" s="141"/>
      <c r="AY1090" s="141"/>
      <c r="AZ1090" s="141"/>
      <c r="BA1090" s="141"/>
      <c r="BB1090" s="141"/>
      <c r="BC1090" s="141"/>
    </row>
    <row r="1091" spans="7:55" s="2" customFormat="1" x14ac:dyDescent="0.4">
      <c r="G1091" s="141"/>
      <c r="H1091" s="141"/>
      <c r="I1091" s="141"/>
      <c r="J1091" s="141"/>
      <c r="K1091" s="141"/>
      <c r="L1091" s="141"/>
      <c r="M1091" s="141"/>
      <c r="N1091" s="141"/>
      <c r="O1091" s="141"/>
      <c r="P1091" s="141"/>
      <c r="Q1091" s="141"/>
      <c r="R1091" s="141"/>
      <c r="S1091" s="141"/>
      <c r="T1091" s="141"/>
      <c r="U1091" s="141"/>
      <c r="V1091" s="141"/>
      <c r="W1091" s="141"/>
      <c r="X1091" s="141"/>
      <c r="Y1091" s="141"/>
      <c r="Z1091" s="141"/>
      <c r="AA1091" s="141"/>
      <c r="AB1091" s="141"/>
      <c r="AC1091" s="141"/>
      <c r="AD1091" s="141"/>
      <c r="AE1091" s="141"/>
      <c r="AF1091" s="141"/>
      <c r="AG1091" s="141"/>
      <c r="AH1091" s="141"/>
      <c r="AI1091" s="141"/>
      <c r="AJ1091" s="141"/>
      <c r="AK1091" s="141"/>
      <c r="AL1091" s="141"/>
      <c r="AM1091" s="141"/>
      <c r="AN1091" s="141"/>
      <c r="AO1091" s="141"/>
      <c r="AP1091" s="141"/>
      <c r="AQ1091" s="141"/>
      <c r="AR1091" s="141"/>
      <c r="AS1091" s="141"/>
      <c r="AT1091" s="141"/>
      <c r="AU1091" s="141"/>
      <c r="AV1091" s="141"/>
      <c r="AW1091" s="141"/>
      <c r="AX1091" s="141"/>
      <c r="AY1091" s="141"/>
      <c r="AZ1091" s="141"/>
      <c r="BA1091" s="141"/>
      <c r="BB1091" s="141"/>
      <c r="BC1091" s="141"/>
    </row>
    <row r="1092" spans="7:55" s="2" customFormat="1" x14ac:dyDescent="0.4">
      <c r="G1092" s="141"/>
      <c r="H1092" s="141"/>
      <c r="I1092" s="141"/>
      <c r="J1092" s="141"/>
      <c r="K1092" s="141"/>
      <c r="L1092" s="141"/>
      <c r="M1092" s="141"/>
      <c r="N1092" s="141"/>
      <c r="O1092" s="141"/>
      <c r="P1092" s="141"/>
      <c r="Q1092" s="141"/>
      <c r="R1092" s="141"/>
      <c r="S1092" s="141"/>
      <c r="T1092" s="141"/>
      <c r="U1092" s="141"/>
      <c r="V1092" s="141"/>
      <c r="W1092" s="141"/>
      <c r="X1092" s="141"/>
      <c r="Y1092" s="141"/>
      <c r="Z1092" s="141"/>
      <c r="AA1092" s="141"/>
      <c r="AB1092" s="141"/>
      <c r="AC1092" s="141"/>
      <c r="AD1092" s="141"/>
      <c r="AE1092" s="141"/>
      <c r="AF1092" s="141"/>
      <c r="AG1092" s="141"/>
      <c r="AH1092" s="141"/>
      <c r="AI1092" s="141"/>
      <c r="AJ1092" s="141"/>
      <c r="AK1092" s="141"/>
      <c r="AL1092" s="141"/>
      <c r="AM1092" s="141"/>
      <c r="AN1092" s="141"/>
      <c r="AO1092" s="141"/>
      <c r="AP1092" s="141"/>
      <c r="AQ1092" s="141"/>
      <c r="AR1092" s="141"/>
      <c r="AS1092" s="141"/>
      <c r="AT1092" s="141"/>
      <c r="AU1092" s="141"/>
      <c r="AV1092" s="141"/>
      <c r="AW1092" s="141"/>
      <c r="AX1092" s="141"/>
      <c r="AY1092" s="141"/>
      <c r="AZ1092" s="141"/>
      <c r="BA1092" s="141"/>
      <c r="BB1092" s="141"/>
      <c r="BC1092" s="141"/>
    </row>
    <row r="1093" spans="7:55" s="2" customFormat="1" x14ac:dyDescent="0.4">
      <c r="G1093" s="141"/>
      <c r="H1093" s="141"/>
      <c r="I1093" s="141"/>
      <c r="J1093" s="141"/>
      <c r="K1093" s="141"/>
      <c r="L1093" s="141"/>
      <c r="M1093" s="141"/>
      <c r="N1093" s="141"/>
      <c r="O1093" s="141"/>
      <c r="P1093" s="141"/>
      <c r="Q1093" s="141"/>
      <c r="R1093" s="141"/>
      <c r="S1093" s="141"/>
      <c r="T1093" s="141"/>
      <c r="U1093" s="141"/>
      <c r="V1093" s="141"/>
      <c r="W1093" s="141"/>
      <c r="X1093" s="141"/>
      <c r="Y1093" s="141"/>
      <c r="Z1093" s="141"/>
      <c r="AA1093" s="141"/>
      <c r="AB1093" s="141"/>
      <c r="AC1093" s="141"/>
      <c r="AD1093" s="141"/>
      <c r="AE1093" s="141"/>
      <c r="AF1093" s="141"/>
      <c r="AG1093" s="141"/>
      <c r="AH1093" s="141"/>
      <c r="AI1093" s="141"/>
      <c r="AJ1093" s="141"/>
      <c r="AK1093" s="141"/>
      <c r="AL1093" s="141"/>
      <c r="AM1093" s="141"/>
      <c r="AN1093" s="141"/>
      <c r="AO1093" s="141"/>
      <c r="AP1093" s="141"/>
      <c r="AQ1093" s="141"/>
      <c r="AR1093" s="141"/>
      <c r="AS1093" s="141"/>
      <c r="AT1093" s="141"/>
      <c r="AU1093" s="141"/>
      <c r="AV1093" s="141"/>
      <c r="AW1093" s="141"/>
      <c r="AX1093" s="141"/>
      <c r="AY1093" s="141"/>
      <c r="AZ1093" s="141"/>
      <c r="BA1093" s="141"/>
      <c r="BB1093" s="141"/>
      <c r="BC1093" s="141"/>
    </row>
    <row r="1094" spans="7:55" s="2" customFormat="1" x14ac:dyDescent="0.4">
      <c r="G1094" s="141"/>
      <c r="H1094" s="141"/>
      <c r="I1094" s="141"/>
      <c r="J1094" s="141"/>
      <c r="K1094" s="141"/>
      <c r="L1094" s="141"/>
      <c r="M1094" s="141"/>
      <c r="N1094" s="141"/>
      <c r="O1094" s="141"/>
      <c r="P1094" s="141"/>
      <c r="Q1094" s="141"/>
      <c r="R1094" s="141"/>
      <c r="S1094" s="141"/>
      <c r="T1094" s="141"/>
      <c r="U1094" s="141"/>
      <c r="V1094" s="141"/>
      <c r="W1094" s="141"/>
      <c r="X1094" s="141"/>
      <c r="Y1094" s="141"/>
      <c r="Z1094" s="141"/>
      <c r="AA1094" s="141"/>
      <c r="AB1094" s="141"/>
      <c r="AC1094" s="141"/>
      <c r="AD1094" s="141"/>
      <c r="AE1094" s="141"/>
      <c r="AF1094" s="141"/>
      <c r="AG1094" s="141"/>
      <c r="AH1094" s="141"/>
      <c r="AI1094" s="141"/>
      <c r="AJ1094" s="141"/>
      <c r="AK1094" s="141"/>
      <c r="AL1094" s="141"/>
      <c r="AM1094" s="141"/>
      <c r="AN1094" s="141"/>
      <c r="AO1094" s="141"/>
      <c r="AP1094" s="141"/>
      <c r="AQ1094" s="141"/>
      <c r="AR1094" s="141"/>
      <c r="AS1094" s="141"/>
      <c r="AT1094" s="141"/>
      <c r="AU1094" s="141"/>
      <c r="AV1094" s="141"/>
      <c r="AW1094" s="141"/>
      <c r="AX1094" s="141"/>
      <c r="AY1094" s="141"/>
      <c r="AZ1094" s="141"/>
      <c r="BA1094" s="141"/>
      <c r="BB1094" s="141"/>
      <c r="BC1094" s="141"/>
    </row>
    <row r="1095" spans="7:55" s="2" customFormat="1" x14ac:dyDescent="0.4">
      <c r="G1095" s="141"/>
      <c r="H1095" s="141"/>
      <c r="I1095" s="141"/>
      <c r="J1095" s="141"/>
      <c r="K1095" s="141"/>
      <c r="L1095" s="141"/>
      <c r="M1095" s="141"/>
      <c r="N1095" s="141"/>
      <c r="O1095" s="141"/>
      <c r="P1095" s="141"/>
      <c r="Q1095" s="141"/>
      <c r="R1095" s="141"/>
      <c r="S1095" s="141"/>
      <c r="T1095" s="141"/>
      <c r="U1095" s="141"/>
      <c r="V1095" s="141"/>
      <c r="W1095" s="141"/>
      <c r="X1095" s="141"/>
      <c r="Y1095" s="141"/>
      <c r="Z1095" s="141"/>
      <c r="AA1095" s="141"/>
      <c r="AB1095" s="141"/>
      <c r="AC1095" s="141"/>
      <c r="AD1095" s="141"/>
      <c r="AE1095" s="141"/>
      <c r="AF1095" s="141"/>
      <c r="AG1095" s="141"/>
      <c r="AH1095" s="141"/>
      <c r="AI1095" s="141"/>
      <c r="AJ1095" s="141"/>
      <c r="AK1095" s="141"/>
      <c r="AL1095" s="141"/>
      <c r="AM1095" s="141"/>
      <c r="AN1095" s="141"/>
      <c r="AO1095" s="141"/>
      <c r="AP1095" s="141"/>
      <c r="AQ1095" s="141"/>
      <c r="AR1095" s="141"/>
      <c r="AS1095" s="141"/>
      <c r="AT1095" s="141"/>
      <c r="AU1095" s="141"/>
      <c r="AV1095" s="141"/>
      <c r="AW1095" s="141"/>
      <c r="AX1095" s="141"/>
      <c r="AY1095" s="141"/>
      <c r="AZ1095" s="141"/>
      <c r="BA1095" s="141"/>
      <c r="BB1095" s="141"/>
      <c r="BC1095" s="141"/>
    </row>
    <row r="1096" spans="7:55" s="2" customFormat="1" x14ac:dyDescent="0.4">
      <c r="G1096" s="141"/>
      <c r="H1096" s="141"/>
      <c r="I1096" s="141"/>
      <c r="J1096" s="141"/>
      <c r="K1096" s="141"/>
      <c r="L1096" s="141"/>
      <c r="M1096" s="141"/>
      <c r="N1096" s="141"/>
      <c r="O1096" s="141"/>
      <c r="P1096" s="141"/>
      <c r="Q1096" s="141"/>
      <c r="R1096" s="141"/>
      <c r="S1096" s="141"/>
      <c r="T1096" s="141"/>
      <c r="U1096" s="141"/>
      <c r="V1096" s="141"/>
      <c r="W1096" s="141"/>
      <c r="X1096" s="141"/>
      <c r="Y1096" s="141"/>
      <c r="Z1096" s="141"/>
      <c r="AA1096" s="141"/>
      <c r="AB1096" s="141"/>
      <c r="AC1096" s="141"/>
      <c r="AD1096" s="141"/>
      <c r="AE1096" s="141"/>
      <c r="AF1096" s="141"/>
      <c r="AG1096" s="141"/>
      <c r="AH1096" s="141"/>
      <c r="AI1096" s="141"/>
      <c r="AJ1096" s="141"/>
      <c r="AK1096" s="141"/>
      <c r="AL1096" s="141"/>
      <c r="AM1096" s="141"/>
      <c r="AN1096" s="141"/>
      <c r="AO1096" s="141"/>
      <c r="AP1096" s="141"/>
      <c r="AQ1096" s="141"/>
      <c r="AR1096" s="141"/>
      <c r="AS1096" s="141"/>
      <c r="AT1096" s="141"/>
      <c r="AU1096" s="141"/>
      <c r="AV1096" s="141"/>
      <c r="AW1096" s="141"/>
      <c r="AX1096" s="141"/>
      <c r="AY1096" s="141"/>
      <c r="AZ1096" s="141"/>
      <c r="BA1096" s="141"/>
      <c r="BB1096" s="141"/>
      <c r="BC1096" s="141"/>
    </row>
    <row r="1097" spans="7:55" s="2" customFormat="1" x14ac:dyDescent="0.4">
      <c r="G1097" s="141"/>
      <c r="H1097" s="141"/>
      <c r="I1097" s="141"/>
      <c r="J1097" s="141"/>
      <c r="K1097" s="141"/>
      <c r="L1097" s="141"/>
      <c r="M1097" s="141"/>
      <c r="N1097" s="141"/>
      <c r="O1097" s="141"/>
      <c r="P1097" s="141"/>
      <c r="Q1097" s="141"/>
      <c r="R1097" s="141"/>
      <c r="S1097" s="141"/>
      <c r="T1097" s="141"/>
      <c r="U1097" s="141"/>
      <c r="V1097" s="141"/>
      <c r="W1097" s="141"/>
      <c r="X1097" s="141"/>
      <c r="Y1097" s="141"/>
      <c r="Z1097" s="141"/>
      <c r="AA1097" s="141"/>
      <c r="AB1097" s="141"/>
      <c r="AC1097" s="141"/>
      <c r="AD1097" s="141"/>
      <c r="AE1097" s="141"/>
      <c r="AF1097" s="141"/>
      <c r="AG1097" s="141"/>
      <c r="AH1097" s="141"/>
      <c r="AI1097" s="141"/>
      <c r="AJ1097" s="141"/>
      <c r="AK1097" s="141"/>
      <c r="AL1097" s="141"/>
      <c r="AM1097" s="141"/>
      <c r="AN1097" s="141"/>
      <c r="AO1097" s="141"/>
      <c r="AP1097" s="141"/>
      <c r="AQ1097" s="141"/>
      <c r="AR1097" s="141"/>
      <c r="AS1097" s="141"/>
      <c r="AT1097" s="141"/>
      <c r="AU1097" s="141"/>
      <c r="AV1097" s="141"/>
      <c r="AW1097" s="141"/>
      <c r="AX1097" s="141"/>
      <c r="AY1097" s="141"/>
      <c r="AZ1097" s="141"/>
      <c r="BA1097" s="141"/>
      <c r="BB1097" s="141"/>
      <c r="BC1097" s="141"/>
    </row>
    <row r="1098" spans="7:55" s="2" customFormat="1" x14ac:dyDescent="0.4">
      <c r="G1098" s="141"/>
      <c r="H1098" s="141"/>
      <c r="I1098" s="141"/>
      <c r="J1098" s="141"/>
      <c r="K1098" s="141"/>
      <c r="L1098" s="141"/>
      <c r="M1098" s="141"/>
      <c r="N1098" s="141"/>
      <c r="O1098" s="141"/>
      <c r="P1098" s="141"/>
      <c r="Q1098" s="141"/>
      <c r="R1098" s="141"/>
      <c r="S1098" s="141"/>
      <c r="T1098" s="141"/>
      <c r="U1098" s="141"/>
      <c r="V1098" s="141"/>
      <c r="W1098" s="141"/>
      <c r="X1098" s="141"/>
      <c r="Y1098" s="141"/>
      <c r="Z1098" s="141"/>
      <c r="AA1098" s="141"/>
      <c r="AB1098" s="141"/>
      <c r="AC1098" s="141"/>
      <c r="AD1098" s="141"/>
      <c r="AE1098" s="141"/>
      <c r="AF1098" s="141"/>
      <c r="AG1098" s="141"/>
      <c r="AH1098" s="141"/>
      <c r="AI1098" s="141"/>
      <c r="AJ1098" s="141"/>
      <c r="AK1098" s="141"/>
      <c r="AL1098" s="141"/>
      <c r="AM1098" s="141"/>
      <c r="AN1098" s="141"/>
      <c r="AO1098" s="141"/>
      <c r="AP1098" s="141"/>
      <c r="AQ1098" s="141"/>
      <c r="AR1098" s="141"/>
      <c r="AS1098" s="141"/>
      <c r="AT1098" s="141"/>
      <c r="AU1098" s="141"/>
      <c r="AV1098" s="141"/>
      <c r="AW1098" s="141"/>
      <c r="AX1098" s="141"/>
      <c r="AY1098" s="141"/>
      <c r="AZ1098" s="141"/>
      <c r="BA1098" s="141"/>
      <c r="BB1098" s="141"/>
      <c r="BC1098" s="141"/>
    </row>
    <row r="1099" spans="7:55" s="2" customFormat="1" x14ac:dyDescent="0.4">
      <c r="G1099" s="141"/>
      <c r="H1099" s="141"/>
      <c r="I1099" s="141"/>
      <c r="J1099" s="141"/>
      <c r="K1099" s="141"/>
      <c r="L1099" s="141"/>
      <c r="M1099" s="141"/>
      <c r="N1099" s="141"/>
      <c r="O1099" s="141"/>
      <c r="P1099" s="141"/>
      <c r="Q1099" s="141"/>
      <c r="R1099" s="141"/>
      <c r="S1099" s="141"/>
      <c r="T1099" s="141"/>
      <c r="U1099" s="141"/>
      <c r="V1099" s="141"/>
      <c r="W1099" s="141"/>
      <c r="X1099" s="141"/>
      <c r="Y1099" s="141"/>
      <c r="Z1099" s="141"/>
      <c r="AA1099" s="141"/>
      <c r="AB1099" s="141"/>
      <c r="AC1099" s="141"/>
      <c r="AD1099" s="141"/>
      <c r="AE1099" s="141"/>
      <c r="AF1099" s="141"/>
      <c r="AG1099" s="141"/>
      <c r="AH1099" s="141"/>
      <c r="AI1099" s="141"/>
      <c r="AJ1099" s="141"/>
      <c r="AK1099" s="141"/>
      <c r="AL1099" s="141"/>
      <c r="AM1099" s="141"/>
      <c r="AN1099" s="141"/>
      <c r="AO1099" s="141"/>
      <c r="AP1099" s="141"/>
      <c r="AQ1099" s="141"/>
      <c r="AR1099" s="141"/>
      <c r="AS1099" s="141"/>
      <c r="AT1099" s="141"/>
      <c r="AU1099" s="141"/>
      <c r="AV1099" s="141"/>
      <c r="AW1099" s="141"/>
      <c r="AX1099" s="141"/>
      <c r="AY1099" s="141"/>
      <c r="AZ1099" s="141"/>
      <c r="BA1099" s="141"/>
      <c r="BB1099" s="141"/>
      <c r="BC1099" s="141"/>
    </row>
    <row r="1100" spans="7:55" s="2" customFormat="1" x14ac:dyDescent="0.4">
      <c r="G1100" s="141"/>
      <c r="H1100" s="141"/>
      <c r="I1100" s="141"/>
      <c r="J1100" s="141"/>
      <c r="K1100" s="141"/>
      <c r="L1100" s="141"/>
      <c r="M1100" s="141"/>
      <c r="N1100" s="141"/>
      <c r="O1100" s="141"/>
      <c r="P1100" s="141"/>
      <c r="Q1100" s="141"/>
      <c r="R1100" s="141"/>
      <c r="S1100" s="141"/>
      <c r="T1100" s="141"/>
      <c r="U1100" s="141"/>
      <c r="V1100" s="141"/>
      <c r="W1100" s="141"/>
      <c r="X1100" s="141"/>
      <c r="Y1100" s="141"/>
      <c r="Z1100" s="141"/>
      <c r="AA1100" s="141"/>
      <c r="AB1100" s="141"/>
      <c r="AC1100" s="141"/>
      <c r="AD1100" s="141"/>
      <c r="AE1100" s="141"/>
      <c r="AF1100" s="141"/>
      <c r="AG1100" s="141"/>
      <c r="AH1100" s="141"/>
      <c r="AI1100" s="141"/>
      <c r="AJ1100" s="141"/>
      <c r="AK1100" s="141"/>
      <c r="AL1100" s="141"/>
      <c r="AM1100" s="141"/>
      <c r="AN1100" s="141"/>
      <c r="AO1100" s="141"/>
      <c r="AP1100" s="141"/>
      <c r="AQ1100" s="141"/>
      <c r="AR1100" s="141"/>
      <c r="AS1100" s="141"/>
      <c r="AT1100" s="141"/>
      <c r="AU1100" s="141"/>
      <c r="AV1100" s="141"/>
      <c r="AW1100" s="141"/>
      <c r="AX1100" s="141"/>
      <c r="AY1100" s="141"/>
      <c r="AZ1100" s="141"/>
      <c r="BA1100" s="141"/>
      <c r="BB1100" s="141"/>
      <c r="BC1100" s="141"/>
    </row>
    <row r="1101" spans="7:55" s="2" customFormat="1" x14ac:dyDescent="0.4">
      <c r="G1101" s="141"/>
      <c r="H1101" s="141"/>
      <c r="I1101" s="141"/>
      <c r="J1101" s="141"/>
      <c r="K1101" s="141"/>
      <c r="L1101" s="141"/>
      <c r="M1101" s="141"/>
      <c r="N1101" s="141"/>
      <c r="O1101" s="141"/>
      <c r="P1101" s="141"/>
      <c r="Q1101" s="141"/>
      <c r="R1101" s="141"/>
      <c r="S1101" s="141"/>
      <c r="T1101" s="141"/>
      <c r="U1101" s="141"/>
      <c r="V1101" s="141"/>
      <c r="W1101" s="141"/>
      <c r="X1101" s="141"/>
      <c r="Y1101" s="141"/>
      <c r="Z1101" s="141"/>
      <c r="AA1101" s="141"/>
      <c r="AB1101" s="141"/>
      <c r="AC1101" s="141"/>
      <c r="AD1101" s="141"/>
      <c r="AE1101" s="141"/>
      <c r="AF1101" s="141"/>
      <c r="AG1101" s="141"/>
      <c r="AH1101" s="141"/>
      <c r="AI1101" s="141"/>
      <c r="AJ1101" s="141"/>
      <c r="AK1101" s="141"/>
      <c r="AL1101" s="141"/>
      <c r="AM1101" s="141"/>
      <c r="AN1101" s="141"/>
      <c r="AO1101" s="141"/>
      <c r="AP1101" s="141"/>
      <c r="AQ1101" s="141"/>
      <c r="AR1101" s="141"/>
      <c r="AS1101" s="141"/>
      <c r="AT1101" s="141"/>
      <c r="AU1101" s="141"/>
      <c r="AV1101" s="141"/>
      <c r="AW1101" s="141"/>
      <c r="AX1101" s="141"/>
      <c r="AY1101" s="141"/>
      <c r="AZ1101" s="141"/>
      <c r="BA1101" s="141"/>
      <c r="BB1101" s="141"/>
      <c r="BC1101" s="141"/>
    </row>
    <row r="1102" spans="7:55" s="2" customFormat="1" x14ac:dyDescent="0.4">
      <c r="G1102" s="141"/>
      <c r="H1102" s="141"/>
      <c r="I1102" s="141"/>
      <c r="J1102" s="141"/>
      <c r="K1102" s="141"/>
      <c r="L1102" s="141"/>
      <c r="M1102" s="141"/>
      <c r="N1102" s="141"/>
      <c r="O1102" s="141"/>
      <c r="P1102" s="141"/>
      <c r="Q1102" s="141"/>
      <c r="R1102" s="141"/>
      <c r="S1102" s="141"/>
      <c r="T1102" s="141"/>
      <c r="U1102" s="141"/>
      <c r="V1102" s="141"/>
      <c r="W1102" s="141"/>
      <c r="X1102" s="141"/>
      <c r="Y1102" s="141"/>
      <c r="Z1102" s="141"/>
      <c r="AA1102" s="141"/>
      <c r="AB1102" s="141"/>
      <c r="AC1102" s="141"/>
      <c r="AD1102" s="141"/>
      <c r="AE1102" s="141"/>
      <c r="AF1102" s="141"/>
      <c r="AG1102" s="141"/>
      <c r="AH1102" s="141"/>
      <c r="AI1102" s="141"/>
      <c r="AJ1102" s="141"/>
      <c r="AK1102" s="141"/>
      <c r="AL1102" s="141"/>
      <c r="AM1102" s="141"/>
      <c r="AN1102" s="141"/>
      <c r="AO1102" s="141"/>
      <c r="AP1102" s="141"/>
      <c r="AQ1102" s="141"/>
      <c r="AR1102" s="141"/>
      <c r="AS1102" s="141"/>
      <c r="AT1102" s="141"/>
      <c r="AU1102" s="141"/>
      <c r="AV1102" s="141"/>
      <c r="AW1102" s="141"/>
      <c r="AX1102" s="141"/>
      <c r="AY1102" s="141"/>
      <c r="AZ1102" s="141"/>
      <c r="BA1102" s="141"/>
      <c r="BB1102" s="141"/>
      <c r="BC1102" s="141"/>
    </row>
    <row r="1103" spans="7:55" s="2" customFormat="1" x14ac:dyDescent="0.4">
      <c r="G1103" s="141"/>
      <c r="H1103" s="141"/>
      <c r="I1103" s="141"/>
      <c r="J1103" s="141"/>
      <c r="K1103" s="141"/>
      <c r="L1103" s="141"/>
      <c r="M1103" s="141"/>
      <c r="N1103" s="141"/>
      <c r="O1103" s="141"/>
      <c r="P1103" s="141"/>
      <c r="Q1103" s="141"/>
      <c r="R1103" s="141"/>
      <c r="S1103" s="141"/>
      <c r="T1103" s="141"/>
      <c r="U1103" s="141"/>
      <c r="V1103" s="141"/>
      <c r="W1103" s="141"/>
      <c r="X1103" s="141"/>
      <c r="Y1103" s="141"/>
      <c r="Z1103" s="141"/>
      <c r="AA1103" s="141"/>
      <c r="AB1103" s="141"/>
      <c r="AC1103" s="141"/>
      <c r="AD1103" s="141"/>
      <c r="AE1103" s="141"/>
      <c r="AF1103" s="141"/>
      <c r="AG1103" s="141"/>
      <c r="AH1103" s="141"/>
      <c r="AI1103" s="141"/>
      <c r="AJ1103" s="141"/>
      <c r="AK1103" s="141"/>
      <c r="AL1103" s="141"/>
      <c r="AM1103" s="141"/>
      <c r="AN1103" s="141"/>
      <c r="AO1103" s="141"/>
      <c r="AP1103" s="141"/>
      <c r="AQ1103" s="141"/>
      <c r="AR1103" s="141"/>
      <c r="AS1103" s="141"/>
      <c r="AT1103" s="141"/>
      <c r="AU1103" s="141"/>
      <c r="AV1103" s="141"/>
      <c r="AW1103" s="141"/>
      <c r="AX1103" s="141"/>
      <c r="AY1103" s="141"/>
      <c r="AZ1103" s="141"/>
      <c r="BA1103" s="141"/>
      <c r="BB1103" s="141"/>
      <c r="BC1103" s="141"/>
    </row>
    <row r="1104" spans="7:55" s="2" customFormat="1" x14ac:dyDescent="0.4">
      <c r="G1104" s="141"/>
      <c r="H1104" s="141"/>
      <c r="I1104" s="141"/>
      <c r="J1104" s="141"/>
      <c r="K1104" s="141"/>
      <c r="L1104" s="141"/>
      <c r="M1104" s="141"/>
      <c r="N1104" s="141"/>
      <c r="O1104" s="141"/>
      <c r="P1104" s="141"/>
      <c r="Q1104" s="141"/>
      <c r="R1104" s="141"/>
      <c r="S1104" s="141"/>
      <c r="T1104" s="141"/>
      <c r="U1104" s="141"/>
      <c r="V1104" s="141"/>
      <c r="W1104" s="141"/>
      <c r="X1104" s="141"/>
      <c r="Y1104" s="141"/>
      <c r="Z1104" s="141"/>
      <c r="AA1104" s="141"/>
      <c r="AB1104" s="141"/>
      <c r="AC1104" s="141"/>
      <c r="AD1104" s="141"/>
      <c r="AE1104" s="141"/>
      <c r="AF1104" s="141"/>
      <c r="AG1104" s="141"/>
      <c r="AH1104" s="141"/>
      <c r="AI1104" s="141"/>
      <c r="AJ1104" s="141"/>
      <c r="AK1104" s="141"/>
      <c r="AL1104" s="141"/>
      <c r="AM1104" s="141"/>
      <c r="AN1104" s="141"/>
      <c r="AO1104" s="141"/>
      <c r="AP1104" s="141"/>
      <c r="AQ1104" s="141"/>
      <c r="AR1104" s="141"/>
      <c r="AS1104" s="141"/>
      <c r="AT1104" s="141"/>
      <c r="AU1104" s="141"/>
      <c r="AV1104" s="141"/>
      <c r="AW1104" s="141"/>
      <c r="AX1104" s="141"/>
      <c r="AY1104" s="141"/>
      <c r="AZ1104" s="141"/>
      <c r="BA1104" s="141"/>
      <c r="BB1104" s="141"/>
      <c r="BC1104" s="141"/>
    </row>
    <row r="1105" spans="7:55" s="2" customFormat="1" x14ac:dyDescent="0.4">
      <c r="G1105" s="141"/>
      <c r="H1105" s="141"/>
      <c r="I1105" s="141"/>
      <c r="J1105" s="141"/>
      <c r="K1105" s="141"/>
      <c r="L1105" s="141"/>
      <c r="M1105" s="141"/>
      <c r="N1105" s="141"/>
      <c r="O1105" s="141"/>
      <c r="P1105" s="141"/>
      <c r="Q1105" s="141"/>
      <c r="R1105" s="141"/>
      <c r="S1105" s="141"/>
      <c r="T1105" s="141"/>
      <c r="U1105" s="141"/>
      <c r="V1105" s="141"/>
      <c r="W1105" s="141"/>
      <c r="X1105" s="141"/>
      <c r="Y1105" s="141"/>
      <c r="Z1105" s="141"/>
      <c r="AA1105" s="141"/>
      <c r="AB1105" s="141"/>
      <c r="AC1105" s="141"/>
      <c r="AD1105" s="141"/>
      <c r="AE1105" s="141"/>
      <c r="AF1105" s="141"/>
      <c r="AG1105" s="141"/>
      <c r="AH1105" s="141"/>
      <c r="AI1105" s="141"/>
      <c r="AJ1105" s="141"/>
      <c r="AK1105" s="141"/>
      <c r="AL1105" s="141"/>
      <c r="AM1105" s="141"/>
      <c r="AN1105" s="141"/>
      <c r="AO1105" s="141"/>
      <c r="AP1105" s="141"/>
      <c r="AQ1105" s="141"/>
      <c r="AR1105" s="141"/>
      <c r="AS1105" s="141"/>
      <c r="AT1105" s="141"/>
      <c r="AU1105" s="141"/>
      <c r="AV1105" s="141"/>
      <c r="AW1105" s="141"/>
      <c r="AX1105" s="141"/>
      <c r="AY1105" s="141"/>
      <c r="AZ1105" s="141"/>
      <c r="BA1105" s="141"/>
      <c r="BB1105" s="141"/>
      <c r="BC1105" s="141"/>
    </row>
    <row r="1106" spans="7:55" s="2" customFormat="1" x14ac:dyDescent="0.4">
      <c r="G1106" s="141"/>
      <c r="H1106" s="141"/>
      <c r="I1106" s="141"/>
      <c r="J1106" s="141"/>
      <c r="K1106" s="141"/>
      <c r="L1106" s="141"/>
      <c r="M1106" s="141"/>
      <c r="N1106" s="141"/>
      <c r="O1106" s="141"/>
      <c r="P1106" s="141"/>
      <c r="Q1106" s="141"/>
      <c r="R1106" s="141"/>
      <c r="S1106" s="141"/>
      <c r="T1106" s="141"/>
      <c r="U1106" s="141"/>
      <c r="V1106" s="141"/>
      <c r="W1106" s="141"/>
      <c r="X1106" s="141"/>
      <c r="Y1106" s="141"/>
      <c r="Z1106" s="141"/>
      <c r="AA1106" s="141"/>
      <c r="AB1106" s="141"/>
      <c r="AC1106" s="141"/>
      <c r="AD1106" s="141"/>
      <c r="AE1106" s="141"/>
      <c r="AF1106" s="141"/>
      <c r="AG1106" s="141"/>
      <c r="AH1106" s="141"/>
      <c r="AI1106" s="141"/>
      <c r="AJ1106" s="141"/>
      <c r="AK1106" s="141"/>
      <c r="AL1106" s="141"/>
      <c r="AM1106" s="141"/>
      <c r="AN1106" s="141"/>
      <c r="AO1106" s="141"/>
      <c r="AP1106" s="141"/>
      <c r="AQ1106" s="141"/>
      <c r="AR1106" s="141"/>
      <c r="AS1106" s="141"/>
      <c r="AT1106" s="141"/>
      <c r="AU1106" s="141"/>
      <c r="AV1106" s="141"/>
      <c r="AW1106" s="141"/>
      <c r="AX1106" s="141"/>
      <c r="AY1106" s="141"/>
      <c r="AZ1106" s="141"/>
      <c r="BA1106" s="141"/>
      <c r="BB1106" s="141"/>
      <c r="BC1106" s="141"/>
    </row>
    <row r="1107" spans="7:55" s="2" customFormat="1" x14ac:dyDescent="0.4">
      <c r="G1107" s="141"/>
      <c r="H1107" s="141"/>
      <c r="I1107" s="141"/>
      <c r="J1107" s="141"/>
      <c r="K1107" s="141"/>
      <c r="L1107" s="141"/>
      <c r="M1107" s="141"/>
      <c r="N1107" s="141"/>
      <c r="O1107" s="141"/>
      <c r="P1107" s="141"/>
      <c r="Q1107" s="141"/>
      <c r="R1107" s="141"/>
      <c r="S1107" s="141"/>
      <c r="T1107" s="141"/>
      <c r="U1107" s="141"/>
      <c r="V1107" s="141"/>
      <c r="W1107" s="141"/>
      <c r="X1107" s="141"/>
      <c r="Y1107" s="141"/>
      <c r="Z1107" s="141"/>
      <c r="AA1107" s="141"/>
      <c r="AB1107" s="141"/>
      <c r="AC1107" s="141"/>
      <c r="AD1107" s="141"/>
      <c r="AE1107" s="141"/>
      <c r="AF1107" s="141"/>
      <c r="AG1107" s="141"/>
      <c r="AH1107" s="141"/>
      <c r="AI1107" s="141"/>
      <c r="AJ1107" s="141"/>
      <c r="AK1107" s="141"/>
      <c r="AL1107" s="141"/>
      <c r="AM1107" s="141"/>
      <c r="AN1107" s="141"/>
      <c r="AO1107" s="141"/>
      <c r="AP1107" s="141"/>
      <c r="AQ1107" s="141"/>
      <c r="AR1107" s="141"/>
      <c r="AS1107" s="141"/>
      <c r="AT1107" s="141"/>
      <c r="AU1107" s="141"/>
      <c r="AV1107" s="141"/>
      <c r="AW1107" s="141"/>
      <c r="AX1107" s="141"/>
      <c r="AY1107" s="141"/>
      <c r="AZ1107" s="141"/>
      <c r="BA1107" s="141"/>
      <c r="BB1107" s="141"/>
      <c r="BC1107" s="141"/>
    </row>
    <row r="1108" spans="7:55" s="2" customFormat="1" x14ac:dyDescent="0.4">
      <c r="G1108" s="141"/>
      <c r="H1108" s="141"/>
      <c r="I1108" s="141"/>
      <c r="J1108" s="141"/>
      <c r="K1108" s="141"/>
      <c r="L1108" s="141"/>
      <c r="M1108" s="141"/>
      <c r="N1108" s="141"/>
      <c r="O1108" s="141"/>
      <c r="P1108" s="141"/>
      <c r="Q1108" s="141"/>
      <c r="R1108" s="141"/>
      <c r="S1108" s="141"/>
      <c r="T1108" s="141"/>
      <c r="U1108" s="141"/>
      <c r="V1108" s="141"/>
      <c r="W1108" s="141"/>
      <c r="X1108" s="141"/>
      <c r="Y1108" s="141"/>
      <c r="Z1108" s="141"/>
      <c r="AA1108" s="141"/>
      <c r="AB1108" s="141"/>
      <c r="AC1108" s="141"/>
      <c r="AD1108" s="141"/>
      <c r="AE1108" s="141"/>
      <c r="AF1108" s="141"/>
      <c r="AG1108" s="141"/>
      <c r="AH1108" s="141"/>
      <c r="AI1108" s="141"/>
      <c r="AJ1108" s="141"/>
      <c r="AK1108" s="141"/>
      <c r="AL1108" s="141"/>
      <c r="AM1108" s="141"/>
      <c r="AN1108" s="141"/>
      <c r="AO1108" s="141"/>
      <c r="AP1108" s="141"/>
      <c r="AQ1108" s="141"/>
      <c r="AR1108" s="141"/>
      <c r="AS1108" s="141"/>
      <c r="AT1108" s="141"/>
      <c r="AU1108" s="141"/>
      <c r="AV1108" s="141"/>
      <c r="AW1108" s="141"/>
      <c r="AX1108" s="141"/>
      <c r="AY1108" s="141"/>
      <c r="AZ1108" s="141"/>
      <c r="BA1108" s="141"/>
      <c r="BB1108" s="141"/>
      <c r="BC1108" s="141"/>
    </row>
    <row r="1109" spans="7:55" s="2" customFormat="1" x14ac:dyDescent="0.4">
      <c r="G1109" s="141"/>
      <c r="H1109" s="141"/>
      <c r="I1109" s="141"/>
      <c r="J1109" s="141"/>
      <c r="K1109" s="141"/>
      <c r="L1109" s="141"/>
      <c r="M1109" s="141"/>
      <c r="N1109" s="141"/>
      <c r="O1109" s="141"/>
      <c r="P1109" s="141"/>
      <c r="Q1109" s="141"/>
      <c r="R1109" s="141"/>
      <c r="S1109" s="141"/>
      <c r="T1109" s="141"/>
      <c r="U1109" s="141"/>
      <c r="V1109" s="141"/>
      <c r="W1109" s="141"/>
      <c r="X1109" s="141"/>
      <c r="Y1109" s="141"/>
      <c r="Z1109" s="141"/>
      <c r="AA1109" s="141"/>
      <c r="AB1109" s="141"/>
      <c r="AC1109" s="141"/>
      <c r="AD1109" s="141"/>
      <c r="AE1109" s="141"/>
      <c r="AF1109" s="141"/>
      <c r="AG1109" s="141"/>
      <c r="AH1109" s="141"/>
      <c r="AI1109" s="141"/>
      <c r="AJ1109" s="141"/>
      <c r="AK1109" s="141"/>
      <c r="AL1109" s="141"/>
      <c r="AM1109" s="141"/>
      <c r="AN1109" s="141"/>
      <c r="AO1109" s="141"/>
      <c r="AP1109" s="141"/>
      <c r="AQ1109" s="141"/>
      <c r="AR1109" s="141"/>
      <c r="AS1109" s="141"/>
      <c r="AT1109" s="141"/>
      <c r="AU1109" s="141"/>
      <c r="AV1109" s="141"/>
      <c r="AW1109" s="141"/>
      <c r="AX1109" s="141"/>
      <c r="AY1109" s="141"/>
      <c r="AZ1109" s="141"/>
      <c r="BA1109" s="141"/>
      <c r="BB1109" s="141"/>
      <c r="BC1109" s="141"/>
    </row>
    <row r="1110" spans="7:55" s="2" customFormat="1" x14ac:dyDescent="0.4">
      <c r="G1110" s="141"/>
      <c r="H1110" s="141"/>
      <c r="I1110" s="141"/>
      <c r="J1110" s="141"/>
      <c r="K1110" s="141"/>
      <c r="L1110" s="141"/>
      <c r="M1110" s="141"/>
      <c r="N1110" s="141"/>
      <c r="O1110" s="141"/>
      <c r="P1110" s="141"/>
      <c r="Q1110" s="141"/>
      <c r="R1110" s="141"/>
      <c r="S1110" s="141"/>
      <c r="T1110" s="141"/>
      <c r="U1110" s="141"/>
      <c r="V1110" s="141"/>
      <c r="W1110" s="141"/>
      <c r="X1110" s="141"/>
      <c r="Y1110" s="141"/>
      <c r="Z1110" s="141"/>
      <c r="AA1110" s="141"/>
      <c r="AB1110" s="141"/>
      <c r="AC1110" s="141"/>
      <c r="AD1110" s="141"/>
      <c r="AE1110" s="141"/>
      <c r="AF1110" s="141"/>
      <c r="AG1110" s="141"/>
      <c r="AH1110" s="141"/>
      <c r="AI1110" s="141"/>
      <c r="AJ1110" s="141"/>
      <c r="AK1110" s="141"/>
      <c r="AL1110" s="141"/>
      <c r="AM1110" s="141"/>
      <c r="AN1110" s="141"/>
      <c r="AO1110" s="141"/>
      <c r="AP1110" s="141"/>
      <c r="AQ1110" s="141"/>
      <c r="AR1110" s="141"/>
      <c r="AS1110" s="141"/>
      <c r="AT1110" s="141"/>
      <c r="AU1110" s="141"/>
      <c r="AV1110" s="141"/>
      <c r="AW1110" s="141"/>
      <c r="AX1110" s="141"/>
      <c r="AY1110" s="141"/>
      <c r="AZ1110" s="141"/>
      <c r="BA1110" s="141"/>
      <c r="BB1110" s="141"/>
      <c r="BC1110" s="141"/>
    </row>
    <row r="1111" spans="7:55" s="2" customFormat="1" x14ac:dyDescent="0.4">
      <c r="G1111" s="141"/>
      <c r="H1111" s="141"/>
      <c r="I1111" s="141"/>
      <c r="J1111" s="141"/>
      <c r="K1111" s="141"/>
      <c r="L1111" s="141"/>
      <c r="M1111" s="141"/>
      <c r="N1111" s="141"/>
      <c r="O1111" s="141"/>
      <c r="P1111" s="141"/>
      <c r="Q1111" s="141"/>
      <c r="R1111" s="141"/>
      <c r="S1111" s="141"/>
      <c r="T1111" s="141"/>
      <c r="U1111" s="141"/>
      <c r="V1111" s="141"/>
      <c r="W1111" s="141"/>
      <c r="X1111" s="141"/>
      <c r="Y1111" s="141"/>
      <c r="Z1111" s="141"/>
      <c r="AA1111" s="141"/>
      <c r="AB1111" s="141"/>
      <c r="AC1111" s="141"/>
      <c r="AD1111" s="141"/>
      <c r="AE1111" s="141"/>
      <c r="AF1111" s="141"/>
      <c r="AG1111" s="141"/>
      <c r="AH1111" s="141"/>
      <c r="AI1111" s="141"/>
      <c r="AJ1111" s="141"/>
      <c r="AK1111" s="141"/>
      <c r="AL1111" s="141"/>
      <c r="AM1111" s="141"/>
      <c r="AN1111" s="141"/>
      <c r="AO1111" s="141"/>
      <c r="AP1111" s="141"/>
      <c r="AQ1111" s="141"/>
      <c r="AR1111" s="141"/>
      <c r="AS1111" s="141"/>
      <c r="AT1111" s="141"/>
      <c r="AU1111" s="141"/>
      <c r="AV1111" s="141"/>
      <c r="AW1111" s="141"/>
      <c r="AX1111" s="141"/>
      <c r="AY1111" s="141"/>
      <c r="AZ1111" s="141"/>
      <c r="BA1111" s="141"/>
      <c r="BB1111" s="141"/>
      <c r="BC1111" s="141"/>
    </row>
    <row r="1112" spans="7:55" s="2" customFormat="1" x14ac:dyDescent="0.4">
      <c r="G1112" s="141"/>
      <c r="H1112" s="141"/>
      <c r="I1112" s="141"/>
      <c r="J1112" s="141"/>
      <c r="K1112" s="141"/>
      <c r="L1112" s="141"/>
      <c r="M1112" s="141"/>
      <c r="N1112" s="141"/>
      <c r="O1112" s="141"/>
      <c r="P1112" s="141"/>
      <c r="Q1112" s="141"/>
      <c r="R1112" s="141"/>
      <c r="S1112" s="141"/>
      <c r="T1112" s="141"/>
      <c r="U1112" s="141"/>
      <c r="V1112" s="141"/>
      <c r="W1112" s="141"/>
      <c r="X1112" s="141"/>
      <c r="Y1112" s="141"/>
      <c r="Z1112" s="141"/>
      <c r="AA1112" s="141"/>
      <c r="AB1112" s="141"/>
      <c r="AC1112" s="141"/>
      <c r="AD1112" s="141"/>
      <c r="AE1112" s="141"/>
      <c r="AF1112" s="141"/>
      <c r="AG1112" s="141"/>
      <c r="AH1112" s="141"/>
      <c r="AI1112" s="141"/>
      <c r="AJ1112" s="141"/>
      <c r="AK1112" s="141"/>
      <c r="AL1112" s="141"/>
      <c r="AM1112" s="141"/>
      <c r="AN1112" s="141"/>
      <c r="AO1112" s="141"/>
      <c r="AP1112" s="141"/>
      <c r="AQ1112" s="141"/>
      <c r="AR1112" s="141"/>
      <c r="AS1112" s="141"/>
      <c r="AT1112" s="141"/>
      <c r="AU1112" s="141"/>
      <c r="AV1112" s="141"/>
      <c r="AW1112" s="141"/>
      <c r="AX1112" s="141"/>
      <c r="AY1112" s="141"/>
      <c r="AZ1112" s="141"/>
      <c r="BA1112" s="141"/>
      <c r="BB1112" s="141"/>
      <c r="BC1112" s="141"/>
    </row>
    <row r="1113" spans="7:55" s="2" customFormat="1" x14ac:dyDescent="0.4">
      <c r="G1113" s="141"/>
      <c r="H1113" s="141"/>
      <c r="I1113" s="141"/>
      <c r="J1113" s="141"/>
      <c r="K1113" s="141"/>
      <c r="L1113" s="141"/>
      <c r="M1113" s="141"/>
      <c r="N1113" s="141"/>
      <c r="O1113" s="141"/>
      <c r="P1113" s="141"/>
      <c r="Q1113" s="141"/>
      <c r="R1113" s="141"/>
      <c r="S1113" s="141"/>
      <c r="T1113" s="141"/>
      <c r="U1113" s="141"/>
      <c r="V1113" s="141"/>
      <c r="W1113" s="141"/>
      <c r="X1113" s="141"/>
      <c r="Y1113" s="141"/>
      <c r="Z1113" s="141"/>
      <c r="AA1113" s="141"/>
      <c r="AB1113" s="141"/>
      <c r="AC1113" s="141"/>
      <c r="AD1113" s="141"/>
      <c r="AE1113" s="141"/>
      <c r="AF1113" s="141"/>
      <c r="AG1113" s="141"/>
      <c r="AH1113" s="141"/>
      <c r="AI1113" s="141"/>
      <c r="AJ1113" s="141"/>
      <c r="AK1113" s="141"/>
      <c r="AL1113" s="141"/>
      <c r="AM1113" s="141"/>
      <c r="AN1113" s="141"/>
      <c r="AO1113" s="141"/>
      <c r="AP1113" s="141"/>
      <c r="AQ1113" s="141"/>
      <c r="AR1113" s="141"/>
      <c r="AS1113" s="141"/>
      <c r="AT1113" s="141"/>
      <c r="AU1113" s="141"/>
      <c r="AV1113" s="141"/>
      <c r="AW1113" s="141"/>
      <c r="AX1113" s="141"/>
      <c r="AY1113" s="141"/>
      <c r="AZ1113" s="141"/>
      <c r="BA1113" s="141"/>
      <c r="BB1113" s="141"/>
      <c r="BC1113" s="141"/>
    </row>
    <row r="1114" spans="7:55" s="2" customFormat="1" x14ac:dyDescent="0.4">
      <c r="G1114" s="141"/>
      <c r="H1114" s="141"/>
      <c r="I1114" s="141"/>
      <c r="J1114" s="141"/>
      <c r="K1114" s="141"/>
      <c r="L1114" s="141"/>
      <c r="M1114" s="141"/>
      <c r="N1114" s="141"/>
      <c r="O1114" s="141"/>
      <c r="P1114" s="141"/>
      <c r="Q1114" s="141"/>
      <c r="R1114" s="141"/>
      <c r="S1114" s="141"/>
      <c r="T1114" s="141"/>
      <c r="U1114" s="141"/>
      <c r="V1114" s="141"/>
      <c r="W1114" s="141"/>
      <c r="X1114" s="141"/>
      <c r="Y1114" s="141"/>
      <c r="Z1114" s="141"/>
      <c r="AA1114" s="141"/>
      <c r="AB1114" s="141"/>
      <c r="AC1114" s="141"/>
      <c r="AD1114" s="141"/>
      <c r="AE1114" s="141"/>
      <c r="AF1114" s="141"/>
      <c r="AG1114" s="141"/>
      <c r="AH1114" s="141"/>
      <c r="AI1114" s="141"/>
      <c r="AJ1114" s="141"/>
      <c r="AK1114" s="141"/>
      <c r="AL1114" s="141"/>
      <c r="AM1114" s="141"/>
      <c r="AN1114" s="141"/>
      <c r="AO1114" s="141"/>
      <c r="AP1114" s="141"/>
      <c r="AQ1114" s="141"/>
      <c r="AR1114" s="141"/>
      <c r="AS1114" s="141"/>
      <c r="AT1114" s="141"/>
      <c r="AU1114" s="141"/>
      <c r="AV1114" s="141"/>
      <c r="AW1114" s="141"/>
      <c r="AX1114" s="141"/>
      <c r="AY1114" s="141"/>
      <c r="AZ1114" s="141"/>
      <c r="BA1114" s="141"/>
      <c r="BB1114" s="141"/>
      <c r="BC1114" s="141"/>
    </row>
    <row r="1115" spans="7:55" s="2" customFormat="1" x14ac:dyDescent="0.4">
      <c r="G1115" s="141"/>
      <c r="H1115" s="141"/>
      <c r="I1115" s="141"/>
      <c r="J1115" s="141"/>
      <c r="K1115" s="141"/>
      <c r="L1115" s="141"/>
      <c r="M1115" s="141"/>
      <c r="N1115" s="141"/>
      <c r="O1115" s="141"/>
      <c r="P1115" s="141"/>
      <c r="Q1115" s="141"/>
      <c r="R1115" s="141"/>
      <c r="S1115" s="141"/>
      <c r="T1115" s="141"/>
      <c r="U1115" s="141"/>
      <c r="V1115" s="141"/>
      <c r="W1115" s="141"/>
      <c r="X1115" s="141"/>
      <c r="Y1115" s="141"/>
      <c r="Z1115" s="141"/>
      <c r="AA1115" s="141"/>
      <c r="AB1115" s="141"/>
      <c r="AC1115" s="141"/>
      <c r="AD1115" s="141"/>
      <c r="AE1115" s="141"/>
      <c r="AF1115" s="141"/>
      <c r="AG1115" s="141"/>
      <c r="AH1115" s="141"/>
      <c r="AI1115" s="141"/>
      <c r="AJ1115" s="141"/>
      <c r="AK1115" s="141"/>
      <c r="AL1115" s="141"/>
      <c r="AM1115" s="141"/>
      <c r="AN1115" s="141"/>
      <c r="AO1115" s="141"/>
      <c r="AP1115" s="141"/>
      <c r="AQ1115" s="141"/>
      <c r="AR1115" s="141"/>
      <c r="AS1115" s="141"/>
      <c r="AT1115" s="141"/>
      <c r="AU1115" s="141"/>
      <c r="AV1115" s="141"/>
      <c r="AW1115" s="141"/>
      <c r="AX1115" s="141"/>
      <c r="AY1115" s="141"/>
      <c r="AZ1115" s="141"/>
      <c r="BA1115" s="141"/>
      <c r="BB1115" s="141"/>
      <c r="BC1115" s="141"/>
    </row>
    <row r="1116" spans="7:55" s="2" customFormat="1" x14ac:dyDescent="0.4">
      <c r="G1116" s="141"/>
      <c r="H1116" s="141"/>
      <c r="I1116" s="141"/>
      <c r="J1116" s="141"/>
      <c r="K1116" s="141"/>
      <c r="L1116" s="141"/>
      <c r="M1116" s="141"/>
      <c r="N1116" s="141"/>
      <c r="O1116" s="141"/>
      <c r="P1116" s="141"/>
      <c r="Q1116" s="141"/>
      <c r="R1116" s="141"/>
      <c r="S1116" s="141"/>
      <c r="T1116" s="141"/>
      <c r="U1116" s="141"/>
      <c r="V1116" s="141"/>
      <c r="W1116" s="141"/>
      <c r="X1116" s="141"/>
      <c r="Y1116" s="141"/>
      <c r="Z1116" s="141"/>
      <c r="AA1116" s="141"/>
      <c r="AB1116" s="141"/>
      <c r="AC1116" s="141"/>
      <c r="AD1116" s="141"/>
      <c r="AE1116" s="141"/>
      <c r="AF1116" s="141"/>
      <c r="AG1116" s="141"/>
      <c r="AH1116" s="141"/>
      <c r="AI1116" s="141"/>
      <c r="AJ1116" s="141"/>
      <c r="AK1116" s="141"/>
      <c r="AL1116" s="141"/>
      <c r="AM1116" s="141"/>
      <c r="AN1116" s="141"/>
      <c r="AO1116" s="141"/>
      <c r="AP1116" s="141"/>
      <c r="AQ1116" s="141"/>
      <c r="AR1116" s="141"/>
      <c r="AS1116" s="141"/>
      <c r="AT1116" s="141"/>
      <c r="AU1116" s="141"/>
      <c r="AV1116" s="141"/>
      <c r="AW1116" s="141"/>
      <c r="AX1116" s="141"/>
      <c r="AY1116" s="141"/>
      <c r="AZ1116" s="141"/>
      <c r="BA1116" s="141"/>
      <c r="BB1116" s="141"/>
      <c r="BC1116" s="141"/>
    </row>
    <row r="1117" spans="7:55" s="2" customFormat="1" x14ac:dyDescent="0.4">
      <c r="G1117" s="141"/>
      <c r="H1117" s="141"/>
      <c r="I1117" s="141"/>
      <c r="J1117" s="141"/>
      <c r="K1117" s="141"/>
      <c r="L1117" s="141"/>
      <c r="M1117" s="141"/>
      <c r="N1117" s="141"/>
      <c r="O1117" s="141"/>
      <c r="P1117" s="141"/>
      <c r="Q1117" s="141"/>
      <c r="R1117" s="141"/>
      <c r="S1117" s="141"/>
      <c r="T1117" s="141"/>
      <c r="U1117" s="141"/>
      <c r="V1117" s="141"/>
      <c r="W1117" s="141"/>
      <c r="X1117" s="141"/>
      <c r="Y1117" s="141"/>
      <c r="Z1117" s="141"/>
      <c r="AA1117" s="141"/>
      <c r="AB1117" s="141"/>
      <c r="AC1117" s="141"/>
      <c r="AD1117" s="141"/>
      <c r="AE1117" s="141"/>
      <c r="AF1117" s="141"/>
      <c r="AG1117" s="141"/>
      <c r="AH1117" s="141"/>
      <c r="AI1117" s="141"/>
      <c r="AJ1117" s="141"/>
      <c r="AK1117" s="141"/>
      <c r="AL1117" s="141"/>
      <c r="AM1117" s="141"/>
      <c r="AN1117" s="141"/>
      <c r="AO1117" s="141"/>
      <c r="AP1117" s="141"/>
      <c r="AQ1117" s="141"/>
      <c r="AR1117" s="141"/>
      <c r="AS1117" s="141"/>
      <c r="AT1117" s="141"/>
      <c r="AU1117" s="141"/>
      <c r="AV1117" s="141"/>
      <c r="AW1117" s="141"/>
      <c r="AX1117" s="141"/>
      <c r="AY1117" s="141"/>
      <c r="AZ1117" s="141"/>
      <c r="BA1117" s="141"/>
      <c r="BB1117" s="141"/>
      <c r="BC1117" s="141"/>
    </row>
    <row r="1118" spans="7:55" s="2" customFormat="1" x14ac:dyDescent="0.4">
      <c r="G1118" s="141"/>
      <c r="H1118" s="141"/>
      <c r="I1118" s="141"/>
      <c r="J1118" s="141"/>
      <c r="K1118" s="141"/>
      <c r="L1118" s="141"/>
      <c r="M1118" s="141"/>
      <c r="N1118" s="141"/>
      <c r="O1118" s="141"/>
      <c r="P1118" s="141"/>
      <c r="Q1118" s="141"/>
      <c r="R1118" s="141"/>
      <c r="S1118" s="141"/>
      <c r="T1118" s="141"/>
      <c r="U1118" s="141"/>
      <c r="V1118" s="141"/>
      <c r="W1118" s="141"/>
      <c r="X1118" s="141"/>
      <c r="Y1118" s="141"/>
      <c r="Z1118" s="141"/>
      <c r="AA1118" s="141"/>
      <c r="AB1118" s="141"/>
      <c r="AC1118" s="141"/>
      <c r="AD1118" s="141"/>
      <c r="AE1118" s="141"/>
      <c r="AF1118" s="141"/>
      <c r="AG1118" s="141"/>
      <c r="AH1118" s="141"/>
      <c r="AI1118" s="141"/>
      <c r="AJ1118" s="141"/>
      <c r="AK1118" s="141"/>
      <c r="AL1118" s="141"/>
      <c r="AM1118" s="141"/>
      <c r="AN1118" s="141"/>
      <c r="AO1118" s="141"/>
      <c r="AP1118" s="141"/>
      <c r="AQ1118" s="141"/>
      <c r="AR1118" s="141"/>
      <c r="AS1118" s="141"/>
      <c r="AT1118" s="141"/>
      <c r="AU1118" s="141"/>
      <c r="AV1118" s="141"/>
      <c r="AW1118" s="141"/>
      <c r="AX1118" s="141"/>
      <c r="AY1118" s="141"/>
      <c r="AZ1118" s="141"/>
      <c r="BA1118" s="141"/>
      <c r="BB1118" s="141"/>
      <c r="BC1118" s="141"/>
    </row>
    <row r="1119" spans="7:55" s="2" customFormat="1" x14ac:dyDescent="0.4">
      <c r="G1119" s="141"/>
      <c r="H1119" s="141"/>
      <c r="I1119" s="141"/>
      <c r="J1119" s="141"/>
      <c r="K1119" s="141"/>
      <c r="L1119" s="141"/>
      <c r="M1119" s="141"/>
      <c r="N1119" s="141"/>
      <c r="O1119" s="141"/>
      <c r="P1119" s="141"/>
      <c r="Q1119" s="141"/>
      <c r="R1119" s="141"/>
      <c r="S1119" s="141"/>
      <c r="T1119" s="141"/>
      <c r="U1119" s="141"/>
      <c r="V1119" s="141"/>
      <c r="W1119" s="141"/>
      <c r="X1119" s="141"/>
      <c r="Y1119" s="141"/>
      <c r="Z1119" s="141"/>
      <c r="AA1119" s="141"/>
      <c r="AB1119" s="141"/>
      <c r="AC1119" s="141"/>
      <c r="AD1119" s="141"/>
      <c r="AE1119" s="141"/>
      <c r="AF1119" s="141"/>
      <c r="AG1119" s="141"/>
      <c r="AH1119" s="141"/>
      <c r="AI1119" s="141"/>
      <c r="AJ1119" s="141"/>
      <c r="AK1119" s="141"/>
      <c r="AL1119" s="141"/>
      <c r="AM1119" s="141"/>
      <c r="AN1119" s="141"/>
      <c r="AO1119" s="141"/>
      <c r="AP1119" s="141"/>
      <c r="AQ1119" s="141"/>
      <c r="AR1119" s="141"/>
      <c r="AS1119" s="141"/>
      <c r="AT1119" s="141"/>
      <c r="AU1119" s="141"/>
      <c r="AV1119" s="141"/>
      <c r="AW1119" s="141"/>
      <c r="AX1119" s="141"/>
      <c r="AY1119" s="141"/>
      <c r="AZ1119" s="141"/>
      <c r="BA1119" s="141"/>
      <c r="BB1119" s="141"/>
      <c r="BC1119" s="141"/>
    </row>
    <row r="1120" spans="7:55" s="2" customFormat="1" x14ac:dyDescent="0.4">
      <c r="G1120" s="141"/>
      <c r="H1120" s="141"/>
      <c r="I1120" s="141"/>
      <c r="J1120" s="141"/>
      <c r="K1120" s="141"/>
      <c r="L1120" s="141"/>
      <c r="M1120" s="141"/>
      <c r="N1120" s="141"/>
      <c r="O1120" s="141"/>
      <c r="P1120" s="141"/>
      <c r="Q1120" s="141"/>
      <c r="R1120" s="141"/>
      <c r="S1120" s="141"/>
      <c r="T1120" s="141"/>
      <c r="U1120" s="141"/>
      <c r="V1120" s="141"/>
      <c r="W1120" s="141"/>
      <c r="X1120" s="141"/>
      <c r="Y1120" s="141"/>
      <c r="Z1120" s="141"/>
      <c r="AA1120" s="141"/>
      <c r="AB1120" s="141"/>
      <c r="AC1120" s="141"/>
      <c r="AD1120" s="141"/>
      <c r="AE1120" s="141"/>
      <c r="AF1120" s="141"/>
      <c r="AG1120" s="141"/>
      <c r="AH1120" s="141"/>
      <c r="AI1120" s="141"/>
      <c r="AJ1120" s="141"/>
      <c r="AK1120" s="141"/>
      <c r="AL1120" s="141"/>
      <c r="AM1120" s="141"/>
      <c r="AN1120" s="141"/>
      <c r="AO1120" s="141"/>
      <c r="AP1120" s="141"/>
      <c r="AQ1120" s="141"/>
      <c r="AR1120" s="141"/>
      <c r="AS1120" s="141"/>
      <c r="AT1120" s="141"/>
      <c r="AU1120" s="141"/>
      <c r="AV1120" s="141"/>
      <c r="AW1120" s="141"/>
      <c r="AX1120" s="141"/>
      <c r="AY1120" s="141"/>
      <c r="AZ1120" s="141"/>
      <c r="BA1120" s="141"/>
      <c r="BB1120" s="141"/>
      <c r="BC1120" s="141"/>
    </row>
    <row r="1121" spans="7:55" s="2" customFormat="1" x14ac:dyDescent="0.4">
      <c r="G1121" s="141"/>
      <c r="H1121" s="141"/>
      <c r="I1121" s="141"/>
      <c r="J1121" s="141"/>
      <c r="K1121" s="141"/>
      <c r="L1121" s="141"/>
      <c r="M1121" s="141"/>
      <c r="N1121" s="141"/>
      <c r="O1121" s="141"/>
      <c r="P1121" s="141"/>
      <c r="Q1121" s="141"/>
      <c r="R1121" s="141"/>
      <c r="S1121" s="141"/>
      <c r="T1121" s="141"/>
      <c r="U1121" s="141"/>
      <c r="V1121" s="141"/>
      <c r="W1121" s="141"/>
      <c r="X1121" s="141"/>
      <c r="Y1121" s="141"/>
      <c r="Z1121" s="141"/>
      <c r="AA1121" s="141"/>
      <c r="AB1121" s="141"/>
      <c r="AC1121" s="141"/>
      <c r="AD1121" s="141"/>
      <c r="AE1121" s="141"/>
      <c r="AF1121" s="141"/>
      <c r="AG1121" s="141"/>
      <c r="AH1121" s="141"/>
      <c r="AI1121" s="141"/>
      <c r="AJ1121" s="141"/>
      <c r="AK1121" s="141"/>
      <c r="AL1121" s="141"/>
      <c r="AM1121" s="141"/>
      <c r="AN1121" s="141"/>
      <c r="AO1121" s="141"/>
      <c r="AP1121" s="141"/>
      <c r="AQ1121" s="141"/>
      <c r="AR1121" s="141"/>
      <c r="AS1121" s="141"/>
      <c r="AT1121" s="141"/>
      <c r="AU1121" s="141"/>
      <c r="AV1121" s="141"/>
      <c r="AW1121" s="141"/>
      <c r="AX1121" s="141"/>
      <c r="AY1121" s="141"/>
      <c r="AZ1121" s="141"/>
      <c r="BA1121" s="141"/>
      <c r="BB1121" s="141"/>
      <c r="BC1121" s="141"/>
    </row>
    <row r="1122" spans="7:55" s="2" customFormat="1" x14ac:dyDescent="0.4">
      <c r="G1122" s="141"/>
      <c r="H1122" s="141"/>
      <c r="I1122" s="141"/>
      <c r="J1122" s="141"/>
      <c r="K1122" s="141"/>
      <c r="L1122" s="141"/>
      <c r="M1122" s="141"/>
      <c r="N1122" s="141"/>
      <c r="O1122" s="141"/>
      <c r="P1122" s="141"/>
      <c r="Q1122" s="141"/>
      <c r="R1122" s="141"/>
      <c r="S1122" s="141"/>
      <c r="T1122" s="141"/>
      <c r="U1122" s="141"/>
      <c r="V1122" s="141"/>
      <c r="W1122" s="141"/>
      <c r="X1122" s="141"/>
      <c r="Y1122" s="141"/>
      <c r="Z1122" s="141"/>
      <c r="AA1122" s="141"/>
      <c r="AB1122" s="141"/>
      <c r="AC1122" s="141"/>
      <c r="AD1122" s="141"/>
      <c r="AE1122" s="141"/>
      <c r="AF1122" s="141"/>
      <c r="AG1122" s="141"/>
      <c r="AH1122" s="141"/>
      <c r="AI1122" s="141"/>
      <c r="AJ1122" s="141"/>
      <c r="AK1122" s="141"/>
      <c r="AL1122" s="141"/>
      <c r="AM1122" s="141"/>
      <c r="AN1122" s="141"/>
      <c r="AO1122" s="141"/>
      <c r="AP1122" s="141"/>
      <c r="AQ1122" s="141"/>
      <c r="AR1122" s="141"/>
      <c r="AS1122" s="141"/>
      <c r="AT1122" s="141"/>
      <c r="AU1122" s="141"/>
      <c r="AV1122" s="141"/>
      <c r="AW1122" s="141"/>
      <c r="AX1122" s="141"/>
      <c r="AY1122" s="141"/>
      <c r="AZ1122" s="141"/>
      <c r="BA1122" s="141"/>
      <c r="BB1122" s="141"/>
      <c r="BC1122" s="141"/>
    </row>
    <row r="1123" spans="7:55" s="2" customFormat="1" x14ac:dyDescent="0.4">
      <c r="G1123" s="141"/>
      <c r="H1123" s="141"/>
      <c r="I1123" s="141"/>
      <c r="J1123" s="141"/>
      <c r="K1123" s="141"/>
      <c r="L1123" s="141"/>
      <c r="M1123" s="141"/>
      <c r="N1123" s="141"/>
      <c r="O1123" s="141"/>
      <c r="P1123" s="141"/>
      <c r="Q1123" s="141"/>
      <c r="R1123" s="141"/>
      <c r="S1123" s="141"/>
      <c r="T1123" s="141"/>
      <c r="U1123" s="141"/>
      <c r="V1123" s="141"/>
      <c r="W1123" s="141"/>
      <c r="X1123" s="141"/>
      <c r="Y1123" s="141"/>
      <c r="Z1123" s="141"/>
      <c r="AA1123" s="141"/>
      <c r="AB1123" s="141"/>
      <c r="AC1123" s="141"/>
      <c r="AD1123" s="141"/>
      <c r="AE1123" s="141"/>
      <c r="AF1123" s="141"/>
      <c r="AG1123" s="141"/>
      <c r="AH1123" s="141"/>
      <c r="AI1123" s="141"/>
      <c r="AJ1123" s="141"/>
      <c r="AK1123" s="141"/>
      <c r="AL1123" s="141"/>
      <c r="AM1123" s="141"/>
      <c r="AN1123" s="141"/>
      <c r="AO1123" s="141"/>
      <c r="AP1123" s="141"/>
      <c r="AQ1123" s="141"/>
      <c r="AR1123" s="141"/>
      <c r="AS1123" s="141"/>
      <c r="AT1123" s="141"/>
      <c r="AU1123" s="141"/>
      <c r="AV1123" s="141"/>
      <c r="AW1123" s="141"/>
      <c r="AX1123" s="141"/>
      <c r="AY1123" s="141"/>
      <c r="AZ1123" s="141"/>
      <c r="BA1123" s="141"/>
      <c r="BB1123" s="141"/>
      <c r="BC1123" s="141"/>
    </row>
    <row r="1124" spans="7:55" s="2" customFormat="1" x14ac:dyDescent="0.4">
      <c r="G1124" s="141"/>
      <c r="H1124" s="141"/>
      <c r="I1124" s="141"/>
      <c r="J1124" s="141"/>
      <c r="K1124" s="141"/>
      <c r="L1124" s="141"/>
      <c r="M1124" s="141"/>
      <c r="N1124" s="141"/>
      <c r="O1124" s="141"/>
      <c r="P1124" s="141"/>
      <c r="Q1124" s="141"/>
      <c r="R1124" s="141"/>
      <c r="S1124" s="141"/>
      <c r="T1124" s="141"/>
      <c r="U1124" s="141"/>
      <c r="V1124" s="141"/>
      <c r="W1124" s="141"/>
      <c r="X1124" s="141"/>
      <c r="Y1124" s="141"/>
      <c r="Z1124" s="141"/>
      <c r="AA1124" s="141"/>
      <c r="AB1124" s="141"/>
      <c r="AC1124" s="141"/>
      <c r="AD1124" s="141"/>
      <c r="AE1124" s="141"/>
      <c r="AF1124" s="141"/>
      <c r="AG1124" s="141"/>
      <c r="AH1124" s="141"/>
      <c r="AI1124" s="141"/>
      <c r="AJ1124" s="141"/>
      <c r="AK1124" s="141"/>
      <c r="AL1124" s="141"/>
      <c r="AM1124" s="141"/>
      <c r="AN1124" s="141"/>
      <c r="AO1124" s="141"/>
      <c r="AP1124" s="141"/>
      <c r="AQ1124" s="141"/>
      <c r="AR1124" s="141"/>
      <c r="AS1124" s="141"/>
      <c r="AT1124" s="141"/>
      <c r="AU1124" s="141"/>
      <c r="AV1124" s="141"/>
      <c r="AW1124" s="141"/>
      <c r="AX1124" s="141"/>
      <c r="AY1124" s="141"/>
      <c r="AZ1124" s="141"/>
      <c r="BA1124" s="141"/>
      <c r="BB1124" s="141"/>
      <c r="BC1124" s="141"/>
    </row>
    <row r="1125" spans="7:55" s="2" customFormat="1" x14ac:dyDescent="0.4">
      <c r="G1125" s="141"/>
      <c r="H1125" s="141"/>
      <c r="I1125" s="141"/>
      <c r="J1125" s="141"/>
      <c r="K1125" s="141"/>
      <c r="L1125" s="141"/>
      <c r="M1125" s="141"/>
      <c r="N1125" s="141"/>
      <c r="O1125" s="141"/>
      <c r="P1125" s="141"/>
      <c r="Q1125" s="141"/>
      <c r="R1125" s="141"/>
      <c r="S1125" s="141"/>
      <c r="T1125" s="141"/>
      <c r="U1125" s="141"/>
      <c r="V1125" s="141"/>
      <c r="W1125" s="141"/>
      <c r="X1125" s="141"/>
      <c r="Y1125" s="141"/>
      <c r="Z1125" s="141"/>
      <c r="AA1125" s="141"/>
      <c r="AB1125" s="141"/>
      <c r="AC1125" s="141"/>
      <c r="AD1125" s="141"/>
      <c r="AE1125" s="141"/>
      <c r="AF1125" s="141"/>
      <c r="AG1125" s="141"/>
      <c r="AH1125" s="141"/>
      <c r="AI1125" s="141"/>
      <c r="AJ1125" s="141"/>
      <c r="AK1125" s="141"/>
      <c r="AL1125" s="141"/>
      <c r="AM1125" s="141"/>
      <c r="AN1125" s="141"/>
      <c r="AO1125" s="141"/>
      <c r="AP1125" s="141"/>
      <c r="AQ1125" s="141"/>
      <c r="AR1125" s="141"/>
      <c r="AS1125" s="141"/>
      <c r="AT1125" s="141"/>
      <c r="AU1125" s="141"/>
      <c r="AV1125" s="141"/>
      <c r="AW1125" s="141"/>
      <c r="AX1125" s="141"/>
      <c r="AY1125" s="141"/>
      <c r="AZ1125" s="141"/>
      <c r="BA1125" s="141"/>
      <c r="BB1125" s="141"/>
      <c r="BC1125" s="141"/>
    </row>
    <row r="1126" spans="7:55" s="2" customFormat="1" x14ac:dyDescent="0.4">
      <c r="G1126" s="141"/>
      <c r="H1126" s="141"/>
      <c r="I1126" s="141"/>
      <c r="J1126" s="141"/>
      <c r="K1126" s="141"/>
      <c r="L1126" s="141"/>
      <c r="M1126" s="141"/>
      <c r="N1126" s="141"/>
      <c r="O1126" s="141"/>
      <c r="P1126" s="141"/>
      <c r="Q1126" s="141"/>
      <c r="R1126" s="141"/>
      <c r="S1126" s="141"/>
      <c r="T1126" s="141"/>
      <c r="U1126" s="141"/>
      <c r="V1126" s="141"/>
      <c r="W1126" s="141"/>
      <c r="X1126" s="141"/>
      <c r="Y1126" s="141"/>
      <c r="Z1126" s="141"/>
      <c r="AA1126" s="141"/>
      <c r="AB1126" s="141"/>
      <c r="AC1126" s="141"/>
      <c r="AD1126" s="141"/>
      <c r="AE1126" s="141"/>
      <c r="AF1126" s="141"/>
      <c r="AG1126" s="141"/>
      <c r="AH1126" s="141"/>
      <c r="AI1126" s="141"/>
      <c r="AJ1126" s="141"/>
      <c r="AK1126" s="141"/>
      <c r="AL1126" s="141"/>
      <c r="AM1126" s="141"/>
      <c r="AN1126" s="141"/>
      <c r="AO1126" s="141"/>
      <c r="AP1126" s="141"/>
      <c r="AQ1126" s="141"/>
      <c r="AR1126" s="141"/>
      <c r="AS1126" s="141"/>
      <c r="AT1126" s="141"/>
      <c r="AU1126" s="141"/>
      <c r="AV1126" s="141"/>
      <c r="AW1126" s="141"/>
      <c r="AX1126" s="141"/>
      <c r="AY1126" s="141"/>
      <c r="AZ1126" s="141"/>
      <c r="BA1126" s="141"/>
      <c r="BB1126" s="141"/>
      <c r="BC1126" s="141"/>
    </row>
    <row r="1127" spans="7:55" s="2" customFormat="1" x14ac:dyDescent="0.4">
      <c r="G1127" s="141"/>
      <c r="H1127" s="141"/>
      <c r="I1127" s="141"/>
      <c r="J1127" s="141"/>
      <c r="K1127" s="141"/>
      <c r="L1127" s="141"/>
      <c r="M1127" s="141"/>
      <c r="N1127" s="141"/>
      <c r="O1127" s="141"/>
      <c r="P1127" s="141"/>
      <c r="Q1127" s="141"/>
      <c r="R1127" s="141"/>
      <c r="S1127" s="141"/>
      <c r="T1127" s="141"/>
      <c r="U1127" s="141"/>
      <c r="V1127" s="141"/>
      <c r="W1127" s="141"/>
      <c r="X1127" s="141"/>
      <c r="Y1127" s="141"/>
      <c r="Z1127" s="141"/>
      <c r="AA1127" s="141"/>
      <c r="AB1127" s="141"/>
      <c r="AC1127" s="141"/>
      <c r="AD1127" s="141"/>
      <c r="AE1127" s="141"/>
      <c r="AF1127" s="141"/>
      <c r="AG1127" s="141"/>
      <c r="AH1127" s="141"/>
      <c r="AI1127" s="141"/>
      <c r="AJ1127" s="141"/>
      <c r="AK1127" s="141"/>
      <c r="AL1127" s="141"/>
      <c r="AM1127" s="141"/>
      <c r="AN1127" s="141"/>
      <c r="AO1127" s="141"/>
      <c r="AP1127" s="141"/>
      <c r="AQ1127" s="141"/>
      <c r="AR1127" s="141"/>
      <c r="AS1127" s="141"/>
      <c r="AT1127" s="141"/>
      <c r="AU1127" s="141"/>
      <c r="AV1127" s="141"/>
      <c r="AW1127" s="141"/>
      <c r="AX1127" s="141"/>
      <c r="AY1127" s="141"/>
      <c r="AZ1127" s="141"/>
      <c r="BA1127" s="141"/>
      <c r="BB1127" s="141"/>
      <c r="BC1127" s="141"/>
    </row>
    <row r="1128" spans="7:55" s="2" customFormat="1" x14ac:dyDescent="0.4">
      <c r="G1128" s="141"/>
      <c r="H1128" s="141"/>
      <c r="I1128" s="141"/>
      <c r="J1128" s="141"/>
      <c r="K1128" s="141"/>
      <c r="L1128" s="141"/>
      <c r="M1128" s="141"/>
      <c r="N1128" s="141"/>
      <c r="O1128" s="141"/>
      <c r="P1128" s="141"/>
      <c r="Q1128" s="141"/>
      <c r="R1128" s="141"/>
      <c r="S1128" s="141"/>
      <c r="T1128" s="141"/>
      <c r="U1128" s="141"/>
      <c r="V1128" s="141"/>
      <c r="W1128" s="141"/>
      <c r="X1128" s="141"/>
      <c r="Y1128" s="141"/>
      <c r="Z1128" s="141"/>
      <c r="AA1128" s="141"/>
      <c r="AB1128" s="141"/>
      <c r="AC1128" s="141"/>
      <c r="AD1128" s="141"/>
      <c r="AE1128" s="141"/>
      <c r="AF1128" s="141"/>
      <c r="AG1128" s="141"/>
      <c r="AH1128" s="141"/>
      <c r="AI1128" s="141"/>
      <c r="AJ1128" s="141"/>
      <c r="AK1128" s="141"/>
      <c r="AL1128" s="141"/>
      <c r="AM1128" s="141"/>
      <c r="AN1128" s="141"/>
      <c r="AO1128" s="141"/>
      <c r="AP1128" s="141"/>
      <c r="AQ1128" s="141"/>
      <c r="AR1128" s="141"/>
      <c r="AS1128" s="141"/>
      <c r="AT1128" s="141"/>
      <c r="AU1128" s="141"/>
      <c r="AV1128" s="141"/>
      <c r="AW1128" s="141"/>
      <c r="AX1128" s="141"/>
      <c r="AY1128" s="141"/>
      <c r="AZ1128" s="141"/>
      <c r="BA1128" s="141"/>
      <c r="BB1128" s="141"/>
      <c r="BC1128" s="141"/>
    </row>
    <row r="1129" spans="7:55" s="2" customFormat="1" x14ac:dyDescent="0.4">
      <c r="G1129" s="141"/>
      <c r="H1129" s="141"/>
      <c r="I1129" s="141"/>
      <c r="J1129" s="141"/>
      <c r="K1129" s="141"/>
      <c r="L1129" s="141"/>
      <c r="M1129" s="141"/>
      <c r="N1129" s="141"/>
      <c r="O1129" s="141"/>
      <c r="P1129" s="141"/>
      <c r="Q1129" s="141"/>
      <c r="R1129" s="141"/>
      <c r="S1129" s="141"/>
      <c r="T1129" s="141"/>
      <c r="U1129" s="141"/>
      <c r="V1129" s="141"/>
      <c r="W1129" s="141"/>
      <c r="X1129" s="141"/>
      <c r="Y1129" s="141"/>
      <c r="Z1129" s="141"/>
      <c r="AA1129" s="141"/>
      <c r="AB1129" s="141"/>
      <c r="AC1129" s="141"/>
      <c r="AD1129" s="141"/>
      <c r="AE1129" s="141"/>
      <c r="AF1129" s="141"/>
      <c r="AG1129" s="141"/>
      <c r="AH1129" s="141"/>
      <c r="AI1129" s="141"/>
      <c r="AJ1129" s="141"/>
      <c r="AK1129" s="141"/>
      <c r="AL1129" s="141"/>
      <c r="AM1129" s="141"/>
      <c r="AN1129" s="141"/>
      <c r="AO1129" s="141"/>
      <c r="AP1129" s="141"/>
      <c r="AQ1129" s="141"/>
      <c r="AR1129" s="141"/>
      <c r="AS1129" s="141"/>
      <c r="AT1129" s="141"/>
      <c r="AU1129" s="141"/>
      <c r="AV1129" s="141"/>
      <c r="AW1129" s="141"/>
      <c r="AX1129" s="141"/>
      <c r="AY1129" s="141"/>
      <c r="AZ1129" s="141"/>
      <c r="BA1129" s="141"/>
      <c r="BB1129" s="141"/>
      <c r="BC1129" s="141"/>
    </row>
    <row r="1130" spans="7:55" s="2" customFormat="1" x14ac:dyDescent="0.4">
      <c r="G1130" s="141"/>
      <c r="H1130" s="141"/>
      <c r="I1130" s="141"/>
      <c r="J1130" s="141"/>
      <c r="K1130" s="141"/>
      <c r="L1130" s="141"/>
      <c r="M1130" s="141"/>
      <c r="N1130" s="141"/>
      <c r="O1130" s="141"/>
      <c r="P1130" s="141"/>
      <c r="Q1130" s="141"/>
      <c r="R1130" s="141"/>
      <c r="S1130" s="141"/>
      <c r="T1130" s="141"/>
      <c r="U1130" s="141"/>
      <c r="V1130" s="141"/>
      <c r="W1130" s="141"/>
      <c r="X1130" s="141"/>
      <c r="Y1130" s="141"/>
      <c r="Z1130" s="141"/>
      <c r="AA1130" s="141"/>
      <c r="AB1130" s="141"/>
      <c r="AC1130" s="141"/>
      <c r="AD1130" s="141"/>
      <c r="AE1130" s="141"/>
      <c r="AF1130" s="141"/>
      <c r="AG1130" s="141"/>
      <c r="AH1130" s="141"/>
      <c r="AI1130" s="141"/>
      <c r="AJ1130" s="141"/>
      <c r="AK1130" s="141"/>
      <c r="AL1130" s="141"/>
      <c r="AM1130" s="141"/>
      <c r="AN1130" s="141"/>
      <c r="AO1130" s="141"/>
      <c r="AP1130" s="141"/>
      <c r="AQ1130" s="141"/>
      <c r="AR1130" s="141"/>
      <c r="AS1130" s="141"/>
      <c r="AT1130" s="141"/>
      <c r="AU1130" s="141"/>
      <c r="AV1130" s="141"/>
      <c r="AW1130" s="141"/>
      <c r="AX1130" s="141"/>
      <c r="AY1130" s="141"/>
      <c r="AZ1130" s="141"/>
      <c r="BA1130" s="141"/>
      <c r="BB1130" s="141"/>
      <c r="BC1130" s="141"/>
    </row>
    <row r="1131" spans="7:55" s="2" customFormat="1" x14ac:dyDescent="0.4">
      <c r="G1131" s="141"/>
      <c r="H1131" s="141"/>
      <c r="I1131" s="141"/>
      <c r="J1131" s="141"/>
      <c r="K1131" s="141"/>
      <c r="L1131" s="141"/>
      <c r="M1131" s="141"/>
      <c r="N1131" s="141"/>
      <c r="O1131" s="141"/>
      <c r="P1131" s="141"/>
      <c r="Q1131" s="141"/>
      <c r="R1131" s="141"/>
      <c r="S1131" s="141"/>
      <c r="T1131" s="141"/>
      <c r="U1131" s="141"/>
      <c r="V1131" s="141"/>
      <c r="W1131" s="141"/>
      <c r="X1131" s="141"/>
      <c r="Y1131" s="141"/>
      <c r="Z1131" s="141"/>
      <c r="AA1131" s="141"/>
      <c r="AB1131" s="141"/>
      <c r="AC1131" s="141"/>
      <c r="AD1131" s="141"/>
      <c r="AE1131" s="141"/>
      <c r="AF1131" s="141"/>
      <c r="AG1131" s="141"/>
      <c r="AH1131" s="141"/>
      <c r="AI1131" s="141"/>
      <c r="AJ1131" s="141"/>
      <c r="AK1131" s="141"/>
      <c r="AL1131" s="141"/>
      <c r="AM1131" s="141"/>
      <c r="AN1131" s="141"/>
      <c r="AO1131" s="141"/>
      <c r="AP1131" s="141"/>
      <c r="AQ1131" s="141"/>
      <c r="AR1131" s="141"/>
      <c r="AS1131" s="141"/>
      <c r="AT1131" s="141"/>
      <c r="AU1131" s="141"/>
      <c r="AV1131" s="141"/>
      <c r="AW1131" s="141"/>
      <c r="AX1131" s="141"/>
      <c r="AY1131" s="141"/>
      <c r="AZ1131" s="141"/>
      <c r="BA1131" s="141"/>
      <c r="BB1131" s="141"/>
      <c r="BC1131" s="141"/>
    </row>
    <row r="1132" spans="7:55" s="2" customFormat="1" x14ac:dyDescent="0.4">
      <c r="G1132" s="141"/>
      <c r="H1132" s="141"/>
      <c r="I1132" s="141"/>
      <c r="J1132" s="141"/>
      <c r="K1132" s="141"/>
      <c r="L1132" s="141"/>
      <c r="M1132" s="141"/>
      <c r="N1132" s="141"/>
      <c r="O1132" s="141"/>
      <c r="P1132" s="141"/>
      <c r="Q1132" s="141"/>
      <c r="R1132" s="141"/>
      <c r="S1132" s="141"/>
      <c r="T1132" s="141"/>
      <c r="U1132" s="141"/>
      <c r="V1132" s="141"/>
      <c r="W1132" s="141"/>
      <c r="X1132" s="141"/>
      <c r="Y1132" s="141"/>
      <c r="Z1132" s="141"/>
      <c r="AA1132" s="141"/>
      <c r="AB1132" s="141"/>
      <c r="AC1132" s="141"/>
      <c r="AD1132" s="141"/>
      <c r="AE1132" s="141"/>
      <c r="AF1132" s="141"/>
      <c r="AG1132" s="141"/>
      <c r="AH1132" s="141"/>
      <c r="AI1132" s="141"/>
      <c r="AJ1132" s="141"/>
      <c r="AK1132" s="141"/>
      <c r="AL1132" s="141"/>
      <c r="AM1132" s="141"/>
      <c r="AN1132" s="141"/>
      <c r="AO1132" s="141"/>
      <c r="AP1132" s="141"/>
      <c r="AQ1132" s="141"/>
      <c r="AR1132" s="141"/>
      <c r="AS1132" s="141"/>
      <c r="AT1132" s="141"/>
      <c r="AU1132" s="141"/>
      <c r="AV1132" s="141"/>
      <c r="AW1132" s="141"/>
      <c r="AX1132" s="141"/>
      <c r="AY1132" s="141"/>
      <c r="AZ1132" s="141"/>
      <c r="BA1132" s="141"/>
      <c r="BB1132" s="141"/>
      <c r="BC1132" s="141"/>
    </row>
    <row r="1133" spans="7:55" s="2" customFormat="1" x14ac:dyDescent="0.4">
      <c r="G1133" s="141"/>
      <c r="H1133" s="141"/>
      <c r="I1133" s="141"/>
      <c r="J1133" s="141"/>
      <c r="K1133" s="141"/>
      <c r="L1133" s="141"/>
      <c r="M1133" s="141"/>
      <c r="N1133" s="141"/>
      <c r="O1133" s="141"/>
      <c r="P1133" s="141"/>
      <c r="Q1133" s="141"/>
      <c r="R1133" s="141"/>
      <c r="S1133" s="141"/>
      <c r="T1133" s="141"/>
      <c r="U1133" s="141"/>
      <c r="V1133" s="141"/>
      <c r="W1133" s="141"/>
      <c r="X1133" s="141"/>
      <c r="Y1133" s="141"/>
      <c r="Z1133" s="141"/>
      <c r="AA1133" s="141"/>
      <c r="AB1133" s="141"/>
      <c r="AC1133" s="141"/>
      <c r="AD1133" s="141"/>
      <c r="AE1133" s="141"/>
      <c r="AF1133" s="141"/>
      <c r="AG1133" s="141"/>
      <c r="AH1133" s="141"/>
      <c r="AI1133" s="141"/>
      <c r="AJ1133" s="141"/>
      <c r="AK1133" s="141"/>
      <c r="AL1133" s="141"/>
      <c r="AM1133" s="141"/>
      <c r="AN1133" s="141"/>
      <c r="AO1133" s="141"/>
      <c r="AP1133" s="141"/>
      <c r="AQ1133" s="141"/>
      <c r="AR1133" s="141"/>
      <c r="AS1133" s="141"/>
      <c r="AT1133" s="141"/>
      <c r="AU1133" s="141"/>
      <c r="AV1133" s="141"/>
      <c r="AW1133" s="141"/>
      <c r="AX1133" s="141"/>
      <c r="AY1133" s="141"/>
      <c r="AZ1133" s="141"/>
      <c r="BA1133" s="141"/>
      <c r="BB1133" s="141"/>
      <c r="BC1133" s="141"/>
    </row>
    <row r="1134" spans="7:55" s="2" customFormat="1" x14ac:dyDescent="0.4">
      <c r="G1134" s="141"/>
      <c r="H1134" s="141"/>
      <c r="I1134" s="141"/>
      <c r="J1134" s="141"/>
      <c r="K1134" s="141"/>
      <c r="L1134" s="141"/>
      <c r="M1134" s="141"/>
      <c r="N1134" s="141"/>
      <c r="O1134" s="141"/>
      <c r="P1134" s="141"/>
      <c r="Q1134" s="141"/>
      <c r="R1134" s="141"/>
      <c r="S1134" s="141"/>
      <c r="T1134" s="141"/>
      <c r="U1134" s="141"/>
      <c r="V1134" s="141"/>
      <c r="W1134" s="141"/>
      <c r="X1134" s="141"/>
      <c r="Y1134" s="141"/>
      <c r="Z1134" s="141"/>
      <c r="AA1134" s="141"/>
      <c r="AB1134" s="141"/>
      <c r="AC1134" s="141"/>
      <c r="AD1134" s="141"/>
      <c r="AE1134" s="141"/>
      <c r="AF1134" s="141"/>
      <c r="AG1134" s="141"/>
      <c r="AH1134" s="141"/>
      <c r="AI1134" s="141"/>
      <c r="AJ1134" s="141"/>
      <c r="AK1134" s="141"/>
      <c r="AL1134" s="141"/>
      <c r="AM1134" s="141"/>
      <c r="AN1134" s="141"/>
      <c r="AO1134" s="141"/>
      <c r="AP1134" s="141"/>
      <c r="AQ1134" s="141"/>
      <c r="AR1134" s="141"/>
      <c r="AS1134" s="141"/>
      <c r="AT1134" s="141"/>
      <c r="AU1134" s="141"/>
      <c r="AV1134" s="141"/>
      <c r="AW1134" s="141"/>
      <c r="AX1134" s="141"/>
      <c r="AY1134" s="141"/>
      <c r="AZ1134" s="141"/>
      <c r="BA1134" s="141"/>
      <c r="BB1134" s="141"/>
      <c r="BC1134" s="141"/>
    </row>
    <row r="1135" spans="7:55" s="2" customFormat="1" x14ac:dyDescent="0.4">
      <c r="G1135" s="141"/>
      <c r="H1135" s="141"/>
      <c r="I1135" s="141"/>
      <c r="J1135" s="141"/>
      <c r="K1135" s="141"/>
      <c r="L1135" s="141"/>
      <c r="M1135" s="141"/>
      <c r="N1135" s="141"/>
      <c r="O1135" s="141"/>
      <c r="P1135" s="141"/>
      <c r="Q1135" s="141"/>
      <c r="R1135" s="141"/>
      <c r="S1135" s="141"/>
      <c r="T1135" s="141"/>
      <c r="U1135" s="141"/>
      <c r="V1135" s="141"/>
      <c r="W1135" s="141"/>
      <c r="X1135" s="141"/>
      <c r="Y1135" s="141"/>
      <c r="Z1135" s="141"/>
      <c r="AA1135" s="141"/>
      <c r="AB1135" s="141"/>
      <c r="AC1135" s="141"/>
      <c r="AD1135" s="141"/>
      <c r="AE1135" s="141"/>
      <c r="AF1135" s="141"/>
      <c r="AG1135" s="141"/>
      <c r="AH1135" s="141"/>
      <c r="AI1135" s="141"/>
      <c r="AJ1135" s="141"/>
      <c r="AK1135" s="141"/>
      <c r="AL1135" s="141"/>
      <c r="AM1135" s="141"/>
      <c r="AN1135" s="141"/>
      <c r="AO1135" s="141"/>
      <c r="AP1135" s="141"/>
      <c r="AQ1135" s="141"/>
      <c r="AR1135" s="141"/>
      <c r="AS1135" s="141"/>
      <c r="AT1135" s="141"/>
      <c r="AU1135" s="141"/>
      <c r="AV1135" s="141"/>
      <c r="AW1135" s="141"/>
      <c r="AX1135" s="141"/>
      <c r="AY1135" s="141"/>
      <c r="AZ1135" s="141"/>
      <c r="BA1135" s="141"/>
      <c r="BB1135" s="141"/>
      <c r="BC1135" s="141"/>
    </row>
    <row r="1136" spans="7:55" s="2" customFormat="1" x14ac:dyDescent="0.4">
      <c r="G1136" s="141"/>
      <c r="H1136" s="141"/>
      <c r="I1136" s="141"/>
      <c r="J1136" s="141"/>
      <c r="K1136" s="141"/>
      <c r="L1136" s="141"/>
      <c r="M1136" s="141"/>
      <c r="N1136" s="141"/>
      <c r="O1136" s="141"/>
      <c r="P1136" s="141"/>
      <c r="Q1136" s="141"/>
      <c r="R1136" s="141"/>
      <c r="S1136" s="141"/>
      <c r="T1136" s="141"/>
      <c r="U1136" s="141"/>
      <c r="V1136" s="141"/>
      <c r="W1136" s="141"/>
      <c r="X1136" s="141"/>
      <c r="Y1136" s="141"/>
      <c r="Z1136" s="141"/>
      <c r="AA1136" s="141"/>
      <c r="AB1136" s="141"/>
      <c r="AC1136" s="141"/>
      <c r="AD1136" s="141"/>
      <c r="AE1136" s="141"/>
      <c r="AF1136" s="141"/>
      <c r="AG1136" s="141"/>
      <c r="AH1136" s="141"/>
      <c r="AI1136" s="141"/>
      <c r="AJ1136" s="141"/>
      <c r="AK1136" s="141"/>
      <c r="AL1136" s="141"/>
      <c r="AM1136" s="141"/>
      <c r="AN1136" s="141"/>
      <c r="AO1136" s="141"/>
      <c r="AP1136" s="141"/>
      <c r="AQ1136" s="141"/>
      <c r="AR1136" s="141"/>
      <c r="AS1136" s="141"/>
      <c r="AT1136" s="141"/>
      <c r="AU1136" s="141"/>
      <c r="AV1136" s="141"/>
      <c r="AW1136" s="141"/>
      <c r="AX1136" s="141"/>
      <c r="AY1136" s="141"/>
      <c r="AZ1136" s="141"/>
      <c r="BA1136" s="141"/>
      <c r="BB1136" s="141"/>
      <c r="BC1136" s="141"/>
    </row>
    <row r="1137" spans="7:55" s="2" customFormat="1" x14ac:dyDescent="0.4">
      <c r="G1137" s="141"/>
      <c r="H1137" s="141"/>
      <c r="I1137" s="141"/>
      <c r="J1137" s="141"/>
      <c r="K1137" s="141"/>
      <c r="L1137" s="141"/>
      <c r="M1137" s="141"/>
      <c r="N1137" s="141"/>
      <c r="O1137" s="141"/>
      <c r="P1137" s="141"/>
      <c r="Q1137" s="141"/>
      <c r="R1137" s="141"/>
      <c r="S1137" s="141"/>
      <c r="T1137" s="141"/>
      <c r="U1137" s="141"/>
      <c r="V1137" s="141"/>
      <c r="W1137" s="141"/>
      <c r="X1137" s="141"/>
      <c r="Y1137" s="141"/>
      <c r="Z1137" s="141"/>
      <c r="AA1137" s="141"/>
      <c r="AB1137" s="141"/>
      <c r="AC1137" s="141"/>
      <c r="AD1137" s="141"/>
      <c r="AE1137" s="141"/>
      <c r="AF1137" s="141"/>
      <c r="AG1137" s="141"/>
      <c r="AH1137" s="141"/>
      <c r="AI1137" s="141"/>
      <c r="AJ1137" s="141"/>
      <c r="AK1137" s="141"/>
      <c r="AL1137" s="141"/>
      <c r="AM1137" s="141"/>
      <c r="AN1137" s="141"/>
      <c r="AO1137" s="141"/>
      <c r="AP1137" s="141"/>
      <c r="AQ1137" s="141"/>
      <c r="AR1137" s="141"/>
      <c r="AS1137" s="141"/>
      <c r="AT1137" s="141"/>
      <c r="AU1137" s="141"/>
      <c r="AV1137" s="141"/>
      <c r="AW1137" s="141"/>
      <c r="AX1137" s="141"/>
      <c r="AY1137" s="141"/>
      <c r="AZ1137" s="141"/>
      <c r="BA1137" s="141"/>
      <c r="BB1137" s="141"/>
      <c r="BC1137" s="141"/>
    </row>
    <row r="1138" spans="7:55" s="2" customFormat="1" x14ac:dyDescent="0.4">
      <c r="G1138" s="141"/>
      <c r="H1138" s="141"/>
      <c r="I1138" s="141"/>
      <c r="J1138" s="141"/>
      <c r="K1138" s="141"/>
      <c r="L1138" s="141"/>
      <c r="M1138" s="141"/>
      <c r="N1138" s="141"/>
      <c r="O1138" s="141"/>
      <c r="P1138" s="141"/>
      <c r="Q1138" s="141"/>
      <c r="R1138" s="141"/>
      <c r="S1138" s="141"/>
      <c r="T1138" s="141"/>
      <c r="U1138" s="141"/>
      <c r="V1138" s="141"/>
      <c r="W1138" s="141"/>
      <c r="X1138" s="141"/>
      <c r="Y1138" s="141"/>
      <c r="Z1138" s="141"/>
      <c r="AA1138" s="141"/>
      <c r="AB1138" s="141"/>
      <c r="AC1138" s="141"/>
      <c r="AD1138" s="141"/>
      <c r="AE1138" s="141"/>
      <c r="AF1138" s="141"/>
      <c r="AG1138" s="141"/>
      <c r="AH1138" s="141"/>
      <c r="AI1138" s="141"/>
      <c r="AJ1138" s="141"/>
      <c r="AK1138" s="141"/>
      <c r="AL1138" s="141"/>
      <c r="AM1138" s="141"/>
      <c r="AN1138" s="141"/>
      <c r="AO1138" s="141"/>
      <c r="AP1138" s="141"/>
      <c r="AQ1138" s="141"/>
      <c r="AR1138" s="141"/>
      <c r="AS1138" s="141"/>
      <c r="AT1138" s="141"/>
      <c r="AU1138" s="141"/>
      <c r="AV1138" s="141"/>
      <c r="AW1138" s="141"/>
      <c r="AX1138" s="141"/>
      <c r="AY1138" s="141"/>
      <c r="AZ1138" s="141"/>
      <c r="BA1138" s="141"/>
      <c r="BB1138" s="141"/>
      <c r="BC1138" s="141"/>
    </row>
    <row r="1139" spans="7:55" s="2" customFormat="1" x14ac:dyDescent="0.4">
      <c r="G1139" s="141"/>
      <c r="H1139" s="141"/>
      <c r="I1139" s="141"/>
      <c r="J1139" s="141"/>
      <c r="K1139" s="141"/>
      <c r="L1139" s="141"/>
      <c r="M1139" s="141"/>
      <c r="N1139" s="141"/>
      <c r="O1139" s="141"/>
      <c r="P1139" s="141"/>
      <c r="Q1139" s="141"/>
      <c r="R1139" s="141"/>
      <c r="S1139" s="141"/>
      <c r="T1139" s="141"/>
      <c r="U1139" s="141"/>
      <c r="V1139" s="141"/>
      <c r="W1139" s="141"/>
      <c r="X1139" s="141"/>
      <c r="Y1139" s="141"/>
      <c r="Z1139" s="141"/>
      <c r="AA1139" s="141"/>
      <c r="AB1139" s="141"/>
      <c r="AC1139" s="141"/>
      <c r="AD1139" s="141"/>
      <c r="AE1139" s="141"/>
      <c r="AF1139" s="141"/>
      <c r="AG1139" s="141"/>
      <c r="AH1139" s="141"/>
      <c r="AI1139" s="141"/>
      <c r="AJ1139" s="141"/>
      <c r="AK1139" s="141"/>
      <c r="AL1139" s="141"/>
      <c r="AM1139" s="141"/>
      <c r="AN1139" s="141"/>
      <c r="AO1139" s="141"/>
      <c r="AP1139" s="141"/>
      <c r="AQ1139" s="141"/>
      <c r="AR1139" s="141"/>
      <c r="AS1139" s="141"/>
      <c r="AT1139" s="141"/>
      <c r="AU1139" s="141"/>
      <c r="AV1139" s="141"/>
      <c r="AW1139" s="141"/>
      <c r="AX1139" s="141"/>
      <c r="AY1139" s="141"/>
      <c r="AZ1139" s="141"/>
      <c r="BA1139" s="141"/>
      <c r="BB1139" s="141"/>
      <c r="BC1139" s="141"/>
    </row>
    <row r="1140" spans="7:55" s="2" customFormat="1" x14ac:dyDescent="0.4">
      <c r="G1140" s="141"/>
      <c r="H1140" s="141"/>
      <c r="I1140" s="141"/>
      <c r="J1140" s="141"/>
      <c r="K1140" s="141"/>
      <c r="L1140" s="141"/>
      <c r="M1140" s="141"/>
      <c r="N1140" s="141"/>
      <c r="O1140" s="141"/>
      <c r="P1140" s="141"/>
      <c r="Q1140" s="141"/>
      <c r="R1140" s="141"/>
      <c r="S1140" s="141"/>
      <c r="T1140" s="141"/>
      <c r="U1140" s="141"/>
      <c r="V1140" s="141"/>
      <c r="W1140" s="141"/>
      <c r="X1140" s="141"/>
      <c r="Y1140" s="141"/>
      <c r="Z1140" s="141"/>
      <c r="AA1140" s="141"/>
      <c r="AB1140" s="141"/>
      <c r="AC1140" s="141"/>
      <c r="AD1140" s="141"/>
      <c r="AE1140" s="141"/>
      <c r="AF1140" s="141"/>
      <c r="AG1140" s="141"/>
      <c r="AH1140" s="141"/>
      <c r="AI1140" s="141"/>
      <c r="AJ1140" s="141"/>
      <c r="AK1140" s="141"/>
      <c r="AL1140" s="141"/>
      <c r="AM1140" s="141"/>
      <c r="AN1140" s="141"/>
      <c r="AO1140" s="141"/>
      <c r="AP1140" s="141"/>
      <c r="AQ1140" s="141"/>
      <c r="AR1140" s="141"/>
      <c r="AS1140" s="141"/>
      <c r="AT1140" s="141"/>
      <c r="AU1140" s="141"/>
      <c r="AV1140" s="141"/>
      <c r="AW1140" s="141"/>
      <c r="AX1140" s="141"/>
      <c r="AY1140" s="141"/>
      <c r="AZ1140" s="141"/>
      <c r="BA1140" s="141"/>
      <c r="BB1140" s="141"/>
      <c r="BC1140" s="141"/>
    </row>
    <row r="1141" spans="7:55" s="2" customFormat="1" x14ac:dyDescent="0.4">
      <c r="G1141" s="141"/>
      <c r="H1141" s="141"/>
      <c r="I1141" s="141"/>
      <c r="J1141" s="141"/>
      <c r="K1141" s="141"/>
      <c r="L1141" s="141"/>
      <c r="M1141" s="141"/>
      <c r="N1141" s="141"/>
      <c r="O1141" s="141"/>
      <c r="P1141" s="141"/>
      <c r="Q1141" s="141"/>
      <c r="R1141" s="141"/>
      <c r="S1141" s="141"/>
      <c r="T1141" s="141"/>
      <c r="U1141" s="141"/>
      <c r="V1141" s="141"/>
      <c r="W1141" s="141"/>
      <c r="X1141" s="141"/>
      <c r="Y1141" s="141"/>
      <c r="Z1141" s="141"/>
      <c r="AA1141" s="141"/>
      <c r="AB1141" s="141"/>
      <c r="AC1141" s="141"/>
      <c r="AD1141" s="141"/>
      <c r="AE1141" s="141"/>
      <c r="AF1141" s="141"/>
      <c r="AG1141" s="141"/>
      <c r="AH1141" s="141"/>
      <c r="AI1141" s="141"/>
      <c r="AJ1141" s="141"/>
      <c r="AK1141" s="141"/>
      <c r="AL1141" s="141"/>
      <c r="AM1141" s="141"/>
      <c r="AN1141" s="141"/>
      <c r="AO1141" s="141"/>
      <c r="AP1141" s="141"/>
      <c r="AQ1141" s="141"/>
      <c r="AR1141" s="141"/>
      <c r="AS1141" s="141"/>
      <c r="AT1141" s="141"/>
      <c r="AU1141" s="141"/>
      <c r="AV1141" s="141"/>
      <c r="AW1141" s="141"/>
      <c r="AX1141" s="141"/>
      <c r="AY1141" s="141"/>
      <c r="AZ1141" s="141"/>
      <c r="BA1141" s="141"/>
      <c r="BB1141" s="141"/>
      <c r="BC1141" s="141"/>
    </row>
    <row r="1142" spans="7:55" s="2" customFormat="1" x14ac:dyDescent="0.4">
      <c r="G1142" s="141"/>
      <c r="H1142" s="141"/>
      <c r="I1142" s="141"/>
      <c r="J1142" s="141"/>
      <c r="K1142" s="141"/>
      <c r="L1142" s="141"/>
      <c r="M1142" s="141"/>
      <c r="N1142" s="141"/>
      <c r="O1142" s="141"/>
      <c r="P1142" s="141"/>
      <c r="Q1142" s="141"/>
      <c r="R1142" s="141"/>
      <c r="S1142" s="141"/>
      <c r="T1142" s="141"/>
      <c r="U1142" s="141"/>
      <c r="V1142" s="141"/>
      <c r="W1142" s="141"/>
      <c r="X1142" s="141"/>
      <c r="Y1142" s="141"/>
      <c r="Z1142" s="141"/>
      <c r="AA1142" s="141"/>
      <c r="AB1142" s="141"/>
      <c r="AC1142" s="141"/>
      <c r="AD1142" s="141"/>
      <c r="AE1142" s="141"/>
      <c r="AF1142" s="141"/>
      <c r="AG1142" s="141"/>
      <c r="AH1142" s="141"/>
      <c r="AI1142" s="141"/>
      <c r="AJ1142" s="141"/>
      <c r="AK1142" s="141"/>
      <c r="AL1142" s="141"/>
      <c r="AM1142" s="141"/>
      <c r="AN1142" s="141"/>
      <c r="AO1142" s="141"/>
      <c r="AP1142" s="141"/>
      <c r="AQ1142" s="141"/>
      <c r="AR1142" s="141"/>
      <c r="AS1142" s="141"/>
      <c r="AT1142" s="141"/>
      <c r="AU1142" s="141"/>
      <c r="AV1142" s="141"/>
      <c r="AW1142" s="141"/>
      <c r="AX1142" s="141"/>
      <c r="AY1142" s="141"/>
      <c r="AZ1142" s="141"/>
      <c r="BA1142" s="141"/>
      <c r="BB1142" s="141"/>
      <c r="BC1142" s="141"/>
    </row>
    <row r="1143" spans="7:55" s="2" customFormat="1" x14ac:dyDescent="0.4">
      <c r="G1143" s="141"/>
      <c r="H1143" s="141"/>
      <c r="I1143" s="141"/>
      <c r="J1143" s="141"/>
      <c r="K1143" s="141"/>
      <c r="L1143" s="141"/>
      <c r="M1143" s="141"/>
      <c r="N1143" s="141"/>
      <c r="O1143" s="141"/>
      <c r="P1143" s="141"/>
      <c r="Q1143" s="141"/>
      <c r="R1143" s="141"/>
      <c r="S1143" s="141"/>
      <c r="T1143" s="141"/>
      <c r="U1143" s="141"/>
      <c r="V1143" s="141"/>
      <c r="W1143" s="141"/>
      <c r="X1143" s="141"/>
      <c r="Y1143" s="141"/>
      <c r="Z1143" s="141"/>
      <c r="AA1143" s="141"/>
      <c r="AB1143" s="141"/>
      <c r="AC1143" s="141"/>
      <c r="AD1143" s="141"/>
      <c r="AE1143" s="141"/>
      <c r="AF1143" s="141"/>
      <c r="AG1143" s="141"/>
      <c r="AH1143" s="141"/>
      <c r="AI1143" s="141"/>
      <c r="AJ1143" s="141"/>
      <c r="AK1143" s="141"/>
      <c r="AL1143" s="141"/>
      <c r="AM1143" s="141"/>
      <c r="AN1143" s="141"/>
      <c r="AO1143" s="141"/>
      <c r="AP1143" s="141"/>
      <c r="AQ1143" s="141"/>
      <c r="AR1143" s="141"/>
      <c r="AS1143" s="141"/>
      <c r="AT1143" s="141"/>
      <c r="AU1143" s="141"/>
      <c r="AV1143" s="141"/>
      <c r="AW1143" s="141"/>
      <c r="AX1143" s="141"/>
      <c r="AY1143" s="141"/>
      <c r="AZ1143" s="141"/>
      <c r="BA1143" s="141"/>
      <c r="BB1143" s="141"/>
      <c r="BC1143" s="141"/>
    </row>
    <row r="1144" spans="7:55" s="2" customFormat="1" x14ac:dyDescent="0.4">
      <c r="G1144" s="141"/>
      <c r="H1144" s="141"/>
      <c r="I1144" s="141"/>
      <c r="J1144" s="141"/>
      <c r="K1144" s="141"/>
      <c r="L1144" s="141"/>
      <c r="M1144" s="141"/>
      <c r="N1144" s="141"/>
      <c r="O1144" s="141"/>
      <c r="P1144" s="141"/>
      <c r="Q1144" s="141"/>
      <c r="R1144" s="141"/>
      <c r="S1144" s="141"/>
      <c r="T1144" s="141"/>
      <c r="U1144" s="141"/>
      <c r="V1144" s="141"/>
      <c r="W1144" s="141"/>
      <c r="X1144" s="141"/>
      <c r="Y1144" s="141"/>
      <c r="Z1144" s="141"/>
      <c r="AA1144" s="141"/>
      <c r="AB1144" s="141"/>
      <c r="AC1144" s="141"/>
      <c r="AD1144" s="141"/>
      <c r="AE1144" s="141"/>
      <c r="AF1144" s="141"/>
      <c r="AG1144" s="141"/>
      <c r="AH1144" s="141"/>
      <c r="AI1144" s="141"/>
      <c r="AJ1144" s="141"/>
      <c r="AK1144" s="141"/>
      <c r="AL1144" s="141"/>
      <c r="AM1144" s="141"/>
      <c r="AN1144" s="141"/>
      <c r="AO1144" s="141"/>
      <c r="AP1144" s="141"/>
      <c r="AQ1144" s="141"/>
      <c r="AR1144" s="141"/>
      <c r="AS1144" s="141"/>
      <c r="AT1144" s="141"/>
      <c r="AU1144" s="141"/>
      <c r="AV1144" s="141"/>
      <c r="AW1144" s="141"/>
      <c r="AX1144" s="141"/>
      <c r="AY1144" s="141"/>
      <c r="AZ1144" s="141"/>
      <c r="BA1144" s="141"/>
      <c r="BB1144" s="141"/>
      <c r="BC1144" s="141"/>
    </row>
    <row r="1145" spans="7:55" s="2" customFormat="1" x14ac:dyDescent="0.4">
      <c r="G1145" s="141"/>
      <c r="H1145" s="141"/>
      <c r="I1145" s="141"/>
      <c r="J1145" s="141"/>
      <c r="K1145" s="141"/>
      <c r="L1145" s="141"/>
      <c r="M1145" s="141"/>
      <c r="N1145" s="141"/>
      <c r="O1145" s="141"/>
      <c r="P1145" s="141"/>
      <c r="Q1145" s="141"/>
      <c r="R1145" s="141"/>
      <c r="S1145" s="141"/>
      <c r="T1145" s="141"/>
      <c r="U1145" s="141"/>
      <c r="V1145" s="141"/>
      <c r="W1145" s="141"/>
      <c r="X1145" s="141"/>
      <c r="Y1145" s="141"/>
      <c r="Z1145" s="141"/>
      <c r="AA1145" s="141"/>
      <c r="AB1145" s="141"/>
      <c r="AC1145" s="141"/>
      <c r="AD1145" s="141"/>
      <c r="AE1145" s="141"/>
      <c r="AF1145" s="141"/>
      <c r="AG1145" s="141"/>
      <c r="AH1145" s="141"/>
      <c r="AI1145" s="141"/>
      <c r="AJ1145" s="141"/>
      <c r="AK1145" s="141"/>
      <c r="AL1145" s="141"/>
      <c r="AM1145" s="141"/>
      <c r="AN1145" s="141"/>
      <c r="AO1145" s="141"/>
      <c r="AP1145" s="141"/>
      <c r="AQ1145" s="141"/>
      <c r="AR1145" s="141"/>
      <c r="AS1145" s="141"/>
      <c r="AT1145" s="141"/>
      <c r="AU1145" s="141"/>
      <c r="AV1145" s="141"/>
      <c r="AW1145" s="141"/>
      <c r="AX1145" s="141"/>
      <c r="AY1145" s="141"/>
      <c r="AZ1145" s="141"/>
      <c r="BA1145" s="141"/>
      <c r="BB1145" s="141"/>
      <c r="BC1145" s="141"/>
    </row>
    <row r="1146" spans="7:55" s="2" customFormat="1" x14ac:dyDescent="0.4">
      <c r="G1146" s="141"/>
      <c r="H1146" s="141"/>
      <c r="I1146" s="141"/>
      <c r="J1146" s="141"/>
      <c r="K1146" s="141"/>
      <c r="L1146" s="141"/>
      <c r="M1146" s="141"/>
      <c r="N1146" s="141"/>
      <c r="O1146" s="141"/>
      <c r="P1146" s="141"/>
      <c r="Q1146" s="141"/>
      <c r="R1146" s="141"/>
      <c r="S1146" s="141"/>
      <c r="T1146" s="141"/>
      <c r="U1146" s="141"/>
      <c r="V1146" s="141"/>
      <c r="W1146" s="141"/>
      <c r="X1146" s="141"/>
      <c r="Y1146" s="141"/>
      <c r="Z1146" s="141"/>
      <c r="AA1146" s="141"/>
      <c r="AB1146" s="141"/>
      <c r="AC1146" s="141"/>
      <c r="AD1146" s="141"/>
      <c r="AE1146" s="141"/>
      <c r="AF1146" s="141"/>
      <c r="AG1146" s="141"/>
      <c r="AH1146" s="141"/>
      <c r="AI1146" s="141"/>
      <c r="AJ1146" s="141"/>
      <c r="AK1146" s="141"/>
      <c r="AL1146" s="141"/>
      <c r="AM1146" s="141"/>
      <c r="AN1146" s="141"/>
      <c r="AO1146" s="141"/>
      <c r="AP1146" s="141"/>
      <c r="AQ1146" s="141"/>
      <c r="AR1146" s="141"/>
      <c r="AS1146" s="141"/>
      <c r="AT1146" s="141"/>
      <c r="AU1146" s="141"/>
      <c r="AV1146" s="141"/>
      <c r="AW1146" s="141"/>
      <c r="AX1146" s="141"/>
      <c r="AY1146" s="141"/>
      <c r="AZ1146" s="141"/>
      <c r="BA1146" s="141"/>
      <c r="BB1146" s="141"/>
      <c r="BC1146" s="141"/>
    </row>
    <row r="1147" spans="7:55" s="2" customFormat="1" x14ac:dyDescent="0.4">
      <c r="G1147" s="141"/>
      <c r="H1147" s="141"/>
      <c r="I1147" s="141"/>
      <c r="J1147" s="141"/>
      <c r="K1147" s="141"/>
      <c r="L1147" s="141"/>
      <c r="M1147" s="141"/>
      <c r="N1147" s="141"/>
      <c r="O1147" s="141"/>
      <c r="P1147" s="141"/>
      <c r="Q1147" s="141"/>
      <c r="R1147" s="141"/>
      <c r="S1147" s="141"/>
      <c r="T1147" s="141"/>
      <c r="U1147" s="141"/>
      <c r="V1147" s="141"/>
      <c r="W1147" s="141"/>
      <c r="X1147" s="141"/>
      <c r="Y1147" s="141"/>
      <c r="Z1147" s="141"/>
      <c r="AA1147" s="141"/>
      <c r="AB1147" s="141"/>
      <c r="AC1147" s="141"/>
      <c r="AD1147" s="141"/>
      <c r="AE1147" s="141"/>
      <c r="AF1147" s="141"/>
      <c r="AG1147" s="141"/>
      <c r="AH1147" s="141"/>
      <c r="AI1147" s="141"/>
      <c r="AJ1147" s="141"/>
      <c r="AK1147" s="141"/>
      <c r="AL1147" s="141"/>
      <c r="AM1147" s="141"/>
      <c r="AN1147" s="141"/>
      <c r="AO1147" s="141"/>
      <c r="AP1147" s="141"/>
      <c r="AQ1147" s="141"/>
      <c r="AR1147" s="141"/>
      <c r="AS1147" s="141"/>
      <c r="AT1147" s="141"/>
      <c r="AU1147" s="141"/>
      <c r="AV1147" s="141"/>
      <c r="AW1147" s="141"/>
      <c r="AX1147" s="141"/>
      <c r="AY1147" s="141"/>
      <c r="AZ1147" s="141"/>
      <c r="BA1147" s="141"/>
      <c r="BB1147" s="141"/>
      <c r="BC1147" s="141"/>
    </row>
    <row r="1148" spans="7:55" s="2" customFormat="1" x14ac:dyDescent="0.4">
      <c r="G1148" s="141"/>
      <c r="H1148" s="141"/>
      <c r="I1148" s="141"/>
      <c r="J1148" s="141"/>
      <c r="K1148" s="141"/>
      <c r="L1148" s="141"/>
      <c r="M1148" s="141"/>
      <c r="N1148" s="141"/>
      <c r="O1148" s="141"/>
      <c r="P1148" s="141"/>
      <c r="Q1148" s="141"/>
      <c r="R1148" s="141"/>
      <c r="S1148" s="141"/>
      <c r="T1148" s="141"/>
      <c r="U1148" s="141"/>
      <c r="V1148" s="141"/>
      <c r="W1148" s="141"/>
      <c r="X1148" s="141"/>
      <c r="Y1148" s="141"/>
      <c r="Z1148" s="141"/>
      <c r="AA1148" s="141"/>
      <c r="AB1148" s="141"/>
      <c r="AC1148" s="141"/>
      <c r="AD1148" s="141"/>
      <c r="AE1148" s="141"/>
      <c r="AF1148" s="141"/>
      <c r="AG1148" s="141"/>
      <c r="AH1148" s="141"/>
      <c r="AI1148" s="141"/>
      <c r="AJ1148" s="141"/>
      <c r="AK1148" s="141"/>
      <c r="AL1148" s="141"/>
      <c r="AM1148" s="141"/>
      <c r="AN1148" s="141"/>
      <c r="AO1148" s="141"/>
      <c r="AP1148" s="141"/>
      <c r="AQ1148" s="141"/>
      <c r="AR1148" s="141"/>
      <c r="AS1148" s="141"/>
      <c r="AT1148" s="141"/>
      <c r="AU1148" s="141"/>
      <c r="AV1148" s="141"/>
      <c r="AW1148" s="141"/>
      <c r="AX1148" s="141"/>
      <c r="AY1148" s="141"/>
      <c r="AZ1148" s="141"/>
      <c r="BA1148" s="141"/>
      <c r="BB1148" s="141"/>
      <c r="BC1148" s="141"/>
    </row>
    <row r="1149" spans="7:55" s="2" customFormat="1" x14ac:dyDescent="0.4">
      <c r="G1149" s="141"/>
      <c r="H1149" s="141"/>
      <c r="I1149" s="141"/>
      <c r="J1149" s="141"/>
      <c r="K1149" s="141"/>
      <c r="L1149" s="141"/>
      <c r="M1149" s="141"/>
      <c r="N1149" s="141"/>
      <c r="O1149" s="141"/>
      <c r="P1149" s="141"/>
      <c r="Q1149" s="141"/>
      <c r="R1149" s="141"/>
      <c r="S1149" s="141"/>
      <c r="T1149" s="141"/>
      <c r="U1149" s="141"/>
      <c r="V1149" s="141"/>
      <c r="W1149" s="141"/>
      <c r="X1149" s="141"/>
      <c r="Y1149" s="141"/>
      <c r="Z1149" s="141"/>
      <c r="AA1149" s="141"/>
      <c r="AB1149" s="141"/>
      <c r="AC1149" s="141"/>
      <c r="AD1149" s="141"/>
      <c r="AE1149" s="141"/>
      <c r="AF1149" s="141"/>
      <c r="AG1149" s="141"/>
      <c r="AH1149" s="141"/>
      <c r="AI1149" s="141"/>
      <c r="AJ1149" s="141"/>
      <c r="AK1149" s="141"/>
      <c r="AL1149" s="141"/>
      <c r="AM1149" s="141"/>
      <c r="AN1149" s="141"/>
      <c r="AO1149" s="141"/>
      <c r="AP1149" s="141"/>
      <c r="AQ1149" s="141"/>
      <c r="AR1149" s="141"/>
      <c r="AS1149" s="141"/>
      <c r="AT1149" s="141"/>
      <c r="AU1149" s="141"/>
      <c r="AV1149" s="141"/>
      <c r="AW1149" s="141"/>
      <c r="AX1149" s="141"/>
      <c r="AY1149" s="141"/>
      <c r="AZ1149" s="141"/>
      <c r="BA1149" s="141"/>
      <c r="BB1149" s="141"/>
      <c r="BC1149" s="141"/>
    </row>
    <row r="1150" spans="7:55" s="2" customFormat="1" x14ac:dyDescent="0.4">
      <c r="G1150" s="141"/>
      <c r="H1150" s="141"/>
      <c r="I1150" s="141"/>
      <c r="J1150" s="141"/>
      <c r="K1150" s="141"/>
      <c r="L1150" s="141"/>
      <c r="M1150" s="141"/>
      <c r="N1150" s="141"/>
      <c r="O1150" s="141"/>
      <c r="P1150" s="141"/>
      <c r="Q1150" s="141"/>
      <c r="R1150" s="141"/>
      <c r="S1150" s="141"/>
      <c r="T1150" s="141"/>
      <c r="U1150" s="141"/>
      <c r="V1150" s="141"/>
      <c r="W1150" s="141"/>
      <c r="X1150" s="141"/>
      <c r="Y1150" s="141"/>
      <c r="Z1150" s="141"/>
      <c r="AA1150" s="141"/>
      <c r="AB1150" s="141"/>
      <c r="AC1150" s="141"/>
      <c r="AD1150" s="141"/>
      <c r="AE1150" s="141"/>
      <c r="AF1150" s="141"/>
      <c r="AG1150" s="141"/>
      <c r="AH1150" s="141"/>
      <c r="AI1150" s="141"/>
      <c r="AJ1150" s="141"/>
      <c r="AK1150" s="141"/>
      <c r="AL1150" s="141"/>
      <c r="AM1150" s="141"/>
      <c r="AN1150" s="141"/>
      <c r="AO1150" s="141"/>
      <c r="AP1150" s="141"/>
      <c r="AQ1150" s="141"/>
      <c r="AR1150" s="141"/>
      <c r="AS1150" s="141"/>
      <c r="AT1150" s="141"/>
      <c r="AU1150" s="141"/>
      <c r="AV1150" s="141"/>
      <c r="AW1150" s="141"/>
      <c r="AX1150" s="141"/>
      <c r="AY1150" s="141"/>
      <c r="AZ1150" s="141"/>
      <c r="BA1150" s="141"/>
      <c r="BB1150" s="141"/>
      <c r="BC1150" s="141"/>
    </row>
    <row r="1151" spans="7:55" s="2" customFormat="1" x14ac:dyDescent="0.4">
      <c r="G1151" s="141"/>
      <c r="H1151" s="141"/>
      <c r="I1151" s="141"/>
      <c r="J1151" s="141"/>
      <c r="K1151" s="141"/>
      <c r="L1151" s="141"/>
      <c r="M1151" s="141"/>
      <c r="N1151" s="141"/>
      <c r="O1151" s="141"/>
      <c r="P1151" s="141"/>
      <c r="Q1151" s="141"/>
      <c r="R1151" s="141"/>
      <c r="S1151" s="141"/>
      <c r="T1151" s="141"/>
      <c r="U1151" s="141"/>
      <c r="V1151" s="141"/>
      <c r="W1151" s="141"/>
      <c r="X1151" s="141"/>
      <c r="Y1151" s="141"/>
      <c r="Z1151" s="141"/>
      <c r="AA1151" s="141"/>
      <c r="AB1151" s="141"/>
      <c r="AC1151" s="141"/>
      <c r="AD1151" s="141"/>
      <c r="AE1151" s="141"/>
      <c r="AF1151" s="141"/>
      <c r="AG1151" s="141"/>
      <c r="AH1151" s="141"/>
      <c r="AI1151" s="141"/>
      <c r="AJ1151" s="141"/>
      <c r="AK1151" s="141"/>
      <c r="AL1151" s="141"/>
      <c r="AM1151" s="141"/>
      <c r="AN1151" s="141"/>
      <c r="AO1151" s="141"/>
      <c r="AP1151" s="141"/>
      <c r="AQ1151" s="141"/>
      <c r="AR1151" s="141"/>
      <c r="AS1151" s="141"/>
      <c r="AT1151" s="141"/>
      <c r="AU1151" s="141"/>
      <c r="AV1151" s="141"/>
      <c r="AW1151" s="141"/>
      <c r="AX1151" s="141"/>
      <c r="AY1151" s="141"/>
      <c r="AZ1151" s="141"/>
      <c r="BA1151" s="141"/>
      <c r="BB1151" s="141"/>
      <c r="BC1151" s="141"/>
    </row>
    <row r="1152" spans="7:55" s="2" customFormat="1" x14ac:dyDescent="0.4">
      <c r="G1152" s="141"/>
      <c r="H1152" s="141"/>
      <c r="I1152" s="141"/>
      <c r="J1152" s="141"/>
      <c r="K1152" s="141"/>
      <c r="L1152" s="141"/>
      <c r="M1152" s="141"/>
      <c r="N1152" s="141"/>
      <c r="O1152" s="141"/>
      <c r="P1152" s="141"/>
      <c r="Q1152" s="141"/>
      <c r="R1152" s="141"/>
      <c r="S1152" s="141"/>
      <c r="T1152" s="141"/>
      <c r="U1152" s="141"/>
      <c r="V1152" s="141"/>
      <c r="W1152" s="141"/>
      <c r="X1152" s="141"/>
      <c r="Y1152" s="141"/>
      <c r="Z1152" s="141"/>
      <c r="AA1152" s="141"/>
      <c r="AB1152" s="141"/>
      <c r="AC1152" s="141"/>
      <c r="AD1152" s="141"/>
      <c r="AE1152" s="141"/>
      <c r="AF1152" s="141"/>
      <c r="AG1152" s="141"/>
      <c r="AH1152" s="141"/>
      <c r="AI1152" s="141"/>
      <c r="AJ1152" s="141"/>
      <c r="AK1152" s="141"/>
      <c r="AL1152" s="141"/>
      <c r="AM1152" s="141"/>
      <c r="AN1152" s="141"/>
      <c r="AO1152" s="141"/>
      <c r="AP1152" s="141"/>
      <c r="AQ1152" s="141"/>
      <c r="AR1152" s="141"/>
      <c r="AS1152" s="141"/>
      <c r="AT1152" s="141"/>
      <c r="AU1152" s="141"/>
      <c r="AV1152" s="141"/>
      <c r="AW1152" s="141"/>
      <c r="AX1152" s="141"/>
      <c r="AY1152" s="141"/>
      <c r="AZ1152" s="141"/>
      <c r="BA1152" s="141"/>
      <c r="BB1152" s="141"/>
      <c r="BC1152" s="141"/>
    </row>
    <row r="1153" spans="7:55" s="2" customFormat="1" x14ac:dyDescent="0.4">
      <c r="G1153" s="141"/>
      <c r="H1153" s="141"/>
      <c r="I1153" s="141"/>
      <c r="J1153" s="141"/>
      <c r="K1153" s="141"/>
      <c r="L1153" s="141"/>
      <c r="M1153" s="141"/>
      <c r="N1153" s="141"/>
      <c r="O1153" s="141"/>
      <c r="P1153" s="141"/>
      <c r="Q1153" s="141"/>
      <c r="R1153" s="141"/>
      <c r="S1153" s="141"/>
      <c r="T1153" s="141"/>
      <c r="U1153" s="141"/>
      <c r="V1153" s="141"/>
      <c r="W1153" s="141"/>
      <c r="X1153" s="141"/>
      <c r="Y1153" s="141"/>
      <c r="Z1153" s="141"/>
      <c r="AA1153" s="141"/>
      <c r="AB1153" s="141"/>
      <c r="AC1153" s="141"/>
      <c r="AD1153" s="141"/>
      <c r="AE1153" s="141"/>
      <c r="AF1153" s="141"/>
      <c r="AG1153" s="141"/>
      <c r="AH1153" s="141"/>
      <c r="AI1153" s="141"/>
      <c r="AJ1153" s="141"/>
      <c r="AK1153" s="141"/>
      <c r="AL1153" s="141"/>
      <c r="AM1153" s="141"/>
      <c r="AN1153" s="141"/>
      <c r="AO1153" s="141"/>
      <c r="AP1153" s="141"/>
      <c r="AQ1153" s="141"/>
      <c r="AR1153" s="141"/>
      <c r="AS1153" s="141"/>
      <c r="AT1153" s="141"/>
      <c r="AU1153" s="141"/>
      <c r="AV1153" s="141"/>
      <c r="AW1153" s="141"/>
      <c r="AX1153" s="141"/>
      <c r="AY1153" s="141"/>
      <c r="AZ1153" s="141"/>
      <c r="BA1153" s="141"/>
      <c r="BB1153" s="141"/>
      <c r="BC1153" s="141"/>
    </row>
    <row r="1154" spans="7:55" s="2" customFormat="1" x14ac:dyDescent="0.4">
      <c r="G1154" s="141"/>
      <c r="H1154" s="141"/>
      <c r="I1154" s="141"/>
      <c r="J1154" s="141"/>
      <c r="K1154" s="141"/>
      <c r="L1154" s="141"/>
      <c r="M1154" s="141"/>
      <c r="N1154" s="141"/>
      <c r="O1154" s="141"/>
      <c r="P1154" s="141"/>
      <c r="Q1154" s="141"/>
      <c r="R1154" s="141"/>
      <c r="S1154" s="141"/>
      <c r="T1154" s="141"/>
      <c r="U1154" s="141"/>
      <c r="V1154" s="141"/>
      <c r="W1154" s="141"/>
      <c r="X1154" s="141"/>
      <c r="Y1154" s="141"/>
      <c r="Z1154" s="141"/>
      <c r="AA1154" s="141"/>
      <c r="AB1154" s="141"/>
      <c r="AC1154" s="141"/>
      <c r="AD1154" s="141"/>
      <c r="AE1154" s="141"/>
      <c r="AF1154" s="141"/>
      <c r="AG1154" s="141"/>
      <c r="AH1154" s="141"/>
      <c r="AI1154" s="141"/>
      <c r="AJ1154" s="141"/>
      <c r="AK1154" s="141"/>
      <c r="AL1154" s="141"/>
      <c r="AM1154" s="141"/>
      <c r="AN1154" s="141"/>
      <c r="AO1154" s="141"/>
      <c r="AP1154" s="141"/>
      <c r="AQ1154" s="141"/>
      <c r="AR1154" s="141"/>
      <c r="AS1154" s="141"/>
      <c r="AT1154" s="141"/>
      <c r="AU1154" s="141"/>
      <c r="AV1154" s="141"/>
      <c r="AW1154" s="141"/>
      <c r="AX1154" s="141"/>
      <c r="AY1154" s="141"/>
      <c r="AZ1154" s="141"/>
      <c r="BA1154" s="141"/>
      <c r="BB1154" s="141"/>
      <c r="BC1154" s="141"/>
    </row>
    <row r="1155" spans="7:55" s="2" customFormat="1" x14ac:dyDescent="0.4">
      <c r="G1155" s="141"/>
      <c r="H1155" s="141"/>
      <c r="I1155" s="141"/>
      <c r="J1155" s="141"/>
      <c r="K1155" s="141"/>
      <c r="L1155" s="141"/>
      <c r="M1155" s="141"/>
      <c r="N1155" s="141"/>
      <c r="O1155" s="141"/>
      <c r="P1155" s="141"/>
      <c r="Q1155" s="141"/>
      <c r="R1155" s="141"/>
      <c r="S1155" s="141"/>
      <c r="T1155" s="141"/>
      <c r="U1155" s="141"/>
      <c r="V1155" s="141"/>
      <c r="W1155" s="141"/>
      <c r="X1155" s="141"/>
      <c r="Y1155" s="141"/>
      <c r="Z1155" s="141"/>
      <c r="AA1155" s="141"/>
      <c r="AB1155" s="141"/>
      <c r="AC1155" s="141"/>
      <c r="AD1155" s="141"/>
      <c r="AE1155" s="141"/>
      <c r="AF1155" s="141"/>
      <c r="AG1155" s="141"/>
      <c r="AH1155" s="141"/>
      <c r="AI1155" s="141"/>
      <c r="AJ1155" s="141"/>
      <c r="AK1155" s="141"/>
      <c r="AL1155" s="141"/>
      <c r="AM1155" s="141"/>
      <c r="AN1155" s="141"/>
      <c r="AO1155" s="141"/>
      <c r="AP1155" s="141"/>
      <c r="AQ1155" s="141"/>
      <c r="AR1155" s="141"/>
      <c r="AS1155" s="141"/>
      <c r="AT1155" s="141"/>
      <c r="AU1155" s="141"/>
      <c r="AV1155" s="141"/>
      <c r="AW1155" s="141"/>
      <c r="AX1155" s="141"/>
      <c r="AY1155" s="141"/>
      <c r="AZ1155" s="141"/>
      <c r="BA1155" s="141"/>
      <c r="BB1155" s="141"/>
      <c r="BC1155" s="141"/>
    </row>
    <row r="1156" spans="7:55" s="2" customFormat="1" x14ac:dyDescent="0.4">
      <c r="G1156" s="141"/>
      <c r="H1156" s="141"/>
      <c r="I1156" s="141"/>
      <c r="J1156" s="141"/>
      <c r="K1156" s="141"/>
      <c r="L1156" s="141"/>
      <c r="M1156" s="141"/>
      <c r="N1156" s="141"/>
      <c r="O1156" s="141"/>
      <c r="P1156" s="141"/>
      <c r="Q1156" s="141"/>
      <c r="R1156" s="141"/>
      <c r="S1156" s="141"/>
      <c r="T1156" s="141"/>
      <c r="U1156" s="141"/>
      <c r="V1156" s="141"/>
      <c r="W1156" s="141"/>
      <c r="X1156" s="141"/>
      <c r="Y1156" s="141"/>
      <c r="Z1156" s="141"/>
      <c r="AA1156" s="141"/>
      <c r="AB1156" s="141"/>
      <c r="AC1156" s="141"/>
      <c r="AD1156" s="141"/>
      <c r="AE1156" s="141"/>
      <c r="AF1156" s="141"/>
      <c r="AG1156" s="141"/>
      <c r="AH1156" s="141"/>
      <c r="AI1156" s="141"/>
      <c r="AJ1156" s="141"/>
      <c r="AK1156" s="141"/>
      <c r="AL1156" s="141"/>
      <c r="AM1156" s="141"/>
      <c r="AN1156" s="141"/>
      <c r="AO1156" s="141"/>
      <c r="AP1156" s="141"/>
      <c r="AQ1156" s="141"/>
      <c r="AR1156" s="141"/>
      <c r="AS1156" s="141"/>
      <c r="AT1156" s="141"/>
      <c r="AU1156" s="141"/>
      <c r="AV1156" s="141"/>
      <c r="AW1156" s="141"/>
      <c r="AX1156" s="141"/>
      <c r="AY1156" s="141"/>
      <c r="AZ1156" s="141"/>
      <c r="BA1156" s="141"/>
      <c r="BB1156" s="141"/>
      <c r="BC1156" s="141"/>
    </row>
    <row r="1157" spans="7:55" s="2" customFormat="1" x14ac:dyDescent="0.4">
      <c r="G1157" s="141"/>
      <c r="H1157" s="141"/>
      <c r="I1157" s="141"/>
      <c r="J1157" s="141"/>
      <c r="K1157" s="141"/>
      <c r="L1157" s="141"/>
      <c r="M1157" s="141"/>
      <c r="N1157" s="141"/>
      <c r="O1157" s="141"/>
      <c r="P1157" s="141"/>
      <c r="Q1157" s="141"/>
      <c r="R1157" s="141"/>
      <c r="S1157" s="141"/>
      <c r="T1157" s="141"/>
      <c r="U1157" s="141"/>
      <c r="V1157" s="141"/>
      <c r="W1157" s="141"/>
      <c r="X1157" s="141"/>
      <c r="Y1157" s="141"/>
      <c r="Z1157" s="141"/>
      <c r="AA1157" s="141"/>
      <c r="AB1157" s="141"/>
      <c r="AC1157" s="141"/>
      <c r="AD1157" s="141"/>
      <c r="AE1157" s="141"/>
      <c r="AF1157" s="141"/>
      <c r="AG1157" s="141"/>
      <c r="AH1157" s="141"/>
      <c r="AI1157" s="141"/>
      <c r="AJ1157" s="141"/>
      <c r="AK1157" s="141"/>
      <c r="AL1157" s="141"/>
      <c r="AM1157" s="141"/>
      <c r="AN1157" s="141"/>
      <c r="AO1157" s="141"/>
      <c r="AP1157" s="141"/>
      <c r="AQ1157" s="141"/>
      <c r="AR1157" s="141"/>
      <c r="AS1157" s="141"/>
      <c r="AT1157" s="141"/>
      <c r="AU1157" s="141"/>
      <c r="AV1157" s="141"/>
      <c r="AW1157" s="141"/>
      <c r="AX1157" s="141"/>
      <c r="AY1157" s="141"/>
      <c r="AZ1157" s="141"/>
      <c r="BA1157" s="141"/>
      <c r="BB1157" s="141"/>
      <c r="BC1157" s="141"/>
    </row>
    <row r="1158" spans="7:55" s="2" customFormat="1" x14ac:dyDescent="0.4">
      <c r="G1158" s="141"/>
      <c r="H1158" s="141"/>
      <c r="I1158" s="141"/>
      <c r="J1158" s="141"/>
      <c r="K1158" s="141"/>
      <c r="L1158" s="141"/>
      <c r="M1158" s="141"/>
      <c r="N1158" s="141"/>
      <c r="O1158" s="141"/>
      <c r="P1158" s="141"/>
      <c r="Q1158" s="141"/>
      <c r="R1158" s="141"/>
      <c r="S1158" s="141"/>
      <c r="T1158" s="141"/>
      <c r="U1158" s="141"/>
      <c r="V1158" s="141"/>
      <c r="W1158" s="141"/>
      <c r="X1158" s="141"/>
      <c r="Y1158" s="141"/>
      <c r="Z1158" s="141"/>
      <c r="AA1158" s="141"/>
      <c r="AB1158" s="141"/>
      <c r="AC1158" s="141"/>
      <c r="AD1158" s="141"/>
      <c r="AE1158" s="141"/>
      <c r="AF1158" s="141"/>
      <c r="AG1158" s="141"/>
      <c r="AH1158" s="141"/>
      <c r="AI1158" s="141"/>
      <c r="AJ1158" s="141"/>
      <c r="AK1158" s="141"/>
      <c r="AL1158" s="141"/>
      <c r="AM1158" s="141"/>
      <c r="AN1158" s="141"/>
      <c r="AO1158" s="141"/>
      <c r="AP1158" s="141"/>
      <c r="AQ1158" s="141"/>
      <c r="AR1158" s="141"/>
      <c r="AS1158" s="141"/>
      <c r="AT1158" s="141"/>
      <c r="AU1158" s="141"/>
      <c r="AV1158" s="141"/>
      <c r="AW1158" s="141"/>
      <c r="AX1158" s="141"/>
      <c r="AY1158" s="141"/>
      <c r="AZ1158" s="141"/>
      <c r="BA1158" s="141"/>
      <c r="BB1158" s="141"/>
      <c r="BC1158" s="141"/>
    </row>
    <row r="1159" spans="7:55" s="2" customFormat="1" x14ac:dyDescent="0.4">
      <c r="G1159" s="141"/>
      <c r="H1159" s="141"/>
      <c r="I1159" s="141"/>
      <c r="J1159" s="141"/>
      <c r="K1159" s="141"/>
      <c r="L1159" s="141"/>
      <c r="M1159" s="141"/>
      <c r="N1159" s="141"/>
      <c r="O1159" s="141"/>
      <c r="P1159" s="141"/>
      <c r="Q1159" s="141"/>
      <c r="R1159" s="141"/>
      <c r="S1159" s="141"/>
      <c r="T1159" s="141"/>
      <c r="U1159" s="141"/>
      <c r="V1159" s="141"/>
      <c r="W1159" s="141"/>
      <c r="X1159" s="141"/>
      <c r="Y1159" s="141"/>
      <c r="Z1159" s="141"/>
      <c r="AA1159" s="141"/>
      <c r="AB1159" s="141"/>
      <c r="AC1159" s="141"/>
      <c r="AD1159" s="141"/>
      <c r="AE1159" s="141"/>
      <c r="AF1159" s="141"/>
      <c r="AG1159" s="141"/>
      <c r="AH1159" s="141"/>
      <c r="AI1159" s="141"/>
      <c r="AJ1159" s="141"/>
      <c r="AK1159" s="141"/>
      <c r="AL1159" s="141"/>
      <c r="AM1159" s="141"/>
      <c r="AN1159" s="141"/>
      <c r="AO1159" s="141"/>
      <c r="AP1159" s="141"/>
      <c r="AQ1159" s="141"/>
      <c r="AR1159" s="141"/>
      <c r="AS1159" s="141"/>
      <c r="AT1159" s="141"/>
      <c r="AU1159" s="141"/>
      <c r="AV1159" s="141"/>
      <c r="AW1159" s="141"/>
      <c r="AX1159" s="141"/>
      <c r="AY1159" s="141"/>
      <c r="AZ1159" s="141"/>
      <c r="BA1159" s="141"/>
      <c r="BB1159" s="141"/>
      <c r="BC1159" s="141"/>
    </row>
    <row r="1160" spans="7:55" s="2" customFormat="1" x14ac:dyDescent="0.4">
      <c r="G1160" s="141"/>
      <c r="H1160" s="141"/>
      <c r="I1160" s="141"/>
      <c r="J1160" s="141"/>
      <c r="K1160" s="141"/>
      <c r="L1160" s="141"/>
      <c r="M1160" s="141"/>
      <c r="N1160" s="141"/>
      <c r="O1160" s="141"/>
      <c r="P1160" s="141"/>
      <c r="Q1160" s="141"/>
      <c r="R1160" s="141"/>
      <c r="S1160" s="141"/>
      <c r="T1160" s="141"/>
      <c r="U1160" s="141"/>
      <c r="V1160" s="141"/>
      <c r="W1160" s="141"/>
      <c r="X1160" s="141"/>
      <c r="Y1160" s="141"/>
      <c r="Z1160" s="141"/>
      <c r="AA1160" s="141"/>
      <c r="AB1160" s="141"/>
      <c r="AC1160" s="141"/>
      <c r="AD1160" s="141"/>
      <c r="AE1160" s="141"/>
      <c r="AF1160" s="141"/>
      <c r="AG1160" s="141"/>
      <c r="AH1160" s="141"/>
      <c r="AI1160" s="141"/>
      <c r="AJ1160" s="141"/>
      <c r="AK1160" s="141"/>
      <c r="AL1160" s="141"/>
      <c r="AM1160" s="141"/>
      <c r="AN1160" s="141"/>
      <c r="AO1160" s="141"/>
      <c r="AP1160" s="141"/>
      <c r="AQ1160" s="141"/>
      <c r="AR1160" s="141"/>
      <c r="AS1160" s="141"/>
      <c r="AT1160" s="141"/>
      <c r="AU1160" s="141"/>
      <c r="AV1160" s="141"/>
      <c r="AW1160" s="141"/>
      <c r="AX1160" s="141"/>
      <c r="AY1160" s="141"/>
      <c r="AZ1160" s="141"/>
      <c r="BA1160" s="141"/>
      <c r="BB1160" s="141"/>
      <c r="BC1160" s="141"/>
    </row>
    <row r="1161" spans="7:55" s="2" customFormat="1" x14ac:dyDescent="0.4">
      <c r="G1161" s="141"/>
      <c r="H1161" s="141"/>
      <c r="I1161" s="141"/>
      <c r="J1161" s="141"/>
      <c r="K1161" s="141"/>
      <c r="L1161" s="141"/>
      <c r="M1161" s="141"/>
      <c r="N1161" s="141"/>
      <c r="O1161" s="141"/>
      <c r="P1161" s="141"/>
      <c r="Q1161" s="141"/>
      <c r="R1161" s="141"/>
      <c r="S1161" s="141"/>
      <c r="T1161" s="141"/>
      <c r="U1161" s="141"/>
      <c r="V1161" s="141"/>
      <c r="W1161" s="141"/>
      <c r="X1161" s="141"/>
      <c r="Y1161" s="141"/>
      <c r="Z1161" s="141"/>
      <c r="AA1161" s="141"/>
      <c r="AB1161" s="141"/>
      <c r="AC1161" s="141"/>
      <c r="AD1161" s="141"/>
      <c r="AE1161" s="141"/>
      <c r="AF1161" s="141"/>
      <c r="AG1161" s="141"/>
      <c r="AH1161" s="141"/>
      <c r="AI1161" s="141"/>
      <c r="AJ1161" s="141"/>
      <c r="AK1161" s="141"/>
      <c r="AL1161" s="141"/>
      <c r="AM1161" s="141"/>
      <c r="AN1161" s="141"/>
      <c r="AO1161" s="141"/>
      <c r="AP1161" s="141"/>
      <c r="AQ1161" s="141"/>
      <c r="AR1161" s="141"/>
      <c r="AS1161" s="141"/>
      <c r="AT1161" s="141"/>
      <c r="AU1161" s="141"/>
      <c r="AV1161" s="141"/>
      <c r="AW1161" s="141"/>
      <c r="AX1161" s="141"/>
      <c r="AY1161" s="141"/>
      <c r="AZ1161" s="141"/>
      <c r="BA1161" s="141"/>
      <c r="BB1161" s="141"/>
      <c r="BC1161" s="141"/>
    </row>
    <row r="1162" spans="7:55" s="2" customFormat="1" x14ac:dyDescent="0.4">
      <c r="G1162" s="141"/>
      <c r="H1162" s="141"/>
      <c r="I1162" s="141"/>
      <c r="J1162" s="141"/>
      <c r="K1162" s="141"/>
      <c r="L1162" s="141"/>
      <c r="M1162" s="141"/>
      <c r="N1162" s="141"/>
      <c r="O1162" s="141"/>
      <c r="P1162" s="141"/>
      <c r="Q1162" s="141"/>
      <c r="R1162" s="141"/>
      <c r="S1162" s="141"/>
      <c r="T1162" s="141"/>
      <c r="U1162" s="141"/>
      <c r="V1162" s="141"/>
      <c r="W1162" s="141"/>
      <c r="X1162" s="141"/>
      <c r="Y1162" s="141"/>
      <c r="Z1162" s="141"/>
      <c r="AA1162" s="141"/>
      <c r="AB1162" s="141"/>
      <c r="AC1162" s="141"/>
      <c r="AD1162" s="141"/>
      <c r="AE1162" s="141"/>
      <c r="AF1162" s="141"/>
      <c r="AG1162" s="141"/>
      <c r="AH1162" s="141"/>
      <c r="AI1162" s="141"/>
      <c r="AJ1162" s="141"/>
      <c r="AK1162" s="141"/>
      <c r="AL1162" s="141"/>
      <c r="AM1162" s="141"/>
      <c r="AN1162" s="141"/>
      <c r="AO1162" s="141"/>
      <c r="AP1162" s="141"/>
      <c r="AQ1162" s="141"/>
      <c r="AR1162" s="141"/>
      <c r="AS1162" s="141"/>
      <c r="AT1162" s="141"/>
      <c r="AU1162" s="141"/>
      <c r="AV1162" s="141"/>
      <c r="AW1162" s="141"/>
      <c r="AX1162" s="141"/>
      <c r="AY1162" s="141"/>
      <c r="AZ1162" s="141"/>
      <c r="BA1162" s="141"/>
      <c r="BB1162" s="141"/>
      <c r="BC1162" s="141"/>
    </row>
    <row r="1163" spans="7:55" s="2" customFormat="1" x14ac:dyDescent="0.4">
      <c r="G1163" s="141"/>
      <c r="H1163" s="141"/>
      <c r="I1163" s="141"/>
      <c r="J1163" s="141"/>
      <c r="K1163" s="141"/>
      <c r="L1163" s="141"/>
      <c r="M1163" s="141"/>
      <c r="N1163" s="141"/>
      <c r="O1163" s="141"/>
      <c r="P1163" s="141"/>
      <c r="Q1163" s="141"/>
      <c r="R1163" s="141"/>
      <c r="S1163" s="141"/>
      <c r="T1163" s="141"/>
      <c r="U1163" s="141"/>
      <c r="V1163" s="141"/>
      <c r="W1163" s="141"/>
      <c r="X1163" s="141"/>
      <c r="Y1163" s="141"/>
      <c r="Z1163" s="141"/>
      <c r="AA1163" s="141"/>
      <c r="AB1163" s="141"/>
      <c r="AC1163" s="141"/>
      <c r="AD1163" s="141"/>
      <c r="AE1163" s="141"/>
      <c r="AF1163" s="141"/>
      <c r="AG1163" s="141"/>
      <c r="AH1163" s="141"/>
      <c r="AI1163" s="141"/>
      <c r="AJ1163" s="141"/>
      <c r="AK1163" s="141"/>
      <c r="AL1163" s="141"/>
      <c r="AM1163" s="141"/>
      <c r="AN1163" s="141"/>
      <c r="AO1163" s="141"/>
      <c r="AP1163" s="141"/>
      <c r="AQ1163" s="141"/>
      <c r="AR1163" s="141"/>
      <c r="AS1163" s="141"/>
      <c r="AT1163" s="141"/>
      <c r="AU1163" s="141"/>
      <c r="AV1163" s="141"/>
      <c r="AW1163" s="141"/>
      <c r="AX1163" s="141"/>
      <c r="AY1163" s="141"/>
      <c r="AZ1163" s="141"/>
      <c r="BA1163" s="141"/>
      <c r="BB1163" s="141"/>
      <c r="BC1163" s="141"/>
    </row>
    <row r="1164" spans="7:55" s="2" customFormat="1" x14ac:dyDescent="0.4">
      <c r="G1164" s="141"/>
      <c r="H1164" s="141"/>
      <c r="I1164" s="141"/>
      <c r="J1164" s="141"/>
      <c r="K1164" s="141"/>
      <c r="L1164" s="141"/>
      <c r="M1164" s="141"/>
      <c r="N1164" s="141"/>
      <c r="O1164" s="141"/>
      <c r="P1164" s="141"/>
      <c r="Q1164" s="141"/>
      <c r="R1164" s="141"/>
      <c r="S1164" s="141"/>
      <c r="T1164" s="141"/>
      <c r="U1164" s="141"/>
      <c r="V1164" s="141"/>
      <c r="W1164" s="141"/>
      <c r="X1164" s="141"/>
      <c r="Y1164" s="141"/>
      <c r="Z1164" s="141"/>
      <c r="AA1164" s="141"/>
      <c r="AB1164" s="141"/>
      <c r="AC1164" s="141"/>
      <c r="AD1164" s="141"/>
      <c r="AE1164" s="141"/>
      <c r="AF1164" s="141"/>
      <c r="AG1164" s="141"/>
      <c r="AH1164" s="141"/>
      <c r="AI1164" s="141"/>
      <c r="AJ1164" s="141"/>
      <c r="AK1164" s="141"/>
      <c r="AL1164" s="141"/>
      <c r="AM1164" s="141"/>
      <c r="AN1164" s="141"/>
      <c r="AO1164" s="141"/>
      <c r="AP1164" s="141"/>
      <c r="AQ1164" s="141"/>
      <c r="AR1164" s="141"/>
      <c r="AS1164" s="141"/>
      <c r="AT1164" s="141"/>
      <c r="AU1164" s="141"/>
      <c r="AV1164" s="141"/>
      <c r="AW1164" s="141"/>
      <c r="AX1164" s="141"/>
      <c r="AY1164" s="141"/>
      <c r="AZ1164" s="141"/>
      <c r="BA1164" s="141"/>
      <c r="BB1164" s="141"/>
      <c r="BC1164" s="141"/>
    </row>
    <row r="1165" spans="7:55" s="2" customFormat="1" x14ac:dyDescent="0.4">
      <c r="G1165" s="141"/>
      <c r="H1165" s="141"/>
      <c r="I1165" s="141"/>
      <c r="J1165" s="141"/>
      <c r="K1165" s="141"/>
      <c r="L1165" s="141"/>
      <c r="M1165" s="141"/>
      <c r="N1165" s="141"/>
      <c r="O1165" s="141"/>
      <c r="P1165" s="141"/>
      <c r="Q1165" s="141"/>
      <c r="R1165" s="141"/>
      <c r="S1165" s="141"/>
      <c r="T1165" s="141"/>
      <c r="U1165" s="141"/>
      <c r="V1165" s="141"/>
      <c r="W1165" s="141"/>
      <c r="X1165" s="141"/>
      <c r="Y1165" s="141"/>
      <c r="Z1165" s="141"/>
      <c r="AA1165" s="141"/>
      <c r="AB1165" s="141"/>
      <c r="AC1165" s="141"/>
      <c r="AD1165" s="141"/>
      <c r="AE1165" s="141"/>
      <c r="AF1165" s="141"/>
      <c r="AG1165" s="141"/>
      <c r="AH1165" s="141"/>
      <c r="AI1165" s="141"/>
      <c r="AJ1165" s="141"/>
      <c r="AK1165" s="141"/>
      <c r="AL1165" s="141"/>
      <c r="AM1165" s="141"/>
      <c r="AN1165" s="141"/>
      <c r="AO1165" s="141"/>
      <c r="AP1165" s="141"/>
      <c r="AQ1165" s="141"/>
      <c r="AR1165" s="141"/>
      <c r="AS1165" s="141"/>
      <c r="AT1165" s="141"/>
      <c r="AU1165" s="141"/>
      <c r="AV1165" s="141"/>
      <c r="AW1165" s="141"/>
      <c r="AX1165" s="141"/>
      <c r="AY1165" s="141"/>
      <c r="AZ1165" s="141"/>
      <c r="BA1165" s="141"/>
      <c r="BB1165" s="141"/>
      <c r="BC1165" s="141"/>
    </row>
    <row r="1166" spans="7:55" s="2" customFormat="1" x14ac:dyDescent="0.4">
      <c r="G1166" s="141"/>
      <c r="H1166" s="141"/>
      <c r="I1166" s="141"/>
      <c r="J1166" s="141"/>
      <c r="K1166" s="141"/>
      <c r="L1166" s="141"/>
      <c r="M1166" s="141"/>
      <c r="N1166" s="141"/>
      <c r="O1166" s="141"/>
      <c r="P1166" s="141"/>
      <c r="Q1166" s="141"/>
      <c r="R1166" s="141"/>
      <c r="S1166" s="141"/>
      <c r="T1166" s="141"/>
      <c r="U1166" s="141"/>
      <c r="V1166" s="141"/>
      <c r="W1166" s="141"/>
      <c r="X1166" s="141"/>
      <c r="Y1166" s="141"/>
      <c r="Z1166" s="141"/>
      <c r="AA1166" s="141"/>
      <c r="AB1166" s="141"/>
      <c r="AC1166" s="141"/>
      <c r="AD1166" s="141"/>
      <c r="AE1166" s="141"/>
      <c r="AF1166" s="141"/>
      <c r="AG1166" s="141"/>
      <c r="AH1166" s="141"/>
      <c r="AI1166" s="141"/>
      <c r="AJ1166" s="141"/>
      <c r="AK1166" s="141"/>
      <c r="AL1166" s="141"/>
      <c r="AM1166" s="141"/>
      <c r="AN1166" s="141"/>
      <c r="AO1166" s="141"/>
      <c r="AP1166" s="141"/>
      <c r="AQ1166" s="141"/>
      <c r="AR1166" s="141"/>
      <c r="AS1166" s="141"/>
      <c r="AT1166" s="141"/>
      <c r="AU1166" s="141"/>
      <c r="AV1166" s="141"/>
      <c r="AW1166" s="141"/>
      <c r="AX1166" s="141"/>
      <c r="AY1166" s="141"/>
      <c r="AZ1166" s="141"/>
      <c r="BA1166" s="141"/>
      <c r="BB1166" s="141"/>
      <c r="BC1166" s="141"/>
    </row>
    <row r="1167" spans="7:55" s="2" customFormat="1" x14ac:dyDescent="0.4">
      <c r="G1167" s="141"/>
      <c r="H1167" s="141"/>
      <c r="I1167" s="141"/>
      <c r="J1167" s="141"/>
      <c r="K1167" s="141"/>
      <c r="L1167" s="141"/>
      <c r="M1167" s="141"/>
      <c r="N1167" s="141"/>
      <c r="O1167" s="141"/>
      <c r="P1167" s="141"/>
      <c r="Q1167" s="141"/>
      <c r="R1167" s="141"/>
      <c r="S1167" s="141"/>
      <c r="T1167" s="141"/>
      <c r="U1167" s="141"/>
      <c r="V1167" s="141"/>
      <c r="W1167" s="141"/>
      <c r="X1167" s="141"/>
      <c r="Y1167" s="141"/>
      <c r="Z1167" s="141"/>
      <c r="AA1167" s="141"/>
      <c r="AB1167" s="141"/>
      <c r="AC1167" s="141"/>
      <c r="AD1167" s="141"/>
      <c r="AE1167" s="141"/>
      <c r="AF1167" s="141"/>
      <c r="AG1167" s="141"/>
      <c r="AH1167" s="141"/>
      <c r="AI1167" s="141"/>
      <c r="AJ1167" s="141"/>
      <c r="AK1167" s="141"/>
      <c r="AL1167" s="141"/>
      <c r="AM1167" s="141"/>
      <c r="AN1167" s="141"/>
      <c r="AO1167" s="141"/>
      <c r="AP1167" s="141"/>
      <c r="AQ1167" s="141"/>
      <c r="AR1167" s="141"/>
      <c r="AS1167" s="141"/>
      <c r="AT1167" s="141"/>
      <c r="AU1167" s="141"/>
      <c r="AV1167" s="141"/>
      <c r="AW1167" s="141"/>
      <c r="AX1167" s="141"/>
      <c r="AY1167" s="141"/>
      <c r="AZ1167" s="141"/>
      <c r="BA1167" s="141"/>
      <c r="BB1167" s="141"/>
      <c r="BC1167" s="141"/>
    </row>
    <row r="1168" spans="7:55" s="2" customFormat="1" x14ac:dyDescent="0.4">
      <c r="G1168" s="141"/>
      <c r="H1168" s="141"/>
      <c r="I1168" s="141"/>
      <c r="J1168" s="141"/>
      <c r="K1168" s="141"/>
      <c r="L1168" s="141"/>
      <c r="M1168" s="141"/>
      <c r="N1168" s="141"/>
      <c r="O1168" s="141"/>
      <c r="P1168" s="141"/>
      <c r="Q1168" s="141"/>
      <c r="R1168" s="141"/>
      <c r="S1168" s="141"/>
      <c r="T1168" s="141"/>
      <c r="U1168" s="141"/>
      <c r="V1168" s="141"/>
      <c r="W1168" s="141"/>
      <c r="X1168" s="141"/>
      <c r="Y1168" s="141"/>
      <c r="Z1168" s="141"/>
      <c r="AA1168" s="141"/>
      <c r="AB1168" s="141"/>
      <c r="AC1168" s="141"/>
      <c r="AD1168" s="141"/>
      <c r="AE1168" s="141"/>
      <c r="AF1168" s="141"/>
      <c r="AG1168" s="141"/>
      <c r="AH1168" s="141"/>
      <c r="AI1168" s="141"/>
      <c r="AJ1168" s="141"/>
      <c r="AK1168" s="141"/>
      <c r="AL1168" s="141"/>
      <c r="AM1168" s="141"/>
      <c r="AN1168" s="141"/>
      <c r="AO1168" s="141"/>
      <c r="AP1168" s="141"/>
      <c r="AQ1168" s="141"/>
      <c r="AR1168" s="141"/>
      <c r="AS1168" s="141"/>
      <c r="AT1168" s="141"/>
      <c r="AU1168" s="141"/>
      <c r="AV1168" s="141"/>
      <c r="AW1168" s="141"/>
      <c r="AX1168" s="141"/>
      <c r="AY1168" s="141"/>
      <c r="AZ1168" s="141"/>
      <c r="BA1168" s="141"/>
      <c r="BB1168" s="141"/>
      <c r="BC1168" s="141"/>
    </row>
    <row r="1169" spans="7:55" s="2" customFormat="1" x14ac:dyDescent="0.4">
      <c r="G1169" s="141"/>
      <c r="H1169" s="141"/>
      <c r="I1169" s="141"/>
      <c r="J1169" s="141"/>
      <c r="K1169" s="141"/>
      <c r="L1169" s="141"/>
      <c r="M1169" s="141"/>
      <c r="N1169" s="141"/>
      <c r="O1169" s="141"/>
      <c r="P1169" s="141"/>
      <c r="Q1169" s="141"/>
      <c r="R1169" s="141"/>
      <c r="S1169" s="141"/>
      <c r="T1169" s="141"/>
      <c r="U1169" s="141"/>
      <c r="V1169" s="141"/>
      <c r="W1169" s="141"/>
      <c r="X1169" s="141"/>
      <c r="Y1169" s="141"/>
      <c r="Z1169" s="141"/>
      <c r="AA1169" s="141"/>
      <c r="AB1169" s="141"/>
      <c r="AC1169" s="141"/>
      <c r="AD1169" s="141"/>
      <c r="AE1169" s="141"/>
      <c r="AF1169" s="141"/>
      <c r="AG1169" s="141"/>
      <c r="AH1169" s="141"/>
      <c r="AI1169" s="141"/>
      <c r="AJ1169" s="141"/>
      <c r="AK1169" s="141"/>
      <c r="AL1169" s="141"/>
      <c r="AM1169" s="141"/>
      <c r="AN1169" s="141"/>
      <c r="AO1169" s="141"/>
      <c r="AP1169" s="141"/>
      <c r="AQ1169" s="141"/>
      <c r="AR1169" s="141"/>
      <c r="AS1169" s="141"/>
      <c r="AT1169" s="141"/>
      <c r="AU1169" s="141"/>
      <c r="AV1169" s="141"/>
      <c r="AW1169" s="141"/>
      <c r="AX1169" s="141"/>
      <c r="AY1169" s="141"/>
      <c r="AZ1169" s="141"/>
      <c r="BA1169" s="141"/>
      <c r="BB1169" s="141"/>
      <c r="BC1169" s="141"/>
    </row>
    <row r="1170" spans="7:55" s="2" customFormat="1" x14ac:dyDescent="0.4">
      <c r="G1170" s="141"/>
      <c r="H1170" s="141"/>
      <c r="I1170" s="141"/>
      <c r="J1170" s="141"/>
      <c r="K1170" s="141"/>
      <c r="L1170" s="141"/>
      <c r="M1170" s="141"/>
      <c r="N1170" s="141"/>
      <c r="O1170" s="141"/>
      <c r="P1170" s="141"/>
      <c r="Q1170" s="141"/>
      <c r="R1170" s="141"/>
      <c r="S1170" s="141"/>
      <c r="T1170" s="141"/>
      <c r="U1170" s="141"/>
      <c r="V1170" s="141"/>
      <c r="W1170" s="141"/>
      <c r="X1170" s="141"/>
      <c r="Y1170" s="141"/>
      <c r="Z1170" s="141"/>
      <c r="AA1170" s="141"/>
      <c r="AB1170" s="141"/>
      <c r="AC1170" s="141"/>
      <c r="AD1170" s="141"/>
      <c r="AE1170" s="141"/>
      <c r="AF1170" s="141"/>
      <c r="AG1170" s="141"/>
      <c r="AH1170" s="141"/>
      <c r="AI1170" s="141"/>
      <c r="AJ1170" s="141"/>
      <c r="AK1170" s="141"/>
      <c r="AL1170" s="141"/>
      <c r="AM1170" s="141"/>
      <c r="AN1170" s="141"/>
      <c r="AO1170" s="141"/>
      <c r="AP1170" s="141"/>
      <c r="AQ1170" s="141"/>
      <c r="AR1170" s="141"/>
      <c r="AS1170" s="141"/>
      <c r="AT1170" s="141"/>
      <c r="AU1170" s="141"/>
      <c r="AV1170" s="141"/>
      <c r="AW1170" s="141"/>
      <c r="AX1170" s="141"/>
      <c r="AY1170" s="141"/>
      <c r="AZ1170" s="141"/>
      <c r="BA1170" s="141"/>
      <c r="BB1170" s="141"/>
      <c r="BC1170" s="141"/>
    </row>
    <row r="1171" spans="7:55" s="2" customFormat="1" x14ac:dyDescent="0.4">
      <c r="G1171" s="141"/>
      <c r="H1171" s="141"/>
      <c r="I1171" s="141"/>
      <c r="J1171" s="141"/>
      <c r="K1171" s="141"/>
      <c r="L1171" s="141"/>
      <c r="M1171" s="141"/>
      <c r="N1171" s="141"/>
      <c r="O1171" s="141"/>
      <c r="P1171" s="141"/>
      <c r="Q1171" s="141"/>
      <c r="R1171" s="141"/>
      <c r="S1171" s="141"/>
      <c r="T1171" s="141"/>
      <c r="U1171" s="141"/>
      <c r="V1171" s="141"/>
      <c r="W1171" s="141"/>
      <c r="X1171" s="141"/>
      <c r="Y1171" s="141"/>
      <c r="Z1171" s="141"/>
      <c r="AA1171" s="141"/>
      <c r="AB1171" s="141"/>
      <c r="AC1171" s="141"/>
      <c r="AD1171" s="141"/>
      <c r="AE1171" s="141"/>
      <c r="AF1171" s="141"/>
      <c r="AG1171" s="141"/>
      <c r="AH1171" s="141"/>
      <c r="AI1171" s="141"/>
      <c r="AJ1171" s="141"/>
      <c r="AK1171" s="141"/>
      <c r="AL1171" s="141"/>
      <c r="AM1171" s="141"/>
      <c r="AN1171" s="141"/>
      <c r="AO1171" s="141"/>
      <c r="AP1171" s="141"/>
      <c r="AQ1171" s="141"/>
      <c r="AR1171" s="141"/>
      <c r="AS1171" s="141"/>
      <c r="AT1171" s="141"/>
      <c r="AU1171" s="141"/>
      <c r="AV1171" s="141"/>
      <c r="AW1171" s="141"/>
      <c r="AX1171" s="141"/>
      <c r="AY1171" s="141"/>
      <c r="AZ1171" s="141"/>
      <c r="BA1171" s="141"/>
      <c r="BB1171" s="141"/>
      <c r="BC1171" s="141"/>
    </row>
    <row r="1172" spans="7:55" s="2" customFormat="1" x14ac:dyDescent="0.4">
      <c r="G1172" s="141"/>
      <c r="H1172" s="141"/>
      <c r="I1172" s="141"/>
      <c r="J1172" s="141"/>
      <c r="K1172" s="141"/>
      <c r="L1172" s="141"/>
      <c r="M1172" s="141"/>
      <c r="N1172" s="141"/>
      <c r="O1172" s="141"/>
      <c r="P1172" s="141"/>
      <c r="Q1172" s="141"/>
      <c r="R1172" s="141"/>
      <c r="S1172" s="141"/>
      <c r="T1172" s="141"/>
      <c r="U1172" s="141"/>
      <c r="V1172" s="141"/>
      <c r="W1172" s="141"/>
      <c r="X1172" s="141"/>
      <c r="Y1172" s="141"/>
      <c r="Z1172" s="141"/>
      <c r="AA1172" s="141"/>
      <c r="AB1172" s="141"/>
      <c r="AC1172" s="141"/>
      <c r="AD1172" s="141"/>
      <c r="AE1172" s="141"/>
      <c r="AF1172" s="141"/>
      <c r="AG1172" s="141"/>
      <c r="AH1172" s="141"/>
      <c r="AI1172" s="141"/>
      <c r="AJ1172" s="141"/>
      <c r="AK1172" s="141"/>
      <c r="AL1172" s="141"/>
      <c r="AM1172" s="141"/>
      <c r="AN1172" s="141"/>
      <c r="AO1172" s="141"/>
      <c r="AP1172" s="141"/>
      <c r="AQ1172" s="141"/>
      <c r="AR1172" s="141"/>
      <c r="AS1172" s="141"/>
      <c r="AT1172" s="141"/>
      <c r="AU1172" s="141"/>
      <c r="AV1172" s="141"/>
      <c r="AW1172" s="141"/>
      <c r="AX1172" s="141"/>
      <c r="AY1172" s="141"/>
      <c r="AZ1172" s="141"/>
      <c r="BA1172" s="141"/>
      <c r="BB1172" s="141"/>
      <c r="BC1172" s="141"/>
    </row>
    <row r="1173" spans="7:55" s="2" customFormat="1" x14ac:dyDescent="0.4">
      <c r="G1173" s="141"/>
      <c r="H1173" s="141"/>
      <c r="I1173" s="141"/>
      <c r="J1173" s="141"/>
      <c r="K1173" s="141"/>
      <c r="L1173" s="141"/>
      <c r="M1173" s="141"/>
      <c r="N1173" s="141"/>
      <c r="O1173" s="141"/>
      <c r="P1173" s="141"/>
      <c r="Q1173" s="141"/>
      <c r="R1173" s="141"/>
      <c r="S1173" s="141"/>
      <c r="T1173" s="141"/>
      <c r="U1173" s="141"/>
      <c r="V1173" s="141"/>
      <c r="W1173" s="141"/>
      <c r="X1173" s="141"/>
      <c r="Y1173" s="141"/>
      <c r="Z1173" s="141"/>
      <c r="AA1173" s="141"/>
      <c r="AB1173" s="141"/>
      <c r="AC1173" s="141"/>
      <c r="AD1173" s="141"/>
      <c r="AE1173" s="141"/>
      <c r="AF1173" s="141"/>
      <c r="AG1173" s="141"/>
      <c r="AH1173" s="141"/>
      <c r="AI1173" s="141"/>
      <c r="AJ1173" s="141"/>
      <c r="AK1173" s="141"/>
      <c r="AL1173" s="141"/>
      <c r="AM1173" s="141"/>
      <c r="AN1173" s="141"/>
      <c r="AO1173" s="141"/>
      <c r="AP1173" s="141"/>
      <c r="AQ1173" s="141"/>
      <c r="AR1173" s="141"/>
      <c r="AS1173" s="141"/>
      <c r="AT1173" s="141"/>
      <c r="AU1173" s="141"/>
      <c r="AV1173" s="141"/>
      <c r="AW1173" s="141"/>
      <c r="AX1173" s="141"/>
      <c r="AY1173" s="141"/>
      <c r="AZ1173" s="141"/>
      <c r="BA1173" s="141"/>
      <c r="BB1173" s="141"/>
      <c r="BC1173" s="141"/>
    </row>
    <row r="1174" spans="7:55" s="2" customFormat="1" x14ac:dyDescent="0.4">
      <c r="G1174" s="141"/>
      <c r="H1174" s="141"/>
      <c r="I1174" s="141"/>
      <c r="J1174" s="141"/>
      <c r="K1174" s="141"/>
      <c r="L1174" s="141"/>
      <c r="M1174" s="141"/>
      <c r="N1174" s="141"/>
      <c r="O1174" s="141"/>
      <c r="P1174" s="141"/>
      <c r="Q1174" s="141"/>
      <c r="R1174" s="141"/>
      <c r="S1174" s="141"/>
      <c r="T1174" s="141"/>
      <c r="U1174" s="141"/>
      <c r="V1174" s="141"/>
      <c r="W1174" s="141"/>
      <c r="X1174" s="141"/>
      <c r="Y1174" s="141"/>
      <c r="Z1174" s="141"/>
      <c r="AA1174" s="141"/>
      <c r="AB1174" s="141"/>
      <c r="AC1174" s="141"/>
      <c r="AD1174" s="141"/>
      <c r="AE1174" s="141"/>
      <c r="AF1174" s="141"/>
      <c r="AG1174" s="141"/>
      <c r="AH1174" s="141"/>
      <c r="AI1174" s="141"/>
      <c r="AJ1174" s="141"/>
      <c r="AK1174" s="141"/>
      <c r="AL1174" s="141"/>
      <c r="AM1174" s="141"/>
      <c r="AN1174" s="141"/>
      <c r="AO1174" s="141"/>
      <c r="AP1174" s="141"/>
      <c r="AQ1174" s="141"/>
      <c r="AR1174" s="141"/>
      <c r="AS1174" s="141"/>
      <c r="AT1174" s="141"/>
      <c r="AU1174" s="141"/>
      <c r="AV1174" s="141"/>
      <c r="AW1174" s="141"/>
      <c r="AX1174" s="141"/>
      <c r="AY1174" s="141"/>
      <c r="AZ1174" s="141"/>
      <c r="BA1174" s="141"/>
      <c r="BB1174" s="141"/>
      <c r="BC1174" s="141"/>
    </row>
    <row r="1175" spans="7:55" s="2" customFormat="1" x14ac:dyDescent="0.4">
      <c r="G1175" s="141"/>
      <c r="H1175" s="141"/>
      <c r="I1175" s="141"/>
      <c r="J1175" s="141"/>
      <c r="K1175" s="141"/>
      <c r="L1175" s="141"/>
      <c r="M1175" s="141"/>
      <c r="N1175" s="141"/>
      <c r="O1175" s="141"/>
      <c r="P1175" s="141"/>
      <c r="Q1175" s="141"/>
      <c r="R1175" s="141"/>
      <c r="S1175" s="141"/>
      <c r="T1175" s="141"/>
      <c r="U1175" s="141"/>
      <c r="V1175" s="141"/>
      <c r="W1175" s="141"/>
      <c r="X1175" s="141"/>
      <c r="Y1175" s="141"/>
      <c r="Z1175" s="141"/>
      <c r="AA1175" s="141"/>
      <c r="AB1175" s="141"/>
      <c r="AC1175" s="141"/>
      <c r="AD1175" s="141"/>
      <c r="AE1175" s="141"/>
      <c r="AF1175" s="141"/>
      <c r="AG1175" s="141"/>
      <c r="AH1175" s="141"/>
      <c r="AI1175" s="141"/>
      <c r="AJ1175" s="141"/>
      <c r="AK1175" s="141"/>
      <c r="AL1175" s="141"/>
      <c r="AM1175" s="141"/>
      <c r="AN1175" s="141"/>
      <c r="AO1175" s="141"/>
      <c r="AP1175" s="141"/>
      <c r="AQ1175" s="141"/>
      <c r="AR1175" s="141"/>
      <c r="AS1175" s="141"/>
      <c r="AT1175" s="141"/>
      <c r="AU1175" s="141"/>
      <c r="AV1175" s="141"/>
      <c r="AW1175" s="141"/>
      <c r="AX1175" s="141"/>
      <c r="AY1175" s="141"/>
      <c r="AZ1175" s="141"/>
      <c r="BA1175" s="141"/>
      <c r="BB1175" s="141"/>
      <c r="BC1175" s="141"/>
    </row>
    <row r="1176" spans="7:55" s="2" customFormat="1" x14ac:dyDescent="0.4">
      <c r="G1176" s="141"/>
      <c r="H1176" s="141"/>
      <c r="I1176" s="141"/>
      <c r="J1176" s="141"/>
      <c r="K1176" s="141"/>
      <c r="L1176" s="141"/>
      <c r="M1176" s="141"/>
      <c r="N1176" s="141"/>
      <c r="O1176" s="141"/>
      <c r="P1176" s="141"/>
      <c r="Q1176" s="141"/>
      <c r="R1176" s="141"/>
      <c r="S1176" s="141"/>
      <c r="T1176" s="141"/>
      <c r="U1176" s="141"/>
      <c r="V1176" s="141"/>
      <c r="W1176" s="141"/>
      <c r="X1176" s="141"/>
      <c r="Y1176" s="141"/>
      <c r="Z1176" s="141"/>
      <c r="AA1176" s="141"/>
      <c r="AB1176" s="141"/>
      <c r="AC1176" s="141"/>
      <c r="AD1176" s="141"/>
      <c r="AE1176" s="141"/>
      <c r="AF1176" s="141"/>
      <c r="AG1176" s="141"/>
      <c r="AH1176" s="141"/>
      <c r="AI1176" s="141"/>
      <c r="AJ1176" s="141"/>
      <c r="AK1176" s="141"/>
      <c r="AL1176" s="141"/>
      <c r="AM1176" s="141"/>
      <c r="AN1176" s="141"/>
      <c r="AO1176" s="141"/>
      <c r="AP1176" s="141"/>
      <c r="AQ1176" s="141"/>
      <c r="AR1176" s="141"/>
      <c r="AS1176" s="141"/>
      <c r="AT1176" s="141"/>
      <c r="AU1176" s="141"/>
      <c r="AV1176" s="141"/>
      <c r="AW1176" s="141"/>
      <c r="AX1176" s="141"/>
      <c r="AY1176" s="141"/>
      <c r="AZ1176" s="141"/>
      <c r="BA1176" s="141"/>
      <c r="BB1176" s="141"/>
      <c r="BC1176" s="141"/>
    </row>
    <row r="1177" spans="7:55" s="2" customFormat="1" x14ac:dyDescent="0.4">
      <c r="G1177" s="141"/>
      <c r="H1177" s="141"/>
      <c r="I1177" s="141"/>
      <c r="J1177" s="141"/>
      <c r="K1177" s="141"/>
      <c r="L1177" s="141"/>
      <c r="M1177" s="141"/>
      <c r="N1177" s="141"/>
      <c r="O1177" s="141"/>
      <c r="P1177" s="141"/>
      <c r="Q1177" s="141"/>
      <c r="R1177" s="141"/>
      <c r="S1177" s="141"/>
      <c r="T1177" s="141"/>
      <c r="U1177" s="141"/>
      <c r="V1177" s="141"/>
      <c r="W1177" s="141"/>
      <c r="X1177" s="141"/>
      <c r="Y1177" s="141"/>
      <c r="Z1177" s="141"/>
      <c r="AA1177" s="141"/>
      <c r="AB1177" s="141"/>
      <c r="AC1177" s="141"/>
      <c r="AD1177" s="141"/>
      <c r="AE1177" s="141"/>
      <c r="AF1177" s="141"/>
      <c r="AG1177" s="141"/>
      <c r="AH1177" s="141"/>
      <c r="AI1177" s="141"/>
      <c r="AJ1177" s="141"/>
      <c r="AK1177" s="141"/>
      <c r="AL1177" s="141"/>
      <c r="AM1177" s="141"/>
      <c r="AN1177" s="141"/>
      <c r="AO1177" s="141"/>
      <c r="AP1177" s="141"/>
      <c r="AQ1177" s="141"/>
      <c r="AR1177" s="141"/>
      <c r="AS1177" s="141"/>
      <c r="AT1177" s="141"/>
      <c r="AU1177" s="141"/>
      <c r="AV1177" s="141"/>
      <c r="AW1177" s="141"/>
      <c r="AX1177" s="141"/>
      <c r="AY1177" s="141"/>
      <c r="AZ1177" s="141"/>
      <c r="BA1177" s="141"/>
      <c r="BB1177" s="141"/>
      <c r="BC1177" s="141"/>
    </row>
    <row r="1178" spans="7:55" s="2" customFormat="1" x14ac:dyDescent="0.4">
      <c r="G1178" s="141"/>
      <c r="H1178" s="141"/>
      <c r="I1178" s="141"/>
      <c r="J1178" s="141"/>
      <c r="K1178" s="141"/>
      <c r="L1178" s="141"/>
      <c r="M1178" s="141"/>
      <c r="N1178" s="141"/>
      <c r="O1178" s="141"/>
      <c r="P1178" s="141"/>
      <c r="Q1178" s="141"/>
      <c r="R1178" s="141"/>
      <c r="S1178" s="141"/>
      <c r="T1178" s="141"/>
      <c r="U1178" s="141"/>
      <c r="V1178" s="141"/>
      <c r="W1178" s="141"/>
      <c r="X1178" s="141"/>
      <c r="Y1178" s="141"/>
      <c r="Z1178" s="141"/>
      <c r="AA1178" s="141"/>
      <c r="AB1178" s="141"/>
      <c r="AC1178" s="141"/>
      <c r="AD1178" s="141"/>
      <c r="AE1178" s="141"/>
      <c r="AF1178" s="141"/>
      <c r="AG1178" s="141"/>
      <c r="AH1178" s="141"/>
      <c r="AI1178" s="141"/>
      <c r="AJ1178" s="141"/>
      <c r="AK1178" s="141"/>
      <c r="AL1178" s="141"/>
      <c r="AM1178" s="141"/>
      <c r="AN1178" s="141"/>
      <c r="AO1178" s="141"/>
      <c r="AP1178" s="141"/>
      <c r="AQ1178" s="141"/>
      <c r="AR1178" s="141"/>
      <c r="AS1178" s="141"/>
      <c r="AT1178" s="141"/>
      <c r="AU1178" s="141"/>
      <c r="AV1178" s="141"/>
      <c r="AW1178" s="141"/>
      <c r="AX1178" s="141"/>
      <c r="AY1178" s="141"/>
      <c r="AZ1178" s="141"/>
      <c r="BA1178" s="141"/>
      <c r="BB1178" s="141"/>
      <c r="BC1178" s="141"/>
    </row>
    <row r="1179" spans="7:55" s="2" customFormat="1" x14ac:dyDescent="0.4">
      <c r="G1179" s="141"/>
      <c r="H1179" s="141"/>
      <c r="I1179" s="141"/>
      <c r="J1179" s="141"/>
      <c r="K1179" s="141"/>
      <c r="L1179" s="141"/>
      <c r="M1179" s="141"/>
      <c r="N1179" s="141"/>
      <c r="O1179" s="141"/>
      <c r="P1179" s="141"/>
      <c r="Q1179" s="141"/>
      <c r="R1179" s="141"/>
      <c r="S1179" s="141"/>
      <c r="T1179" s="141"/>
      <c r="U1179" s="141"/>
      <c r="V1179" s="141"/>
      <c r="W1179" s="141"/>
      <c r="X1179" s="141"/>
      <c r="Y1179" s="141"/>
      <c r="Z1179" s="141"/>
      <c r="AA1179" s="141"/>
      <c r="AB1179" s="141"/>
      <c r="AC1179" s="141"/>
      <c r="AD1179" s="141"/>
      <c r="AE1179" s="141"/>
      <c r="AF1179" s="141"/>
      <c r="AG1179" s="141"/>
      <c r="AH1179" s="141"/>
      <c r="AI1179" s="141"/>
      <c r="AJ1179" s="141"/>
      <c r="AK1179" s="141"/>
      <c r="AL1179" s="141"/>
      <c r="AM1179" s="141"/>
      <c r="AN1179" s="141"/>
      <c r="AO1179" s="141"/>
      <c r="AP1179" s="141"/>
      <c r="AQ1179" s="141"/>
      <c r="AR1179" s="141"/>
      <c r="AS1179" s="141"/>
      <c r="AT1179" s="141"/>
      <c r="AU1179" s="141"/>
      <c r="AV1179" s="141"/>
      <c r="AW1179" s="141"/>
      <c r="AX1179" s="141"/>
      <c r="AY1179" s="141"/>
      <c r="AZ1179" s="141"/>
      <c r="BA1179" s="141"/>
      <c r="BB1179" s="141"/>
      <c r="BC1179" s="141"/>
    </row>
    <row r="1180" spans="7:55" s="2" customFormat="1" x14ac:dyDescent="0.4">
      <c r="G1180" s="141"/>
      <c r="H1180" s="141"/>
      <c r="I1180" s="141"/>
      <c r="J1180" s="141"/>
      <c r="K1180" s="141"/>
      <c r="L1180" s="141"/>
      <c r="M1180" s="141"/>
      <c r="N1180" s="141"/>
      <c r="O1180" s="141"/>
      <c r="P1180" s="141"/>
      <c r="Q1180" s="141"/>
      <c r="R1180" s="141"/>
      <c r="S1180" s="141"/>
      <c r="T1180" s="141"/>
      <c r="U1180" s="141"/>
      <c r="V1180" s="141"/>
      <c r="W1180" s="141"/>
      <c r="X1180" s="141"/>
      <c r="Y1180" s="141"/>
      <c r="Z1180" s="141"/>
      <c r="AA1180" s="141"/>
      <c r="AB1180" s="141"/>
      <c r="AC1180" s="141"/>
      <c r="AD1180" s="141"/>
      <c r="AE1180" s="141"/>
      <c r="AF1180" s="141"/>
      <c r="AG1180" s="141"/>
      <c r="AH1180" s="141"/>
      <c r="AI1180" s="141"/>
      <c r="AJ1180" s="141"/>
      <c r="AK1180" s="141"/>
      <c r="AL1180" s="141"/>
      <c r="AM1180" s="141"/>
      <c r="AN1180" s="141"/>
      <c r="AO1180" s="141"/>
      <c r="AP1180" s="141"/>
      <c r="AQ1180" s="141"/>
      <c r="AR1180" s="141"/>
      <c r="AS1180" s="141"/>
      <c r="AT1180" s="141"/>
      <c r="AU1180" s="141"/>
      <c r="AV1180" s="141"/>
      <c r="AW1180" s="141"/>
      <c r="AX1180" s="141"/>
      <c r="AY1180" s="141"/>
      <c r="AZ1180" s="141"/>
      <c r="BA1180" s="141"/>
      <c r="BB1180" s="141"/>
      <c r="BC1180" s="141"/>
    </row>
    <row r="1181" spans="7:55" s="2" customFormat="1" x14ac:dyDescent="0.4">
      <c r="G1181" s="141"/>
      <c r="H1181" s="141"/>
      <c r="I1181" s="141"/>
      <c r="J1181" s="141"/>
      <c r="K1181" s="141"/>
      <c r="L1181" s="141"/>
      <c r="M1181" s="141"/>
      <c r="N1181" s="141"/>
      <c r="O1181" s="141"/>
      <c r="P1181" s="141"/>
      <c r="Q1181" s="141"/>
      <c r="R1181" s="141"/>
      <c r="S1181" s="141"/>
      <c r="T1181" s="141"/>
      <c r="U1181" s="141"/>
      <c r="V1181" s="141"/>
      <c r="W1181" s="141"/>
      <c r="X1181" s="141"/>
      <c r="Y1181" s="141"/>
      <c r="Z1181" s="141"/>
      <c r="AA1181" s="141"/>
      <c r="AB1181" s="141"/>
      <c r="AC1181" s="141"/>
      <c r="AD1181" s="141"/>
      <c r="AE1181" s="141"/>
      <c r="AF1181" s="141"/>
      <c r="AG1181" s="141"/>
      <c r="AH1181" s="141"/>
      <c r="AI1181" s="141"/>
      <c r="AJ1181" s="141"/>
      <c r="AK1181" s="141"/>
      <c r="AL1181" s="141"/>
      <c r="AM1181" s="141"/>
      <c r="AN1181" s="141"/>
      <c r="AO1181" s="141"/>
      <c r="AP1181" s="141"/>
      <c r="AQ1181" s="141"/>
      <c r="AR1181" s="141"/>
      <c r="AS1181" s="141"/>
      <c r="AT1181" s="141"/>
      <c r="AU1181" s="141"/>
      <c r="AV1181" s="141"/>
      <c r="AW1181" s="141"/>
      <c r="AX1181" s="141"/>
      <c r="AY1181" s="141"/>
      <c r="AZ1181" s="141"/>
      <c r="BA1181" s="141"/>
      <c r="BB1181" s="141"/>
      <c r="BC1181" s="141"/>
    </row>
    <row r="1182" spans="7:55" s="2" customFormat="1" x14ac:dyDescent="0.4">
      <c r="G1182" s="141"/>
      <c r="H1182" s="141"/>
      <c r="I1182" s="141"/>
      <c r="J1182" s="141"/>
      <c r="K1182" s="141"/>
      <c r="L1182" s="141"/>
      <c r="M1182" s="141"/>
      <c r="N1182" s="141"/>
      <c r="O1182" s="141"/>
      <c r="P1182" s="141"/>
      <c r="Q1182" s="141"/>
      <c r="R1182" s="141"/>
      <c r="S1182" s="141"/>
      <c r="T1182" s="141"/>
      <c r="U1182" s="141"/>
      <c r="V1182" s="141"/>
      <c r="W1182" s="141"/>
      <c r="X1182" s="141"/>
      <c r="Y1182" s="141"/>
      <c r="Z1182" s="141"/>
      <c r="AA1182" s="141"/>
      <c r="AB1182" s="141"/>
      <c r="AC1182" s="141"/>
      <c r="AD1182" s="141"/>
      <c r="AE1182" s="141"/>
      <c r="AF1182" s="141"/>
      <c r="AG1182" s="141"/>
      <c r="AH1182" s="141"/>
      <c r="AI1182" s="141"/>
      <c r="AJ1182" s="141"/>
      <c r="AK1182" s="141"/>
      <c r="AL1182" s="141"/>
      <c r="AM1182" s="141"/>
      <c r="AN1182" s="141"/>
      <c r="AO1182" s="141"/>
      <c r="AP1182" s="141"/>
      <c r="AQ1182" s="141"/>
      <c r="AR1182" s="141"/>
      <c r="AS1182" s="141"/>
      <c r="AT1182" s="141"/>
      <c r="AU1182" s="141"/>
      <c r="AV1182" s="141"/>
      <c r="AW1182" s="141"/>
      <c r="AX1182" s="141"/>
      <c r="AY1182" s="141"/>
      <c r="AZ1182" s="141"/>
      <c r="BA1182" s="141"/>
      <c r="BB1182" s="141"/>
      <c r="BC1182" s="141"/>
    </row>
    <row r="1183" spans="7:55" s="2" customFormat="1" x14ac:dyDescent="0.4">
      <c r="G1183" s="141"/>
      <c r="H1183" s="141"/>
      <c r="I1183" s="141"/>
      <c r="J1183" s="141"/>
      <c r="K1183" s="141"/>
      <c r="L1183" s="141"/>
      <c r="M1183" s="141"/>
      <c r="N1183" s="141"/>
      <c r="O1183" s="141"/>
      <c r="P1183" s="141"/>
      <c r="Q1183" s="141"/>
      <c r="R1183" s="141"/>
      <c r="S1183" s="141"/>
      <c r="T1183" s="141"/>
      <c r="U1183" s="141"/>
      <c r="V1183" s="141"/>
      <c r="W1183" s="141"/>
      <c r="X1183" s="141"/>
      <c r="Y1183" s="141"/>
      <c r="Z1183" s="141"/>
      <c r="AA1183" s="141"/>
      <c r="AB1183" s="141"/>
      <c r="AC1183" s="141"/>
      <c r="AD1183" s="141"/>
      <c r="AE1183" s="141"/>
      <c r="AF1183" s="141"/>
      <c r="AG1183" s="141"/>
      <c r="AH1183" s="141"/>
      <c r="AI1183" s="141"/>
      <c r="AJ1183" s="141"/>
      <c r="AK1183" s="141"/>
      <c r="AL1183" s="141"/>
      <c r="AM1183" s="141"/>
      <c r="AN1183" s="141"/>
      <c r="AO1183" s="141"/>
      <c r="AP1183" s="141"/>
      <c r="AQ1183" s="141"/>
      <c r="AR1183" s="141"/>
      <c r="AS1183" s="141"/>
      <c r="AT1183" s="141"/>
      <c r="AU1183" s="141"/>
      <c r="AV1183" s="141"/>
      <c r="AW1183" s="141"/>
      <c r="AX1183" s="141"/>
      <c r="AY1183" s="141"/>
      <c r="AZ1183" s="141"/>
      <c r="BA1183" s="141"/>
      <c r="BB1183" s="141"/>
      <c r="BC1183" s="141"/>
    </row>
    <row r="1184" spans="7:55" s="2" customFormat="1" x14ac:dyDescent="0.4">
      <c r="G1184" s="141"/>
      <c r="H1184" s="141"/>
      <c r="I1184" s="141"/>
      <c r="J1184" s="141"/>
      <c r="K1184" s="141"/>
      <c r="L1184" s="141"/>
      <c r="M1184" s="141"/>
      <c r="N1184" s="141"/>
      <c r="O1184" s="141"/>
      <c r="P1184" s="141"/>
      <c r="Q1184" s="141"/>
      <c r="R1184" s="141"/>
      <c r="S1184" s="141"/>
      <c r="T1184" s="141"/>
      <c r="U1184" s="141"/>
      <c r="V1184" s="141"/>
      <c r="W1184" s="141"/>
      <c r="X1184" s="141"/>
      <c r="Y1184" s="141"/>
      <c r="Z1184" s="141"/>
      <c r="AA1184" s="141"/>
      <c r="AB1184" s="141"/>
      <c r="AC1184" s="141"/>
      <c r="AD1184" s="141"/>
      <c r="AE1184" s="141"/>
      <c r="AF1184" s="141"/>
      <c r="AG1184" s="141"/>
      <c r="AH1184" s="141"/>
      <c r="AI1184" s="141"/>
      <c r="AJ1184" s="141"/>
      <c r="AK1184" s="141"/>
      <c r="AL1184" s="141"/>
      <c r="AM1184" s="141"/>
      <c r="AN1184" s="141"/>
      <c r="AO1184" s="141"/>
      <c r="AP1184" s="141"/>
      <c r="AQ1184" s="141"/>
      <c r="AR1184" s="141"/>
      <c r="AS1184" s="141"/>
      <c r="AT1184" s="141"/>
      <c r="AU1184" s="141"/>
      <c r="AV1184" s="141"/>
      <c r="AW1184" s="141"/>
      <c r="AX1184" s="141"/>
      <c r="AY1184" s="141"/>
      <c r="AZ1184" s="141"/>
      <c r="BA1184" s="141"/>
      <c r="BB1184" s="141"/>
      <c r="BC1184" s="141"/>
    </row>
    <row r="1185" spans="7:55" s="2" customFormat="1" x14ac:dyDescent="0.4">
      <c r="G1185" s="141"/>
      <c r="H1185" s="141"/>
      <c r="I1185" s="141"/>
      <c r="J1185" s="141"/>
      <c r="K1185" s="141"/>
      <c r="L1185" s="141"/>
      <c r="M1185" s="141"/>
      <c r="N1185" s="141"/>
      <c r="O1185" s="141"/>
      <c r="P1185" s="141"/>
      <c r="Q1185" s="141"/>
      <c r="R1185" s="141"/>
      <c r="S1185" s="141"/>
      <c r="T1185" s="141"/>
      <c r="U1185" s="141"/>
      <c r="V1185" s="141"/>
      <c r="W1185" s="141"/>
      <c r="X1185" s="141"/>
      <c r="Y1185" s="141"/>
      <c r="Z1185" s="141"/>
      <c r="AA1185" s="141"/>
      <c r="AB1185" s="141"/>
      <c r="AC1185" s="141"/>
      <c r="AD1185" s="141"/>
      <c r="AE1185" s="141"/>
      <c r="AF1185" s="141"/>
      <c r="AG1185" s="141"/>
      <c r="AH1185" s="141"/>
      <c r="AI1185" s="141"/>
      <c r="AJ1185" s="141"/>
      <c r="AK1185" s="141"/>
      <c r="AL1185" s="141"/>
      <c r="AM1185" s="141"/>
      <c r="AN1185" s="141"/>
      <c r="AO1185" s="141"/>
      <c r="AP1185" s="141"/>
      <c r="AQ1185" s="141"/>
      <c r="AR1185" s="141"/>
      <c r="AS1185" s="141"/>
      <c r="AT1185" s="141"/>
      <c r="AU1185" s="141"/>
      <c r="AV1185" s="141"/>
      <c r="AW1185" s="141"/>
      <c r="AX1185" s="141"/>
      <c r="AY1185" s="141"/>
      <c r="AZ1185" s="141"/>
      <c r="BA1185" s="141"/>
      <c r="BB1185" s="141"/>
      <c r="BC1185" s="141"/>
    </row>
    <row r="1186" spans="7:55" s="2" customFormat="1" x14ac:dyDescent="0.4">
      <c r="G1186" s="141"/>
      <c r="H1186" s="141"/>
      <c r="I1186" s="141"/>
      <c r="J1186" s="141"/>
      <c r="K1186" s="141"/>
      <c r="L1186" s="141"/>
      <c r="M1186" s="141"/>
      <c r="N1186" s="141"/>
      <c r="O1186" s="141"/>
      <c r="P1186" s="141"/>
      <c r="Q1186" s="141"/>
      <c r="R1186" s="141"/>
      <c r="S1186" s="141"/>
      <c r="T1186" s="141"/>
      <c r="U1186" s="141"/>
      <c r="V1186" s="141"/>
      <c r="W1186" s="141"/>
      <c r="X1186" s="141"/>
      <c r="Y1186" s="141"/>
      <c r="Z1186" s="141"/>
      <c r="AA1186" s="141"/>
      <c r="AB1186" s="141"/>
      <c r="AC1186" s="141"/>
      <c r="AD1186" s="141"/>
      <c r="AE1186" s="141"/>
      <c r="AF1186" s="141"/>
      <c r="AG1186" s="141"/>
      <c r="AH1186" s="141"/>
      <c r="AI1186" s="141"/>
      <c r="AJ1186" s="141"/>
      <c r="AK1186" s="141"/>
      <c r="AL1186" s="141"/>
      <c r="AM1186" s="141"/>
      <c r="AN1186" s="141"/>
      <c r="AO1186" s="141"/>
      <c r="AP1186" s="141"/>
      <c r="AQ1186" s="141"/>
      <c r="AR1186" s="141"/>
      <c r="AS1186" s="141"/>
      <c r="AT1186" s="141"/>
      <c r="AU1186" s="141"/>
      <c r="AV1186" s="141"/>
      <c r="AW1186" s="141"/>
      <c r="AX1186" s="141"/>
      <c r="AY1186" s="141"/>
      <c r="AZ1186" s="141"/>
      <c r="BA1186" s="141"/>
      <c r="BB1186" s="141"/>
      <c r="BC1186" s="141"/>
    </row>
    <row r="1187" spans="7:55" s="2" customFormat="1" x14ac:dyDescent="0.4">
      <c r="G1187" s="141"/>
      <c r="H1187" s="141"/>
      <c r="I1187" s="141"/>
      <c r="J1187" s="141"/>
      <c r="K1187" s="141"/>
      <c r="L1187" s="141"/>
      <c r="M1187" s="141"/>
      <c r="N1187" s="141"/>
      <c r="O1187" s="141"/>
      <c r="P1187" s="141"/>
      <c r="Q1187" s="141"/>
      <c r="R1187" s="141"/>
      <c r="S1187" s="141"/>
      <c r="T1187" s="141"/>
      <c r="U1187" s="141"/>
      <c r="V1187" s="141"/>
      <c r="W1187" s="141"/>
      <c r="X1187" s="141"/>
      <c r="Y1187" s="141"/>
      <c r="Z1187" s="141"/>
      <c r="AA1187" s="141"/>
      <c r="AB1187" s="141"/>
      <c r="AC1187" s="141"/>
      <c r="AD1187" s="141"/>
      <c r="AE1187" s="141"/>
      <c r="AF1187" s="141"/>
      <c r="AG1187" s="141"/>
      <c r="AH1187" s="141"/>
      <c r="AI1187" s="141"/>
      <c r="AJ1187" s="141"/>
      <c r="AK1187" s="141"/>
      <c r="AL1187" s="141"/>
      <c r="AM1187" s="141"/>
      <c r="AN1187" s="141"/>
      <c r="AO1187" s="141"/>
      <c r="AP1187" s="141"/>
      <c r="AQ1187" s="141"/>
      <c r="AR1187" s="141"/>
      <c r="AS1187" s="141"/>
      <c r="AT1187" s="141"/>
      <c r="AU1187" s="141"/>
      <c r="AV1187" s="141"/>
      <c r="AW1187" s="141"/>
      <c r="AX1187" s="141"/>
      <c r="AY1187" s="141"/>
      <c r="AZ1187" s="141"/>
      <c r="BA1187" s="141"/>
      <c r="BB1187" s="141"/>
      <c r="BC1187" s="141"/>
    </row>
    <row r="1188" spans="7:55" s="2" customFormat="1" x14ac:dyDescent="0.4">
      <c r="G1188" s="141"/>
      <c r="H1188" s="141"/>
      <c r="I1188" s="141"/>
      <c r="J1188" s="141"/>
      <c r="K1188" s="141"/>
      <c r="L1188" s="141"/>
      <c r="M1188" s="141"/>
      <c r="N1188" s="141"/>
      <c r="O1188" s="141"/>
      <c r="P1188" s="141"/>
      <c r="Q1188" s="141"/>
      <c r="R1188" s="141"/>
      <c r="S1188" s="141"/>
      <c r="T1188" s="141"/>
      <c r="U1188" s="141"/>
      <c r="V1188" s="141"/>
      <c r="W1188" s="141"/>
      <c r="X1188" s="141"/>
      <c r="Y1188" s="141"/>
      <c r="Z1188" s="141"/>
      <c r="AA1188" s="141"/>
      <c r="AB1188" s="141"/>
      <c r="AC1188" s="141"/>
      <c r="AD1188" s="141"/>
      <c r="AE1188" s="141"/>
      <c r="AF1188" s="141"/>
      <c r="AG1188" s="141"/>
      <c r="AH1188" s="141"/>
      <c r="AI1188" s="141"/>
      <c r="AJ1188" s="141"/>
      <c r="AK1188" s="141"/>
      <c r="AL1188" s="141"/>
      <c r="AM1188" s="141"/>
      <c r="AN1188" s="141"/>
      <c r="AO1188" s="141"/>
      <c r="AP1188" s="141"/>
      <c r="AQ1188" s="141"/>
      <c r="AR1188" s="141"/>
      <c r="AS1188" s="141"/>
      <c r="AT1188" s="141"/>
      <c r="AU1188" s="141"/>
      <c r="AV1188" s="141"/>
      <c r="AW1188" s="141"/>
      <c r="AX1188" s="141"/>
      <c r="AY1188" s="141"/>
      <c r="AZ1188" s="141"/>
      <c r="BA1188" s="141"/>
      <c r="BB1188" s="141"/>
      <c r="BC1188" s="141"/>
    </row>
    <row r="1189" spans="7:55" s="2" customFormat="1" x14ac:dyDescent="0.4">
      <c r="G1189" s="141"/>
      <c r="H1189" s="141"/>
      <c r="I1189" s="141"/>
      <c r="J1189" s="141"/>
      <c r="K1189" s="141"/>
      <c r="L1189" s="141"/>
      <c r="M1189" s="141"/>
      <c r="N1189" s="141"/>
      <c r="O1189" s="141"/>
      <c r="P1189" s="141"/>
      <c r="Q1189" s="141"/>
      <c r="R1189" s="141"/>
      <c r="S1189" s="141"/>
      <c r="T1189" s="141"/>
      <c r="U1189" s="141"/>
      <c r="V1189" s="141"/>
      <c r="W1189" s="141"/>
      <c r="X1189" s="141"/>
      <c r="Y1189" s="141"/>
      <c r="Z1189" s="141"/>
      <c r="AA1189" s="141"/>
      <c r="AB1189" s="141"/>
      <c r="AC1189" s="141"/>
      <c r="AD1189" s="141"/>
      <c r="AE1189" s="141"/>
      <c r="AF1189" s="141"/>
      <c r="AG1189" s="141"/>
      <c r="AH1189" s="141"/>
      <c r="AI1189" s="141"/>
      <c r="AJ1189" s="141"/>
      <c r="AK1189" s="141"/>
      <c r="AL1189" s="141"/>
      <c r="AM1189" s="141"/>
      <c r="AN1189" s="141"/>
      <c r="AO1189" s="141"/>
      <c r="AP1189" s="141"/>
      <c r="AQ1189" s="141"/>
      <c r="AR1189" s="141"/>
      <c r="AS1189" s="141"/>
      <c r="AT1189" s="141"/>
      <c r="AU1189" s="141"/>
      <c r="AV1189" s="141"/>
      <c r="AW1189" s="141"/>
      <c r="AX1189" s="141"/>
      <c r="AY1189" s="141"/>
      <c r="AZ1189" s="141"/>
      <c r="BA1189" s="141"/>
      <c r="BB1189" s="141"/>
      <c r="BC1189" s="141"/>
    </row>
    <row r="1190" spans="7:55" s="2" customFormat="1" x14ac:dyDescent="0.4">
      <c r="G1190" s="141"/>
      <c r="H1190" s="141"/>
      <c r="I1190" s="141"/>
      <c r="J1190" s="141"/>
      <c r="K1190" s="141"/>
      <c r="L1190" s="141"/>
      <c r="M1190" s="141"/>
      <c r="N1190" s="141"/>
      <c r="O1190" s="141"/>
      <c r="P1190" s="141"/>
      <c r="Q1190" s="141"/>
      <c r="R1190" s="141"/>
      <c r="S1190" s="141"/>
      <c r="T1190" s="141"/>
      <c r="U1190" s="141"/>
      <c r="V1190" s="141"/>
      <c r="W1190" s="141"/>
      <c r="X1190" s="141"/>
      <c r="Y1190" s="141"/>
      <c r="Z1190" s="141"/>
      <c r="AA1190" s="141"/>
      <c r="AB1190" s="141"/>
      <c r="AC1190" s="141"/>
      <c r="AD1190" s="141"/>
      <c r="AE1190" s="141"/>
      <c r="AF1190" s="141"/>
      <c r="AG1190" s="141"/>
      <c r="AH1190" s="141"/>
      <c r="AI1190" s="141"/>
      <c r="AJ1190" s="141"/>
      <c r="AK1190" s="141"/>
      <c r="AL1190" s="141"/>
      <c r="AM1190" s="141"/>
      <c r="AN1190" s="141"/>
      <c r="AO1190" s="141"/>
      <c r="AP1190" s="141"/>
      <c r="AQ1190" s="141"/>
      <c r="AR1190" s="141"/>
      <c r="AS1190" s="141"/>
      <c r="AT1190" s="141"/>
      <c r="AU1190" s="141"/>
      <c r="AV1190" s="141"/>
      <c r="AW1190" s="141"/>
      <c r="AX1190" s="141"/>
      <c r="AY1190" s="141"/>
      <c r="AZ1190" s="141"/>
      <c r="BA1190" s="141"/>
      <c r="BB1190" s="141"/>
      <c r="BC1190" s="141"/>
    </row>
    <row r="1191" spans="7:55" s="2" customFormat="1" x14ac:dyDescent="0.4">
      <c r="G1191" s="141"/>
      <c r="H1191" s="141"/>
      <c r="I1191" s="141"/>
      <c r="J1191" s="141"/>
      <c r="K1191" s="141"/>
      <c r="L1191" s="141"/>
      <c r="M1191" s="141"/>
      <c r="N1191" s="141"/>
      <c r="O1191" s="141"/>
      <c r="P1191" s="141"/>
      <c r="Q1191" s="141"/>
      <c r="R1191" s="141"/>
      <c r="S1191" s="141"/>
      <c r="T1191" s="141"/>
      <c r="U1191" s="141"/>
      <c r="V1191" s="141"/>
      <c r="W1191" s="141"/>
      <c r="X1191" s="141"/>
      <c r="Y1191" s="141"/>
      <c r="Z1191" s="141"/>
      <c r="AA1191" s="141"/>
      <c r="AB1191" s="141"/>
      <c r="AC1191" s="141"/>
      <c r="AD1191" s="141"/>
      <c r="AE1191" s="141"/>
      <c r="AF1191" s="141"/>
      <c r="AG1191" s="141"/>
      <c r="AH1191" s="141"/>
      <c r="AI1191" s="141"/>
      <c r="AJ1191" s="141"/>
      <c r="AK1191" s="141"/>
      <c r="AL1191" s="141"/>
      <c r="AM1191" s="141"/>
      <c r="AN1191" s="141"/>
      <c r="AO1191" s="141"/>
      <c r="AP1191" s="141"/>
      <c r="AQ1191" s="141"/>
      <c r="AR1191" s="141"/>
      <c r="AS1191" s="141"/>
      <c r="AT1191" s="141"/>
      <c r="AU1191" s="141"/>
      <c r="AV1191" s="141"/>
      <c r="AW1191" s="141"/>
      <c r="AX1191" s="141"/>
      <c r="AY1191" s="141"/>
      <c r="AZ1191" s="141"/>
      <c r="BA1191" s="141"/>
      <c r="BB1191" s="141"/>
      <c r="BC1191" s="141"/>
    </row>
    <row r="1192" spans="7:55" s="2" customFormat="1" x14ac:dyDescent="0.4">
      <c r="G1192" s="141"/>
      <c r="H1192" s="141"/>
      <c r="I1192" s="141"/>
      <c r="J1192" s="141"/>
      <c r="K1192" s="141"/>
      <c r="L1192" s="141"/>
      <c r="M1192" s="141"/>
      <c r="N1192" s="141"/>
      <c r="O1192" s="141"/>
      <c r="P1192" s="141"/>
      <c r="Q1192" s="141"/>
      <c r="R1192" s="141"/>
      <c r="S1192" s="141"/>
      <c r="T1192" s="141"/>
      <c r="U1192" s="141"/>
      <c r="V1192" s="141"/>
      <c r="W1192" s="141"/>
      <c r="X1192" s="141"/>
      <c r="Y1192" s="141"/>
      <c r="Z1192" s="141"/>
      <c r="AA1192" s="141"/>
      <c r="AB1192" s="141"/>
      <c r="AC1192" s="141"/>
      <c r="AD1192" s="141"/>
      <c r="AE1192" s="141"/>
      <c r="AF1192" s="141"/>
      <c r="AG1192" s="141"/>
      <c r="AH1192" s="141"/>
      <c r="AI1192" s="141"/>
      <c r="AJ1192" s="141"/>
      <c r="AK1192" s="141"/>
      <c r="AL1192" s="141"/>
      <c r="AM1192" s="141"/>
      <c r="AN1192" s="141"/>
      <c r="AO1192" s="141"/>
      <c r="AP1192" s="141"/>
      <c r="AQ1192" s="141"/>
      <c r="AR1192" s="141"/>
      <c r="AS1192" s="141"/>
      <c r="AT1192" s="141"/>
      <c r="AU1192" s="141"/>
      <c r="AV1192" s="141"/>
      <c r="AW1192" s="141"/>
      <c r="AX1192" s="141"/>
      <c r="AY1192" s="141"/>
      <c r="AZ1192" s="141"/>
      <c r="BA1192" s="141"/>
      <c r="BB1192" s="141"/>
      <c r="BC1192" s="141"/>
    </row>
    <row r="1193" spans="7:55" s="2" customFormat="1" x14ac:dyDescent="0.4">
      <c r="G1193" s="141"/>
      <c r="H1193" s="141"/>
      <c r="I1193" s="141"/>
      <c r="J1193" s="141"/>
      <c r="K1193" s="141"/>
      <c r="L1193" s="141"/>
      <c r="M1193" s="141"/>
      <c r="N1193" s="141"/>
      <c r="O1193" s="141"/>
      <c r="P1193" s="141"/>
      <c r="Q1193" s="141"/>
      <c r="R1193" s="141"/>
      <c r="S1193" s="141"/>
      <c r="T1193" s="141"/>
      <c r="U1193" s="141"/>
      <c r="V1193" s="141"/>
      <c r="W1193" s="141"/>
      <c r="X1193" s="141"/>
      <c r="Y1193" s="141"/>
      <c r="Z1193" s="141"/>
      <c r="AA1193" s="141"/>
      <c r="AB1193" s="141"/>
      <c r="AC1193" s="141"/>
      <c r="AD1193" s="141"/>
      <c r="AE1193" s="141"/>
      <c r="AF1193" s="141"/>
      <c r="AG1193" s="141"/>
      <c r="AH1193" s="141"/>
      <c r="AI1193" s="141"/>
      <c r="AJ1193" s="141"/>
      <c r="AK1193" s="141"/>
      <c r="AL1193" s="141"/>
      <c r="AM1193" s="141"/>
      <c r="AN1193" s="141"/>
      <c r="AO1193" s="141"/>
      <c r="AP1193" s="141"/>
      <c r="AQ1193" s="141"/>
      <c r="AR1193" s="141"/>
      <c r="AS1193" s="141"/>
      <c r="AT1193" s="141"/>
      <c r="AU1193" s="141"/>
      <c r="AV1193" s="141"/>
      <c r="AW1193" s="141"/>
      <c r="AX1193" s="141"/>
      <c r="AY1193" s="141"/>
      <c r="AZ1193" s="141"/>
      <c r="BA1193" s="141"/>
      <c r="BB1193" s="141"/>
      <c r="BC1193" s="141"/>
    </row>
    <row r="1194" spans="7:55" s="2" customFormat="1" x14ac:dyDescent="0.4">
      <c r="G1194" s="141"/>
      <c r="H1194" s="141"/>
      <c r="I1194" s="141"/>
      <c r="J1194" s="141"/>
      <c r="K1194" s="141"/>
      <c r="L1194" s="141"/>
      <c r="M1194" s="141"/>
      <c r="N1194" s="141"/>
      <c r="O1194" s="141"/>
      <c r="P1194" s="141"/>
      <c r="Q1194" s="141"/>
      <c r="R1194" s="141"/>
      <c r="S1194" s="141"/>
      <c r="T1194" s="141"/>
      <c r="U1194" s="141"/>
      <c r="V1194" s="141"/>
      <c r="W1194" s="141"/>
      <c r="X1194" s="141"/>
      <c r="Y1194" s="141"/>
      <c r="Z1194" s="141"/>
      <c r="AA1194" s="141"/>
      <c r="AB1194" s="141"/>
      <c r="AC1194" s="141"/>
      <c r="AD1194" s="141"/>
      <c r="AE1194" s="141"/>
      <c r="AF1194" s="141"/>
      <c r="AG1194" s="141"/>
      <c r="AH1194" s="141"/>
      <c r="AI1194" s="141"/>
      <c r="AJ1194" s="141"/>
      <c r="AK1194" s="141"/>
      <c r="AL1194" s="141"/>
      <c r="AM1194" s="141"/>
      <c r="AN1194" s="141"/>
      <c r="AO1194" s="141"/>
      <c r="AP1194" s="141"/>
      <c r="AQ1194" s="141"/>
      <c r="AR1194" s="141"/>
      <c r="AS1194" s="141"/>
      <c r="AT1194" s="141"/>
      <c r="AU1194" s="141"/>
      <c r="AV1194" s="141"/>
      <c r="AW1194" s="141"/>
      <c r="AX1194" s="141"/>
      <c r="AY1194" s="141"/>
      <c r="AZ1194" s="141"/>
      <c r="BA1194" s="141"/>
      <c r="BB1194" s="141"/>
      <c r="BC1194" s="141"/>
    </row>
    <row r="1195" spans="7:55" s="2" customFormat="1" x14ac:dyDescent="0.4">
      <c r="G1195" s="141"/>
      <c r="H1195" s="141"/>
      <c r="I1195" s="141"/>
      <c r="J1195" s="141"/>
      <c r="K1195" s="141"/>
      <c r="L1195" s="141"/>
      <c r="M1195" s="141"/>
      <c r="N1195" s="141"/>
      <c r="O1195" s="141"/>
      <c r="P1195" s="141"/>
      <c r="Q1195" s="141"/>
      <c r="R1195" s="141"/>
      <c r="S1195" s="141"/>
      <c r="T1195" s="141"/>
      <c r="U1195" s="141"/>
      <c r="V1195" s="141"/>
      <c r="W1195" s="141"/>
      <c r="X1195" s="141"/>
      <c r="Y1195" s="141"/>
      <c r="Z1195" s="141"/>
      <c r="AA1195" s="141"/>
      <c r="AB1195" s="141"/>
      <c r="AC1195" s="141"/>
      <c r="AD1195" s="141"/>
      <c r="AE1195" s="141"/>
      <c r="AF1195" s="141"/>
      <c r="AG1195" s="141"/>
      <c r="AH1195" s="141"/>
      <c r="AI1195" s="141"/>
      <c r="AJ1195" s="141"/>
      <c r="AK1195" s="141"/>
      <c r="AL1195" s="141"/>
      <c r="AM1195" s="141"/>
      <c r="AN1195" s="141"/>
      <c r="AO1195" s="141"/>
      <c r="AP1195" s="141"/>
      <c r="AQ1195" s="141"/>
      <c r="AR1195" s="141"/>
      <c r="AS1195" s="141"/>
      <c r="AT1195" s="141"/>
      <c r="AU1195" s="141"/>
      <c r="AV1195" s="141"/>
      <c r="AW1195" s="141"/>
      <c r="AX1195" s="141"/>
      <c r="AY1195" s="141"/>
      <c r="AZ1195" s="141"/>
      <c r="BA1195" s="141"/>
      <c r="BB1195" s="141"/>
      <c r="BC1195" s="141"/>
    </row>
    <row r="1196" spans="7:55" s="2" customFormat="1" x14ac:dyDescent="0.4">
      <c r="G1196" s="141"/>
      <c r="H1196" s="141"/>
      <c r="I1196" s="141"/>
      <c r="J1196" s="141"/>
      <c r="K1196" s="141"/>
      <c r="L1196" s="141"/>
      <c r="M1196" s="141"/>
      <c r="N1196" s="141"/>
      <c r="O1196" s="141"/>
      <c r="P1196" s="141"/>
      <c r="Q1196" s="141"/>
      <c r="R1196" s="141"/>
      <c r="S1196" s="141"/>
      <c r="T1196" s="141"/>
      <c r="U1196" s="141"/>
      <c r="V1196" s="141"/>
      <c r="W1196" s="141"/>
      <c r="X1196" s="141"/>
      <c r="Y1196" s="141"/>
      <c r="Z1196" s="141"/>
      <c r="AA1196" s="141"/>
      <c r="AB1196" s="141"/>
      <c r="AC1196" s="141"/>
      <c r="AD1196" s="141"/>
      <c r="AE1196" s="141"/>
      <c r="AF1196" s="141"/>
      <c r="AG1196" s="141"/>
      <c r="AH1196" s="141"/>
      <c r="AI1196" s="141"/>
      <c r="AJ1196" s="141"/>
      <c r="AK1196" s="141"/>
      <c r="AL1196" s="141"/>
      <c r="AM1196" s="141"/>
      <c r="AN1196" s="141"/>
      <c r="AO1196" s="141"/>
      <c r="AP1196" s="141"/>
      <c r="AQ1196" s="141"/>
      <c r="AR1196" s="141"/>
      <c r="AS1196" s="141"/>
      <c r="AT1196" s="141"/>
      <c r="AU1196" s="141"/>
      <c r="AV1196" s="141"/>
      <c r="AW1196" s="141"/>
      <c r="AX1196" s="141"/>
      <c r="AY1196" s="141"/>
      <c r="AZ1196" s="141"/>
      <c r="BA1196" s="141"/>
      <c r="BB1196" s="141"/>
      <c r="BC1196" s="141"/>
    </row>
    <row r="1197" spans="7:55" s="2" customFormat="1" x14ac:dyDescent="0.4">
      <c r="G1197" s="141"/>
      <c r="H1197" s="141"/>
      <c r="I1197" s="141"/>
      <c r="J1197" s="141"/>
      <c r="K1197" s="141"/>
      <c r="L1197" s="141"/>
      <c r="M1197" s="141"/>
      <c r="N1197" s="141"/>
      <c r="O1197" s="141"/>
      <c r="P1197" s="141"/>
      <c r="Q1197" s="141"/>
      <c r="R1197" s="141"/>
      <c r="S1197" s="141"/>
      <c r="T1197" s="141"/>
      <c r="U1197" s="141"/>
      <c r="V1197" s="141"/>
      <c r="W1197" s="141"/>
      <c r="X1197" s="141"/>
      <c r="Y1197" s="141"/>
      <c r="Z1197" s="141"/>
      <c r="AA1197" s="141"/>
      <c r="AB1197" s="141"/>
      <c r="AC1197" s="141"/>
      <c r="AD1197" s="141"/>
      <c r="AE1197" s="141"/>
      <c r="AF1197" s="141"/>
      <c r="AG1197" s="141"/>
      <c r="AH1197" s="141"/>
      <c r="AI1197" s="141"/>
      <c r="AJ1197" s="141"/>
      <c r="AK1197" s="141"/>
      <c r="AL1197" s="141"/>
      <c r="AM1197" s="141"/>
      <c r="AN1197" s="141"/>
      <c r="AO1197" s="141"/>
      <c r="AP1197" s="141"/>
      <c r="AQ1197" s="141"/>
      <c r="AR1197" s="141"/>
      <c r="AS1197" s="141"/>
      <c r="AT1197" s="141"/>
      <c r="AU1197" s="141"/>
      <c r="AV1197" s="141"/>
      <c r="AW1197" s="141"/>
      <c r="AX1197" s="141"/>
      <c r="AY1197" s="141"/>
      <c r="AZ1197" s="141"/>
      <c r="BA1197" s="141"/>
      <c r="BB1197" s="141"/>
      <c r="BC1197" s="141"/>
    </row>
    <row r="1198" spans="7:55" s="2" customFormat="1" x14ac:dyDescent="0.4">
      <c r="G1198" s="141"/>
      <c r="H1198" s="141"/>
      <c r="I1198" s="141"/>
      <c r="J1198" s="141"/>
      <c r="K1198" s="141"/>
      <c r="L1198" s="141"/>
      <c r="M1198" s="141"/>
      <c r="N1198" s="141"/>
      <c r="O1198" s="141"/>
      <c r="P1198" s="141"/>
      <c r="Q1198" s="141"/>
      <c r="R1198" s="141"/>
      <c r="S1198" s="141"/>
      <c r="T1198" s="141"/>
      <c r="U1198" s="141"/>
      <c r="V1198" s="141"/>
      <c r="W1198" s="141"/>
      <c r="X1198" s="141"/>
      <c r="Y1198" s="141"/>
      <c r="Z1198" s="141"/>
      <c r="AA1198" s="141"/>
      <c r="AB1198" s="141"/>
      <c r="AC1198" s="141"/>
      <c r="AD1198" s="141"/>
      <c r="AE1198" s="141"/>
      <c r="AF1198" s="141"/>
      <c r="AG1198" s="141"/>
      <c r="AH1198" s="141"/>
      <c r="AI1198" s="141"/>
      <c r="AJ1198" s="141"/>
      <c r="AK1198" s="141"/>
      <c r="AL1198" s="141"/>
      <c r="AM1198" s="141"/>
      <c r="AN1198" s="141"/>
      <c r="AO1198" s="141"/>
      <c r="AP1198" s="141"/>
      <c r="AQ1198" s="141"/>
      <c r="AR1198" s="141"/>
      <c r="AS1198" s="141"/>
      <c r="AT1198" s="141"/>
      <c r="AU1198" s="141"/>
      <c r="AV1198" s="141"/>
      <c r="AW1198" s="141"/>
      <c r="AX1198" s="141"/>
      <c r="AY1198" s="141"/>
      <c r="AZ1198" s="141"/>
      <c r="BA1198" s="141"/>
      <c r="BB1198" s="141"/>
      <c r="BC1198" s="141"/>
    </row>
    <row r="1199" spans="7:55" s="2" customFormat="1" x14ac:dyDescent="0.4">
      <c r="G1199" s="141"/>
      <c r="H1199" s="141"/>
      <c r="I1199" s="141"/>
      <c r="J1199" s="141"/>
      <c r="K1199" s="141"/>
      <c r="L1199" s="141"/>
      <c r="M1199" s="141"/>
      <c r="N1199" s="141"/>
      <c r="O1199" s="141"/>
      <c r="P1199" s="141"/>
      <c r="Q1199" s="141"/>
      <c r="R1199" s="141"/>
      <c r="S1199" s="141"/>
      <c r="T1199" s="141"/>
      <c r="U1199" s="141"/>
      <c r="V1199" s="141"/>
      <c r="W1199" s="141"/>
      <c r="X1199" s="141"/>
      <c r="Y1199" s="141"/>
      <c r="Z1199" s="141"/>
      <c r="AA1199" s="141"/>
      <c r="AB1199" s="141"/>
      <c r="AC1199" s="141"/>
      <c r="AD1199" s="141"/>
      <c r="AE1199" s="141"/>
      <c r="AF1199" s="141"/>
      <c r="AG1199" s="141"/>
      <c r="AH1199" s="141"/>
      <c r="AI1199" s="141"/>
      <c r="AJ1199" s="141"/>
      <c r="AK1199" s="141"/>
      <c r="AL1199" s="141"/>
      <c r="AM1199" s="141"/>
      <c r="AN1199" s="141"/>
      <c r="AO1199" s="141"/>
      <c r="AP1199" s="141"/>
      <c r="AQ1199" s="141"/>
      <c r="AR1199" s="141"/>
      <c r="AS1199" s="141"/>
      <c r="AT1199" s="141"/>
      <c r="AU1199" s="141"/>
      <c r="AV1199" s="141"/>
      <c r="AW1199" s="141"/>
      <c r="AX1199" s="141"/>
      <c r="AY1199" s="141"/>
      <c r="AZ1199" s="141"/>
      <c r="BA1199" s="141"/>
      <c r="BB1199" s="141"/>
      <c r="BC1199" s="141"/>
    </row>
    <row r="1200" spans="7:55" s="2" customFormat="1" x14ac:dyDescent="0.4">
      <c r="G1200" s="141"/>
      <c r="H1200" s="141"/>
      <c r="I1200" s="141"/>
      <c r="J1200" s="141"/>
      <c r="K1200" s="141"/>
      <c r="L1200" s="141"/>
      <c r="M1200" s="141"/>
      <c r="N1200" s="141"/>
      <c r="O1200" s="141"/>
      <c r="P1200" s="141"/>
      <c r="Q1200" s="141"/>
      <c r="R1200" s="141"/>
      <c r="S1200" s="141"/>
      <c r="T1200" s="141"/>
      <c r="U1200" s="141"/>
      <c r="V1200" s="141"/>
      <c r="W1200" s="141"/>
      <c r="X1200" s="141"/>
      <c r="Y1200" s="141"/>
      <c r="Z1200" s="141"/>
      <c r="AA1200" s="141"/>
      <c r="AB1200" s="141"/>
      <c r="AC1200" s="141"/>
      <c r="AD1200" s="141"/>
      <c r="AE1200" s="141"/>
      <c r="AF1200" s="141"/>
      <c r="AG1200" s="141"/>
      <c r="AH1200" s="141"/>
      <c r="AI1200" s="141"/>
      <c r="AJ1200" s="141"/>
      <c r="AK1200" s="141"/>
      <c r="AL1200" s="141"/>
      <c r="AM1200" s="141"/>
      <c r="AN1200" s="141"/>
      <c r="AO1200" s="141"/>
      <c r="AP1200" s="141"/>
      <c r="AQ1200" s="141"/>
      <c r="AR1200" s="141"/>
      <c r="AS1200" s="141"/>
      <c r="AT1200" s="141"/>
      <c r="AU1200" s="141"/>
      <c r="AV1200" s="141"/>
      <c r="AW1200" s="141"/>
      <c r="AX1200" s="141"/>
      <c r="AY1200" s="141"/>
      <c r="AZ1200" s="141"/>
      <c r="BA1200" s="141"/>
      <c r="BB1200" s="141"/>
      <c r="BC1200" s="141"/>
    </row>
    <row r="1201" spans="7:55" s="2" customFormat="1" x14ac:dyDescent="0.4">
      <c r="G1201" s="141"/>
      <c r="H1201" s="141"/>
      <c r="I1201" s="141"/>
      <c r="J1201" s="141"/>
      <c r="K1201" s="141"/>
      <c r="L1201" s="141"/>
      <c r="M1201" s="141"/>
      <c r="N1201" s="141"/>
      <c r="O1201" s="141"/>
      <c r="P1201" s="141"/>
      <c r="Q1201" s="141"/>
      <c r="R1201" s="141"/>
      <c r="S1201" s="141"/>
      <c r="T1201" s="141"/>
      <c r="U1201" s="141"/>
      <c r="V1201" s="141"/>
      <c r="W1201" s="141"/>
      <c r="X1201" s="141"/>
      <c r="Y1201" s="141"/>
      <c r="Z1201" s="141"/>
      <c r="AA1201" s="141"/>
      <c r="AB1201" s="141"/>
      <c r="AC1201" s="141"/>
      <c r="AD1201" s="141"/>
      <c r="AE1201" s="141"/>
      <c r="AF1201" s="141"/>
      <c r="AG1201" s="141"/>
      <c r="AH1201" s="141"/>
      <c r="AI1201" s="141"/>
      <c r="AJ1201" s="141"/>
      <c r="AK1201" s="141"/>
      <c r="AL1201" s="141"/>
      <c r="AM1201" s="141"/>
      <c r="AN1201" s="141"/>
      <c r="AO1201" s="141"/>
      <c r="AP1201" s="141"/>
      <c r="AQ1201" s="141"/>
      <c r="AR1201" s="141"/>
      <c r="AS1201" s="141"/>
      <c r="AT1201" s="141"/>
      <c r="AU1201" s="141"/>
      <c r="AV1201" s="141"/>
      <c r="AW1201" s="141"/>
      <c r="AX1201" s="141"/>
      <c r="AY1201" s="141"/>
      <c r="AZ1201" s="141"/>
      <c r="BA1201" s="141"/>
      <c r="BB1201" s="141"/>
      <c r="BC1201" s="141"/>
    </row>
    <row r="1202" spans="7:55" s="2" customFormat="1" x14ac:dyDescent="0.4">
      <c r="G1202" s="141"/>
      <c r="H1202" s="141"/>
      <c r="I1202" s="141"/>
      <c r="J1202" s="141"/>
      <c r="K1202" s="141"/>
      <c r="L1202" s="141"/>
      <c r="M1202" s="141"/>
      <c r="N1202" s="141"/>
      <c r="O1202" s="141"/>
      <c r="P1202" s="141"/>
      <c r="Q1202" s="141"/>
      <c r="R1202" s="141"/>
      <c r="S1202" s="141"/>
      <c r="T1202" s="141"/>
      <c r="U1202" s="141"/>
      <c r="V1202" s="141"/>
      <c r="W1202" s="141"/>
      <c r="X1202" s="141"/>
      <c r="Y1202" s="141"/>
      <c r="Z1202" s="141"/>
      <c r="AA1202" s="141"/>
      <c r="AB1202" s="141"/>
      <c r="AC1202" s="141"/>
      <c r="AD1202" s="141"/>
      <c r="AE1202" s="141"/>
      <c r="AF1202" s="141"/>
      <c r="AG1202" s="141"/>
      <c r="AH1202" s="141"/>
      <c r="AI1202" s="141"/>
      <c r="AJ1202" s="141"/>
      <c r="AK1202" s="141"/>
      <c r="AL1202" s="141"/>
      <c r="AM1202" s="141"/>
      <c r="AN1202" s="141"/>
      <c r="AO1202" s="141"/>
      <c r="AP1202" s="141"/>
      <c r="AQ1202" s="141"/>
      <c r="AR1202" s="141"/>
      <c r="AS1202" s="141"/>
      <c r="AT1202" s="141"/>
      <c r="AU1202" s="141"/>
      <c r="AV1202" s="141"/>
      <c r="AW1202" s="141"/>
      <c r="AX1202" s="141"/>
      <c r="AY1202" s="141"/>
      <c r="AZ1202" s="141"/>
      <c r="BA1202" s="141"/>
      <c r="BB1202" s="141"/>
      <c r="BC1202" s="141"/>
    </row>
    <row r="1203" spans="7:55" s="2" customFormat="1" x14ac:dyDescent="0.4">
      <c r="G1203" s="141"/>
      <c r="H1203" s="141"/>
      <c r="I1203" s="141"/>
      <c r="J1203" s="141"/>
      <c r="K1203" s="141"/>
      <c r="L1203" s="141"/>
      <c r="M1203" s="141"/>
      <c r="N1203" s="141"/>
      <c r="O1203" s="141"/>
      <c r="P1203" s="141"/>
      <c r="Q1203" s="141"/>
      <c r="R1203" s="141"/>
      <c r="S1203" s="141"/>
      <c r="T1203" s="141"/>
      <c r="U1203" s="141"/>
      <c r="V1203" s="141"/>
      <c r="W1203" s="141"/>
      <c r="X1203" s="141"/>
      <c r="Y1203" s="141"/>
      <c r="Z1203" s="141"/>
      <c r="AA1203" s="141"/>
      <c r="AB1203" s="141"/>
      <c r="AC1203" s="141"/>
      <c r="AD1203" s="141"/>
      <c r="AE1203" s="141"/>
      <c r="AF1203" s="141"/>
      <c r="AG1203" s="141"/>
      <c r="AH1203" s="141"/>
      <c r="AI1203" s="141"/>
      <c r="AJ1203" s="141"/>
      <c r="AK1203" s="141"/>
      <c r="AL1203" s="141"/>
      <c r="AM1203" s="141"/>
      <c r="AN1203" s="141"/>
      <c r="AO1203" s="141"/>
      <c r="AP1203" s="141"/>
      <c r="AQ1203" s="141"/>
      <c r="AR1203" s="141"/>
      <c r="AS1203" s="141"/>
      <c r="AT1203" s="141"/>
      <c r="AU1203" s="141"/>
      <c r="AV1203" s="141"/>
      <c r="AW1203" s="141"/>
      <c r="AX1203" s="141"/>
      <c r="AY1203" s="141"/>
      <c r="AZ1203" s="141"/>
      <c r="BA1203" s="141"/>
      <c r="BB1203" s="141"/>
      <c r="BC1203" s="141"/>
    </row>
    <row r="1204" spans="7:55" s="2" customFormat="1" x14ac:dyDescent="0.4">
      <c r="G1204" s="141"/>
      <c r="H1204" s="141"/>
      <c r="I1204" s="141"/>
      <c r="J1204" s="141"/>
      <c r="K1204" s="141"/>
      <c r="L1204" s="141"/>
      <c r="M1204" s="141"/>
      <c r="N1204" s="141"/>
      <c r="O1204" s="141"/>
      <c r="P1204" s="141"/>
      <c r="Q1204" s="141"/>
      <c r="R1204" s="141"/>
      <c r="S1204" s="141"/>
      <c r="T1204" s="141"/>
      <c r="U1204" s="141"/>
      <c r="V1204" s="141"/>
      <c r="W1204" s="141"/>
      <c r="X1204" s="141"/>
      <c r="Y1204" s="141"/>
      <c r="Z1204" s="141"/>
      <c r="AA1204" s="141"/>
      <c r="AB1204" s="141"/>
      <c r="AC1204" s="141"/>
      <c r="AD1204" s="141"/>
      <c r="AE1204" s="141"/>
      <c r="AF1204" s="141"/>
      <c r="AG1204" s="141"/>
      <c r="AH1204" s="141"/>
      <c r="AI1204" s="141"/>
      <c r="AJ1204" s="141"/>
      <c r="AK1204" s="141"/>
      <c r="AL1204" s="141"/>
      <c r="AM1204" s="141"/>
      <c r="AN1204" s="141"/>
      <c r="AO1204" s="141"/>
      <c r="AP1204" s="141"/>
      <c r="AQ1204" s="141"/>
      <c r="AR1204" s="141"/>
      <c r="AS1204" s="141"/>
      <c r="AT1204" s="141"/>
      <c r="AU1204" s="141"/>
      <c r="AV1204" s="141"/>
      <c r="AW1204" s="141"/>
      <c r="AX1204" s="141"/>
      <c r="AY1204" s="141"/>
      <c r="AZ1204" s="141"/>
      <c r="BA1204" s="141"/>
      <c r="BB1204" s="141"/>
      <c r="BC1204" s="141"/>
    </row>
    <row r="1205" spans="7:55" s="2" customFormat="1" x14ac:dyDescent="0.4">
      <c r="G1205" s="141"/>
      <c r="H1205" s="141"/>
      <c r="I1205" s="141"/>
      <c r="J1205" s="141"/>
      <c r="K1205" s="141"/>
      <c r="L1205" s="141"/>
      <c r="M1205" s="141"/>
      <c r="N1205" s="141"/>
      <c r="O1205" s="141"/>
      <c r="P1205" s="141"/>
      <c r="Q1205" s="141"/>
      <c r="R1205" s="141"/>
      <c r="S1205" s="141"/>
      <c r="T1205" s="141"/>
      <c r="U1205" s="141"/>
      <c r="V1205" s="141"/>
      <c r="W1205" s="141"/>
      <c r="X1205" s="141"/>
      <c r="Y1205" s="141"/>
      <c r="Z1205" s="141"/>
      <c r="AA1205" s="141"/>
      <c r="AB1205" s="141"/>
      <c r="AC1205" s="141"/>
      <c r="AD1205" s="141"/>
      <c r="AE1205" s="141"/>
      <c r="AF1205" s="141"/>
      <c r="AG1205" s="141"/>
      <c r="AH1205" s="141"/>
      <c r="AI1205" s="141"/>
      <c r="AJ1205" s="141"/>
      <c r="AK1205" s="141"/>
      <c r="AL1205" s="141"/>
      <c r="AM1205" s="141"/>
      <c r="AN1205" s="141"/>
      <c r="AO1205" s="141"/>
      <c r="AP1205" s="141"/>
      <c r="AQ1205" s="141"/>
      <c r="AR1205" s="141"/>
      <c r="AS1205" s="141"/>
      <c r="AT1205" s="141"/>
      <c r="AU1205" s="141"/>
      <c r="AV1205" s="141"/>
      <c r="AW1205" s="141"/>
      <c r="AX1205" s="141"/>
      <c r="AY1205" s="141"/>
      <c r="AZ1205" s="141"/>
      <c r="BA1205" s="141"/>
      <c r="BB1205" s="141"/>
      <c r="BC1205" s="141"/>
    </row>
    <row r="1206" spans="7:55" s="2" customFormat="1" x14ac:dyDescent="0.4">
      <c r="G1206" s="141"/>
      <c r="H1206" s="141"/>
      <c r="I1206" s="141"/>
      <c r="J1206" s="141"/>
      <c r="K1206" s="141"/>
      <c r="L1206" s="141"/>
      <c r="M1206" s="141"/>
      <c r="N1206" s="141"/>
      <c r="O1206" s="141"/>
      <c r="P1206" s="141"/>
      <c r="Q1206" s="141"/>
      <c r="R1206" s="141"/>
      <c r="S1206" s="141"/>
      <c r="T1206" s="141"/>
      <c r="U1206" s="141"/>
      <c r="V1206" s="141"/>
      <c r="W1206" s="141"/>
      <c r="X1206" s="141"/>
      <c r="Y1206" s="141"/>
      <c r="Z1206" s="141"/>
      <c r="AA1206" s="141"/>
      <c r="AB1206" s="141"/>
      <c r="AC1206" s="141"/>
      <c r="AD1206" s="141"/>
      <c r="AE1206" s="141"/>
      <c r="AF1206" s="141"/>
      <c r="AG1206" s="141"/>
      <c r="AH1206" s="141"/>
      <c r="AI1206" s="141"/>
      <c r="AJ1206" s="141"/>
      <c r="AK1206" s="141"/>
      <c r="AL1206" s="141"/>
      <c r="AM1206" s="141"/>
      <c r="AN1206" s="141"/>
      <c r="AO1206" s="141"/>
      <c r="AP1206" s="141"/>
      <c r="AQ1206" s="141"/>
      <c r="AR1206" s="141"/>
      <c r="AS1206" s="141"/>
      <c r="AT1206" s="141"/>
      <c r="AU1206" s="141"/>
      <c r="AV1206" s="141"/>
      <c r="AW1206" s="141"/>
      <c r="AX1206" s="141"/>
      <c r="AY1206" s="141"/>
      <c r="AZ1206" s="141"/>
      <c r="BA1206" s="141"/>
      <c r="BB1206" s="141"/>
      <c r="BC1206" s="141"/>
    </row>
    <row r="1207" spans="7:55" s="2" customFormat="1" x14ac:dyDescent="0.4">
      <c r="G1207" s="141"/>
      <c r="H1207" s="141"/>
      <c r="I1207" s="141"/>
      <c r="J1207" s="141"/>
      <c r="K1207" s="141"/>
      <c r="L1207" s="141"/>
      <c r="M1207" s="141"/>
      <c r="N1207" s="141"/>
      <c r="O1207" s="141"/>
      <c r="P1207" s="141"/>
      <c r="Q1207" s="141"/>
      <c r="R1207" s="141"/>
      <c r="S1207" s="141"/>
      <c r="T1207" s="141"/>
      <c r="U1207" s="141"/>
      <c r="V1207" s="141"/>
      <c r="W1207" s="141"/>
      <c r="X1207" s="141"/>
      <c r="Y1207" s="141"/>
      <c r="Z1207" s="141"/>
      <c r="AA1207" s="141"/>
      <c r="AB1207" s="141"/>
      <c r="AC1207" s="141"/>
      <c r="AD1207" s="141"/>
      <c r="AE1207" s="141"/>
      <c r="AF1207" s="141"/>
      <c r="AG1207" s="141"/>
      <c r="AH1207" s="141"/>
      <c r="AI1207" s="141"/>
      <c r="AJ1207" s="141"/>
      <c r="AK1207" s="141"/>
      <c r="AL1207" s="141"/>
      <c r="AM1207" s="141"/>
      <c r="AN1207" s="141"/>
      <c r="AO1207" s="141"/>
      <c r="AP1207" s="141"/>
      <c r="AQ1207" s="141"/>
      <c r="AR1207" s="141"/>
      <c r="AS1207" s="141"/>
      <c r="AT1207" s="141"/>
      <c r="AU1207" s="141"/>
      <c r="AV1207" s="141"/>
      <c r="AW1207" s="141"/>
      <c r="AX1207" s="141"/>
      <c r="AY1207" s="141"/>
      <c r="AZ1207" s="141"/>
      <c r="BA1207" s="141"/>
      <c r="BB1207" s="141"/>
      <c r="BC1207" s="141"/>
    </row>
    <row r="1208" spans="7:55" s="2" customFormat="1" x14ac:dyDescent="0.4">
      <c r="G1208" s="141"/>
      <c r="H1208" s="141"/>
      <c r="I1208" s="141"/>
      <c r="J1208" s="141"/>
      <c r="K1208" s="141"/>
      <c r="L1208" s="141"/>
      <c r="M1208" s="141"/>
      <c r="N1208" s="141"/>
      <c r="O1208" s="141"/>
      <c r="P1208" s="141"/>
      <c r="Q1208" s="141"/>
      <c r="R1208" s="141"/>
      <c r="S1208" s="141"/>
      <c r="T1208" s="141"/>
      <c r="U1208" s="141"/>
      <c r="V1208" s="141"/>
      <c r="W1208" s="141"/>
      <c r="X1208" s="141"/>
      <c r="Y1208" s="141"/>
      <c r="Z1208" s="141"/>
      <c r="AA1208" s="141"/>
      <c r="AB1208" s="141"/>
      <c r="AC1208" s="141"/>
      <c r="AD1208" s="141"/>
      <c r="AE1208" s="141"/>
      <c r="AF1208" s="141"/>
      <c r="AG1208" s="141"/>
      <c r="AH1208" s="141"/>
      <c r="AI1208" s="141"/>
      <c r="AJ1208" s="141"/>
      <c r="AK1208" s="141"/>
      <c r="AL1208" s="141"/>
      <c r="AM1208" s="141"/>
      <c r="AN1208" s="141"/>
      <c r="AO1208" s="141"/>
      <c r="AP1208" s="141"/>
      <c r="AQ1208" s="141"/>
      <c r="AR1208" s="141"/>
      <c r="AS1208" s="141"/>
      <c r="AT1208" s="141"/>
      <c r="AU1208" s="141"/>
      <c r="AV1208" s="141"/>
      <c r="AW1208" s="141"/>
      <c r="AX1208" s="141"/>
      <c r="AY1208" s="141"/>
      <c r="AZ1208" s="141"/>
      <c r="BA1208" s="141"/>
      <c r="BB1208" s="141"/>
      <c r="BC1208" s="141"/>
    </row>
    <row r="1209" spans="7:55" s="2" customFormat="1" x14ac:dyDescent="0.4">
      <c r="G1209" s="141"/>
      <c r="H1209" s="141"/>
      <c r="I1209" s="141"/>
      <c r="J1209" s="141"/>
      <c r="K1209" s="141"/>
      <c r="L1209" s="141"/>
      <c r="M1209" s="141"/>
      <c r="N1209" s="141"/>
      <c r="O1209" s="141"/>
      <c r="P1209" s="141"/>
      <c r="Q1209" s="141"/>
      <c r="R1209" s="141"/>
      <c r="S1209" s="141"/>
      <c r="T1209" s="141"/>
      <c r="U1209" s="141"/>
      <c r="V1209" s="141"/>
      <c r="W1209" s="141"/>
      <c r="X1209" s="141"/>
      <c r="Y1209" s="141"/>
      <c r="Z1209" s="141"/>
      <c r="AA1209" s="141"/>
      <c r="AB1209" s="141"/>
      <c r="AC1209" s="141"/>
      <c r="AD1209" s="141"/>
      <c r="AE1209" s="141"/>
      <c r="AF1209" s="141"/>
      <c r="AG1209" s="141"/>
      <c r="AH1209" s="141"/>
      <c r="AI1209" s="141"/>
      <c r="AJ1209" s="141"/>
      <c r="AK1209" s="141"/>
      <c r="AL1209" s="141"/>
      <c r="AM1209" s="141"/>
      <c r="AN1209" s="141"/>
      <c r="AO1209" s="141"/>
      <c r="AP1209" s="141"/>
      <c r="AQ1209" s="141"/>
      <c r="AR1209" s="141"/>
      <c r="AS1209" s="141"/>
      <c r="AT1209" s="141"/>
      <c r="AU1209" s="141"/>
      <c r="AV1209" s="141"/>
      <c r="AW1209" s="141"/>
      <c r="AX1209" s="141"/>
      <c r="AY1209" s="141"/>
      <c r="AZ1209" s="141"/>
      <c r="BA1209" s="141"/>
      <c r="BB1209" s="141"/>
      <c r="BC1209" s="141"/>
    </row>
    <row r="1210" spans="7:55" s="2" customFormat="1" x14ac:dyDescent="0.4">
      <c r="G1210" s="141"/>
      <c r="H1210" s="141"/>
      <c r="I1210" s="141"/>
      <c r="J1210" s="141"/>
      <c r="K1210" s="141"/>
      <c r="L1210" s="141"/>
      <c r="M1210" s="141"/>
      <c r="N1210" s="141"/>
      <c r="O1210" s="141"/>
      <c r="P1210" s="141"/>
      <c r="Q1210" s="141"/>
      <c r="R1210" s="141"/>
      <c r="S1210" s="141"/>
      <c r="T1210" s="141"/>
      <c r="U1210" s="141"/>
      <c r="V1210" s="141"/>
      <c r="W1210" s="141"/>
      <c r="X1210" s="141"/>
      <c r="Y1210" s="141"/>
      <c r="Z1210" s="141"/>
      <c r="AA1210" s="141"/>
      <c r="AB1210" s="141"/>
      <c r="AC1210" s="141"/>
      <c r="AD1210" s="141"/>
      <c r="AE1210" s="141"/>
      <c r="AF1210" s="141"/>
      <c r="AG1210" s="141"/>
      <c r="AH1210" s="141"/>
      <c r="AI1210" s="141"/>
      <c r="AJ1210" s="141"/>
      <c r="AK1210" s="141"/>
      <c r="AL1210" s="141"/>
      <c r="AM1210" s="141"/>
      <c r="AN1210" s="141"/>
      <c r="AO1210" s="141"/>
      <c r="AP1210" s="141"/>
      <c r="AQ1210" s="141"/>
      <c r="AR1210" s="141"/>
      <c r="AS1210" s="141"/>
      <c r="AT1210" s="141"/>
      <c r="AU1210" s="141"/>
      <c r="AV1210" s="141"/>
      <c r="AW1210" s="141"/>
      <c r="AX1210" s="141"/>
      <c r="AY1210" s="141"/>
      <c r="AZ1210" s="141"/>
      <c r="BA1210" s="141"/>
      <c r="BB1210" s="141"/>
      <c r="BC1210" s="141"/>
    </row>
    <row r="1211" spans="7:55" s="2" customFormat="1" x14ac:dyDescent="0.4">
      <c r="G1211" s="141"/>
      <c r="H1211" s="141"/>
      <c r="I1211" s="141"/>
      <c r="J1211" s="141"/>
      <c r="K1211" s="141"/>
      <c r="L1211" s="141"/>
      <c r="M1211" s="141"/>
      <c r="N1211" s="141"/>
      <c r="O1211" s="141"/>
      <c r="P1211" s="141"/>
      <c r="Q1211" s="141"/>
      <c r="R1211" s="141"/>
      <c r="S1211" s="141"/>
      <c r="T1211" s="141"/>
      <c r="U1211" s="141"/>
      <c r="V1211" s="141"/>
      <c r="W1211" s="141"/>
      <c r="X1211" s="141"/>
      <c r="Y1211" s="141"/>
      <c r="Z1211" s="141"/>
      <c r="AA1211" s="141"/>
      <c r="AB1211" s="141"/>
      <c r="AC1211" s="141"/>
      <c r="AD1211" s="141"/>
      <c r="AE1211" s="141"/>
      <c r="AF1211" s="141"/>
      <c r="AG1211" s="141"/>
      <c r="AH1211" s="141"/>
      <c r="AI1211" s="141"/>
      <c r="AJ1211" s="141"/>
      <c r="AK1211" s="141"/>
      <c r="AL1211" s="141"/>
      <c r="AM1211" s="141"/>
      <c r="AN1211" s="141"/>
      <c r="AO1211" s="141"/>
      <c r="AP1211" s="141"/>
      <c r="AQ1211" s="141"/>
      <c r="AR1211" s="141"/>
      <c r="AS1211" s="141"/>
      <c r="AT1211" s="141"/>
      <c r="AU1211" s="141"/>
      <c r="AV1211" s="141"/>
      <c r="AW1211" s="141"/>
      <c r="AX1211" s="141"/>
      <c r="AY1211" s="141"/>
      <c r="AZ1211" s="141"/>
      <c r="BA1211" s="141"/>
      <c r="BB1211" s="141"/>
      <c r="BC1211" s="141"/>
    </row>
    <row r="1212" spans="7:55" s="2" customFormat="1" x14ac:dyDescent="0.4">
      <c r="G1212" s="141"/>
      <c r="H1212" s="141"/>
      <c r="I1212" s="141"/>
      <c r="J1212" s="141"/>
      <c r="K1212" s="141"/>
      <c r="L1212" s="141"/>
      <c r="M1212" s="141"/>
      <c r="N1212" s="141"/>
      <c r="O1212" s="141"/>
      <c r="P1212" s="141"/>
      <c r="Q1212" s="141"/>
      <c r="R1212" s="141"/>
      <c r="S1212" s="141"/>
      <c r="T1212" s="141"/>
      <c r="U1212" s="141"/>
      <c r="V1212" s="141"/>
      <c r="W1212" s="141"/>
      <c r="X1212" s="141"/>
      <c r="Y1212" s="141"/>
      <c r="Z1212" s="141"/>
      <c r="AA1212" s="141"/>
      <c r="AB1212" s="141"/>
      <c r="AC1212" s="141"/>
      <c r="AD1212" s="141"/>
      <c r="AE1212" s="141"/>
      <c r="AF1212" s="141"/>
      <c r="AG1212" s="141"/>
      <c r="AH1212" s="141"/>
      <c r="AI1212" s="141"/>
      <c r="AJ1212" s="141"/>
      <c r="AK1212" s="141"/>
      <c r="AL1212" s="141"/>
      <c r="AM1212" s="141"/>
      <c r="AN1212" s="141"/>
      <c r="AO1212" s="141"/>
      <c r="AP1212" s="141"/>
      <c r="AQ1212" s="141"/>
      <c r="AR1212" s="141"/>
      <c r="AS1212" s="141"/>
      <c r="AT1212" s="141"/>
      <c r="AU1212" s="141"/>
      <c r="AV1212" s="141"/>
      <c r="AW1212" s="141"/>
      <c r="AX1212" s="141"/>
      <c r="AY1212" s="141"/>
      <c r="AZ1212" s="141"/>
      <c r="BA1212" s="141"/>
      <c r="BB1212" s="141"/>
      <c r="BC1212" s="141"/>
    </row>
    <row r="1213" spans="7:55" s="2" customFormat="1" x14ac:dyDescent="0.4">
      <c r="G1213" s="141"/>
      <c r="H1213" s="141"/>
      <c r="I1213" s="141"/>
      <c r="J1213" s="141"/>
      <c r="K1213" s="141"/>
      <c r="L1213" s="141"/>
      <c r="M1213" s="141"/>
      <c r="N1213" s="141"/>
      <c r="O1213" s="141"/>
      <c r="P1213" s="141"/>
      <c r="Q1213" s="141"/>
      <c r="R1213" s="141"/>
      <c r="S1213" s="141"/>
      <c r="T1213" s="141"/>
      <c r="U1213" s="141"/>
      <c r="V1213" s="141"/>
      <c r="W1213" s="141"/>
      <c r="X1213" s="141"/>
      <c r="Y1213" s="141"/>
      <c r="Z1213" s="141"/>
      <c r="AA1213" s="141"/>
      <c r="AB1213" s="141"/>
      <c r="AC1213" s="141"/>
      <c r="AD1213" s="141"/>
      <c r="AE1213" s="141"/>
      <c r="AF1213" s="141"/>
      <c r="AG1213" s="141"/>
      <c r="AH1213" s="141"/>
      <c r="AI1213" s="141"/>
      <c r="AJ1213" s="141"/>
      <c r="AK1213" s="141"/>
      <c r="AL1213" s="141"/>
      <c r="AM1213" s="141"/>
      <c r="AN1213" s="141"/>
      <c r="AO1213" s="141"/>
      <c r="AP1213" s="141"/>
      <c r="AQ1213" s="141"/>
      <c r="AR1213" s="141"/>
      <c r="AS1213" s="141"/>
      <c r="AT1213" s="141"/>
      <c r="AU1213" s="141"/>
      <c r="AV1213" s="141"/>
      <c r="AW1213" s="141"/>
      <c r="AX1213" s="141"/>
      <c r="AY1213" s="141"/>
      <c r="AZ1213" s="141"/>
      <c r="BA1213" s="141"/>
      <c r="BB1213" s="141"/>
      <c r="BC1213" s="141"/>
    </row>
    <row r="1214" spans="7:55" s="2" customFormat="1" x14ac:dyDescent="0.4">
      <c r="G1214" s="141"/>
      <c r="H1214" s="141"/>
      <c r="I1214" s="141"/>
      <c r="J1214" s="141"/>
      <c r="K1214" s="141"/>
      <c r="L1214" s="141"/>
      <c r="M1214" s="141"/>
      <c r="N1214" s="141"/>
      <c r="O1214" s="141"/>
      <c r="P1214" s="141"/>
      <c r="Q1214" s="141"/>
      <c r="R1214" s="141"/>
      <c r="S1214" s="141"/>
      <c r="T1214" s="141"/>
      <c r="U1214" s="141"/>
      <c r="V1214" s="141"/>
      <c r="W1214" s="141"/>
      <c r="X1214" s="141"/>
      <c r="Y1214" s="141"/>
      <c r="Z1214" s="141"/>
      <c r="AA1214" s="141"/>
      <c r="AB1214" s="141"/>
      <c r="AC1214" s="141"/>
      <c r="AD1214" s="141"/>
      <c r="AE1214" s="141"/>
      <c r="AF1214" s="141"/>
      <c r="AG1214" s="141"/>
      <c r="AH1214" s="141"/>
      <c r="AI1214" s="141"/>
      <c r="AJ1214" s="141"/>
      <c r="AK1214" s="141"/>
      <c r="AL1214" s="141"/>
      <c r="AM1214" s="141"/>
      <c r="AN1214" s="141"/>
      <c r="AO1214" s="141"/>
      <c r="AP1214" s="141"/>
      <c r="AQ1214" s="141"/>
      <c r="AR1214" s="141"/>
      <c r="AS1214" s="141"/>
      <c r="AT1214" s="141"/>
      <c r="AU1214" s="141"/>
      <c r="AV1214" s="141"/>
      <c r="AW1214" s="141"/>
      <c r="AX1214" s="141"/>
      <c r="AY1214" s="141"/>
      <c r="AZ1214" s="141"/>
      <c r="BA1214" s="141"/>
      <c r="BB1214" s="141"/>
      <c r="BC1214" s="141"/>
    </row>
    <row r="1215" spans="7:55" s="2" customFormat="1" x14ac:dyDescent="0.4">
      <c r="G1215" s="141"/>
      <c r="H1215" s="141"/>
      <c r="I1215" s="141"/>
      <c r="J1215" s="141"/>
      <c r="K1215" s="141"/>
      <c r="L1215" s="141"/>
      <c r="M1215" s="141"/>
      <c r="N1215" s="141"/>
      <c r="O1215" s="141"/>
      <c r="P1215" s="141"/>
      <c r="Q1215" s="141"/>
      <c r="R1215" s="141"/>
      <c r="S1215" s="141"/>
      <c r="T1215" s="141"/>
      <c r="U1215" s="141"/>
      <c r="V1215" s="141"/>
      <c r="W1215" s="141"/>
      <c r="X1215" s="141"/>
      <c r="Y1215" s="141"/>
      <c r="Z1215" s="141"/>
      <c r="AA1215" s="141"/>
      <c r="AB1215" s="141"/>
      <c r="AC1215" s="141"/>
      <c r="AD1215" s="141"/>
      <c r="AE1215" s="141"/>
      <c r="AF1215" s="141"/>
      <c r="AG1215" s="141"/>
      <c r="AH1215" s="141"/>
      <c r="AI1215" s="141"/>
      <c r="AJ1215" s="141"/>
      <c r="AK1215" s="141"/>
      <c r="AL1215" s="141"/>
      <c r="AM1215" s="141"/>
      <c r="AN1215" s="141"/>
      <c r="AO1215" s="141"/>
      <c r="AP1215" s="141"/>
      <c r="AQ1215" s="141"/>
      <c r="AR1215" s="141"/>
      <c r="AS1215" s="141"/>
      <c r="AT1215" s="141"/>
      <c r="AU1215" s="141"/>
      <c r="AV1215" s="141"/>
      <c r="AW1215" s="141"/>
      <c r="AX1215" s="141"/>
      <c r="AY1215" s="141"/>
      <c r="AZ1215" s="141"/>
      <c r="BA1215" s="141"/>
      <c r="BB1215" s="141"/>
      <c r="BC1215" s="141"/>
    </row>
    <row r="1216" spans="7:55" s="2" customFormat="1" x14ac:dyDescent="0.4">
      <c r="G1216" s="141"/>
      <c r="H1216" s="141"/>
      <c r="I1216" s="141"/>
      <c r="J1216" s="141"/>
      <c r="K1216" s="141"/>
      <c r="L1216" s="141"/>
      <c r="M1216" s="141"/>
      <c r="N1216" s="141"/>
      <c r="O1216" s="141"/>
      <c r="P1216" s="141"/>
      <c r="Q1216" s="141"/>
      <c r="R1216" s="141"/>
      <c r="S1216" s="141"/>
      <c r="T1216" s="141"/>
      <c r="U1216" s="141"/>
      <c r="V1216" s="141"/>
      <c r="W1216" s="141"/>
      <c r="X1216" s="141"/>
      <c r="Y1216" s="141"/>
      <c r="Z1216" s="141"/>
      <c r="AA1216" s="141"/>
      <c r="AB1216" s="141"/>
      <c r="AC1216" s="141"/>
      <c r="AD1216" s="141"/>
      <c r="AE1216" s="141"/>
      <c r="AF1216" s="141"/>
      <c r="AG1216" s="141"/>
      <c r="AH1216" s="141"/>
      <c r="AI1216" s="141"/>
      <c r="AJ1216" s="141"/>
      <c r="AK1216" s="141"/>
      <c r="AL1216" s="141"/>
      <c r="AM1216" s="141"/>
      <c r="AN1216" s="141"/>
      <c r="AO1216" s="141"/>
      <c r="AP1216" s="141"/>
      <c r="AQ1216" s="141"/>
      <c r="AR1216" s="141"/>
      <c r="AS1216" s="141"/>
      <c r="AT1216" s="141"/>
      <c r="AU1216" s="141"/>
      <c r="AV1216" s="141"/>
      <c r="AW1216" s="141"/>
      <c r="AX1216" s="141"/>
      <c r="AY1216" s="141"/>
      <c r="AZ1216" s="141"/>
      <c r="BA1216" s="141"/>
      <c r="BB1216" s="141"/>
      <c r="BC1216" s="141"/>
    </row>
    <row r="1217" spans="7:55" s="2" customFormat="1" x14ac:dyDescent="0.4">
      <c r="G1217" s="141"/>
      <c r="H1217" s="141"/>
      <c r="I1217" s="141"/>
      <c r="J1217" s="141"/>
      <c r="K1217" s="141"/>
      <c r="L1217" s="141"/>
      <c r="M1217" s="141"/>
      <c r="N1217" s="141"/>
      <c r="O1217" s="141"/>
      <c r="P1217" s="141"/>
      <c r="Q1217" s="141"/>
      <c r="R1217" s="141"/>
      <c r="S1217" s="141"/>
      <c r="T1217" s="141"/>
      <c r="U1217" s="141"/>
      <c r="V1217" s="141"/>
      <c r="W1217" s="141"/>
      <c r="X1217" s="141"/>
      <c r="Y1217" s="141"/>
      <c r="Z1217" s="141"/>
      <c r="AA1217" s="141"/>
      <c r="AB1217" s="141"/>
      <c r="AC1217" s="141"/>
      <c r="AD1217" s="141"/>
      <c r="AE1217" s="141"/>
      <c r="AF1217" s="141"/>
      <c r="AG1217" s="141"/>
      <c r="AH1217" s="141"/>
      <c r="AI1217" s="141"/>
      <c r="AJ1217" s="141"/>
      <c r="AK1217" s="141"/>
      <c r="AL1217" s="141"/>
      <c r="AM1217" s="141"/>
      <c r="AN1217" s="141"/>
      <c r="AO1217" s="141"/>
      <c r="AP1217" s="141"/>
      <c r="AQ1217" s="141"/>
      <c r="AR1217" s="141"/>
      <c r="AS1217" s="141"/>
      <c r="AT1217" s="141"/>
      <c r="AU1217" s="141"/>
      <c r="AV1217" s="141"/>
      <c r="AW1217" s="141"/>
      <c r="AX1217" s="141"/>
      <c r="AY1217" s="141"/>
      <c r="AZ1217" s="141"/>
      <c r="BA1217" s="141"/>
      <c r="BB1217" s="141"/>
      <c r="BC1217" s="141"/>
    </row>
    <row r="1218" spans="7:55" s="2" customFormat="1" x14ac:dyDescent="0.4">
      <c r="G1218" s="141"/>
      <c r="H1218" s="141"/>
      <c r="I1218" s="141"/>
      <c r="J1218" s="141"/>
      <c r="K1218" s="141"/>
      <c r="L1218" s="141"/>
      <c r="M1218" s="141"/>
      <c r="N1218" s="141"/>
      <c r="O1218" s="141"/>
      <c r="P1218" s="141"/>
      <c r="Q1218" s="141"/>
      <c r="R1218" s="141"/>
      <c r="S1218" s="141"/>
      <c r="T1218" s="141"/>
      <c r="U1218" s="141"/>
      <c r="V1218" s="141"/>
      <c r="W1218" s="141"/>
      <c r="X1218" s="141"/>
      <c r="Y1218" s="141"/>
      <c r="Z1218" s="141"/>
      <c r="AA1218" s="141"/>
      <c r="AB1218" s="141"/>
      <c r="AC1218" s="141"/>
      <c r="AD1218" s="141"/>
      <c r="AE1218" s="141"/>
      <c r="AF1218" s="141"/>
      <c r="AG1218" s="141"/>
      <c r="AH1218" s="141"/>
      <c r="AI1218" s="141"/>
      <c r="AJ1218" s="141"/>
      <c r="AK1218" s="141"/>
      <c r="AL1218" s="141"/>
      <c r="AM1218" s="141"/>
      <c r="AN1218" s="141"/>
      <c r="AO1218" s="141"/>
      <c r="AP1218" s="141"/>
      <c r="AQ1218" s="141"/>
      <c r="AR1218" s="141"/>
      <c r="AS1218" s="141"/>
      <c r="AT1218" s="141"/>
      <c r="AU1218" s="141"/>
      <c r="AV1218" s="141"/>
      <c r="AW1218" s="141"/>
      <c r="AX1218" s="141"/>
      <c r="AY1218" s="141"/>
      <c r="AZ1218" s="141"/>
      <c r="BA1218" s="141"/>
      <c r="BB1218" s="141"/>
      <c r="BC1218" s="141"/>
    </row>
    <row r="1219" spans="7:55" s="2" customFormat="1" x14ac:dyDescent="0.4">
      <c r="G1219" s="141"/>
      <c r="H1219" s="141"/>
      <c r="I1219" s="141"/>
      <c r="J1219" s="141"/>
      <c r="K1219" s="141"/>
      <c r="L1219" s="141"/>
      <c r="M1219" s="141"/>
      <c r="N1219" s="141"/>
      <c r="O1219" s="141"/>
      <c r="P1219" s="141"/>
      <c r="Q1219" s="141"/>
      <c r="R1219" s="141"/>
      <c r="S1219" s="141"/>
      <c r="T1219" s="141"/>
      <c r="U1219" s="141"/>
      <c r="V1219" s="141"/>
      <c r="W1219" s="141"/>
      <c r="X1219" s="141"/>
      <c r="Y1219" s="141"/>
      <c r="Z1219" s="141"/>
      <c r="AA1219" s="141"/>
      <c r="AB1219" s="141"/>
      <c r="AC1219" s="141"/>
      <c r="AD1219" s="141"/>
      <c r="AE1219" s="141"/>
      <c r="AF1219" s="141"/>
      <c r="AG1219" s="141"/>
      <c r="AH1219" s="141"/>
      <c r="AI1219" s="141"/>
      <c r="AJ1219" s="141"/>
      <c r="AK1219" s="141"/>
      <c r="AL1219" s="141"/>
      <c r="AM1219" s="141"/>
      <c r="AN1219" s="141"/>
      <c r="AO1219" s="141"/>
      <c r="AP1219" s="141"/>
      <c r="AQ1219" s="141"/>
      <c r="AR1219" s="141"/>
      <c r="AS1219" s="141"/>
      <c r="AT1219" s="141"/>
      <c r="AU1219" s="141"/>
      <c r="AV1219" s="141"/>
      <c r="AW1219" s="141"/>
      <c r="AX1219" s="141"/>
      <c r="AY1219" s="141"/>
      <c r="AZ1219" s="141"/>
      <c r="BA1219" s="141"/>
      <c r="BB1219" s="141"/>
      <c r="BC1219" s="141"/>
    </row>
    <row r="1220" spans="7:55" s="2" customFormat="1" x14ac:dyDescent="0.4">
      <c r="G1220" s="141"/>
      <c r="H1220" s="141"/>
      <c r="I1220" s="141"/>
      <c r="J1220" s="141"/>
      <c r="K1220" s="141"/>
      <c r="L1220" s="141"/>
      <c r="M1220" s="141"/>
      <c r="N1220" s="141"/>
      <c r="O1220" s="141"/>
      <c r="P1220" s="141"/>
      <c r="Q1220" s="141"/>
      <c r="R1220" s="141"/>
      <c r="S1220" s="141"/>
      <c r="T1220" s="141"/>
      <c r="U1220" s="141"/>
      <c r="V1220" s="141"/>
      <c r="W1220" s="141"/>
      <c r="X1220" s="141"/>
      <c r="Y1220" s="141"/>
      <c r="Z1220" s="141"/>
      <c r="AA1220" s="141"/>
      <c r="AB1220" s="141"/>
      <c r="AC1220" s="141"/>
      <c r="AD1220" s="141"/>
      <c r="AE1220" s="141"/>
      <c r="AF1220" s="141"/>
      <c r="AG1220" s="141"/>
      <c r="AH1220" s="141"/>
      <c r="AI1220" s="141"/>
      <c r="AJ1220" s="141"/>
      <c r="AK1220" s="141"/>
      <c r="AL1220" s="141"/>
      <c r="AM1220" s="141"/>
      <c r="AN1220" s="141"/>
      <c r="AO1220" s="141"/>
      <c r="AP1220" s="141"/>
      <c r="AQ1220" s="141"/>
      <c r="AR1220" s="141"/>
      <c r="AS1220" s="141"/>
      <c r="AT1220" s="141"/>
      <c r="AU1220" s="141"/>
      <c r="AV1220" s="141"/>
      <c r="AW1220" s="141"/>
      <c r="AX1220" s="141"/>
      <c r="AY1220" s="141"/>
      <c r="AZ1220" s="141"/>
      <c r="BA1220" s="141"/>
      <c r="BB1220" s="141"/>
      <c r="BC1220" s="141"/>
    </row>
    <row r="1221" spans="7:55" s="2" customFormat="1" x14ac:dyDescent="0.4">
      <c r="G1221" s="141"/>
      <c r="H1221" s="141"/>
      <c r="I1221" s="141"/>
      <c r="J1221" s="141"/>
      <c r="K1221" s="141"/>
      <c r="L1221" s="141"/>
      <c r="M1221" s="141"/>
      <c r="N1221" s="141"/>
      <c r="O1221" s="141"/>
      <c r="P1221" s="141"/>
      <c r="Q1221" s="141"/>
      <c r="R1221" s="141"/>
      <c r="S1221" s="141"/>
      <c r="T1221" s="141"/>
      <c r="U1221" s="141"/>
      <c r="V1221" s="141"/>
      <c r="W1221" s="141"/>
      <c r="X1221" s="141"/>
      <c r="Y1221" s="141"/>
      <c r="Z1221" s="141"/>
      <c r="AA1221" s="141"/>
      <c r="AB1221" s="141"/>
      <c r="AC1221" s="141"/>
      <c r="AD1221" s="141"/>
      <c r="AE1221" s="141"/>
      <c r="AF1221" s="141"/>
      <c r="AG1221" s="141"/>
      <c r="AH1221" s="141"/>
      <c r="AI1221" s="141"/>
      <c r="AJ1221" s="141"/>
      <c r="AK1221" s="141"/>
      <c r="AL1221" s="141"/>
      <c r="AM1221" s="141"/>
      <c r="AN1221" s="141"/>
      <c r="AO1221" s="141"/>
      <c r="AP1221" s="141"/>
      <c r="AQ1221" s="141"/>
      <c r="AR1221" s="141"/>
      <c r="AS1221" s="141"/>
      <c r="AT1221" s="141"/>
      <c r="AU1221" s="141"/>
      <c r="AV1221" s="141"/>
      <c r="AW1221" s="141"/>
      <c r="AX1221" s="141"/>
      <c r="AY1221" s="141"/>
      <c r="AZ1221" s="141"/>
      <c r="BA1221" s="141"/>
      <c r="BB1221" s="141"/>
      <c r="BC1221" s="141"/>
    </row>
    <row r="1222" spans="7:55" s="2" customFormat="1" x14ac:dyDescent="0.4">
      <c r="G1222" s="141"/>
      <c r="H1222" s="141"/>
      <c r="I1222" s="141"/>
      <c r="J1222" s="141"/>
      <c r="K1222" s="141"/>
      <c r="L1222" s="141"/>
      <c r="M1222" s="141"/>
      <c r="N1222" s="141"/>
      <c r="O1222" s="141"/>
      <c r="P1222" s="141"/>
      <c r="Q1222" s="141"/>
      <c r="R1222" s="141"/>
      <c r="S1222" s="141"/>
      <c r="T1222" s="141"/>
      <c r="U1222" s="141"/>
      <c r="V1222" s="141"/>
      <c r="W1222" s="141"/>
      <c r="X1222" s="141"/>
      <c r="Y1222" s="141"/>
      <c r="Z1222" s="141"/>
      <c r="AA1222" s="141"/>
      <c r="AB1222" s="141"/>
      <c r="AC1222" s="141"/>
      <c r="AD1222" s="141"/>
      <c r="AE1222" s="141"/>
      <c r="AF1222" s="141"/>
      <c r="AG1222" s="141"/>
      <c r="AH1222" s="141"/>
      <c r="AI1222" s="141"/>
      <c r="AJ1222" s="141"/>
      <c r="AK1222" s="141"/>
      <c r="AL1222" s="141"/>
      <c r="AM1222" s="141"/>
      <c r="AN1222" s="141"/>
      <c r="AO1222" s="141"/>
      <c r="AP1222" s="141"/>
      <c r="AQ1222" s="141"/>
      <c r="AR1222" s="141"/>
      <c r="AS1222" s="141"/>
      <c r="AT1222" s="141"/>
      <c r="AU1222" s="141"/>
      <c r="AV1222" s="141"/>
      <c r="AW1222" s="141"/>
      <c r="AX1222" s="141"/>
      <c r="AY1222" s="141"/>
      <c r="AZ1222" s="141"/>
      <c r="BA1222" s="141"/>
      <c r="BB1222" s="141"/>
      <c r="BC1222" s="141"/>
    </row>
    <row r="1223" spans="7:55" s="2" customFormat="1" x14ac:dyDescent="0.4">
      <c r="G1223" s="141"/>
      <c r="H1223" s="141"/>
      <c r="I1223" s="141"/>
      <c r="J1223" s="141"/>
      <c r="K1223" s="141"/>
      <c r="L1223" s="141"/>
      <c r="M1223" s="141"/>
      <c r="N1223" s="141"/>
      <c r="O1223" s="141"/>
      <c r="P1223" s="141"/>
      <c r="Q1223" s="141"/>
      <c r="R1223" s="141"/>
      <c r="S1223" s="141"/>
      <c r="T1223" s="141"/>
      <c r="U1223" s="141"/>
      <c r="V1223" s="141"/>
      <c r="W1223" s="141"/>
      <c r="X1223" s="141"/>
      <c r="Y1223" s="141"/>
      <c r="Z1223" s="141"/>
      <c r="AA1223" s="141"/>
      <c r="AB1223" s="141"/>
      <c r="AC1223" s="141"/>
      <c r="AD1223" s="141"/>
      <c r="AE1223" s="141"/>
      <c r="AF1223" s="141"/>
      <c r="AG1223" s="141"/>
      <c r="AH1223" s="141"/>
      <c r="AI1223" s="141"/>
      <c r="AJ1223" s="141"/>
      <c r="AK1223" s="141"/>
      <c r="AL1223" s="141"/>
      <c r="AM1223" s="141"/>
      <c r="AN1223" s="141"/>
      <c r="AO1223" s="141"/>
      <c r="AP1223" s="141"/>
      <c r="AQ1223" s="141"/>
      <c r="AR1223" s="141"/>
      <c r="AS1223" s="141"/>
      <c r="AT1223" s="141"/>
      <c r="AU1223" s="141"/>
      <c r="AV1223" s="141"/>
      <c r="AW1223" s="141"/>
      <c r="AX1223" s="141"/>
      <c r="AY1223" s="141"/>
      <c r="AZ1223" s="141"/>
      <c r="BA1223" s="141"/>
      <c r="BB1223" s="141"/>
      <c r="BC1223" s="141"/>
    </row>
    <row r="1224" spans="7:55" s="2" customFormat="1" x14ac:dyDescent="0.4">
      <c r="G1224" s="141"/>
      <c r="H1224" s="141"/>
      <c r="I1224" s="141"/>
      <c r="J1224" s="141"/>
      <c r="K1224" s="141"/>
      <c r="L1224" s="141"/>
      <c r="M1224" s="141"/>
      <c r="N1224" s="141"/>
      <c r="O1224" s="141"/>
      <c r="P1224" s="141"/>
      <c r="Q1224" s="141"/>
      <c r="R1224" s="141"/>
      <c r="S1224" s="141"/>
      <c r="T1224" s="141"/>
      <c r="U1224" s="141"/>
      <c r="V1224" s="141"/>
      <c r="W1224" s="141"/>
      <c r="X1224" s="141"/>
      <c r="Y1224" s="141"/>
      <c r="Z1224" s="141"/>
      <c r="AA1224" s="141"/>
      <c r="AB1224" s="141"/>
      <c r="AC1224" s="141"/>
      <c r="AD1224" s="141"/>
      <c r="AE1224" s="141"/>
      <c r="AF1224" s="141"/>
      <c r="AG1224" s="141"/>
      <c r="AH1224" s="141"/>
      <c r="AI1224" s="141"/>
      <c r="AJ1224" s="141"/>
      <c r="AK1224" s="141"/>
      <c r="AL1224" s="141"/>
      <c r="AM1224" s="141"/>
      <c r="AN1224" s="141"/>
      <c r="AO1224" s="141"/>
      <c r="AP1224" s="141"/>
      <c r="AQ1224" s="141"/>
      <c r="AR1224" s="141"/>
      <c r="AS1224" s="141"/>
      <c r="AT1224" s="141"/>
      <c r="AU1224" s="141"/>
      <c r="AV1224" s="141"/>
      <c r="AW1224" s="141"/>
      <c r="AX1224" s="141"/>
      <c r="AY1224" s="141"/>
      <c r="AZ1224" s="141"/>
      <c r="BA1224" s="141"/>
      <c r="BB1224" s="141"/>
      <c r="BC1224" s="141"/>
    </row>
    <row r="1225" spans="7:55" s="2" customFormat="1" x14ac:dyDescent="0.4">
      <c r="G1225" s="141"/>
      <c r="H1225" s="141"/>
      <c r="I1225" s="141"/>
      <c r="J1225" s="141"/>
      <c r="K1225" s="141"/>
      <c r="L1225" s="141"/>
      <c r="M1225" s="141"/>
      <c r="N1225" s="141"/>
      <c r="O1225" s="141"/>
      <c r="P1225" s="141"/>
      <c r="Q1225" s="141"/>
      <c r="R1225" s="141"/>
      <c r="S1225" s="141"/>
      <c r="T1225" s="141"/>
      <c r="U1225" s="141"/>
      <c r="V1225" s="141"/>
      <c r="W1225" s="141"/>
      <c r="X1225" s="141"/>
      <c r="Y1225" s="141"/>
      <c r="Z1225" s="141"/>
      <c r="AA1225" s="141"/>
      <c r="AB1225" s="141"/>
      <c r="AC1225" s="141"/>
      <c r="AD1225" s="141"/>
      <c r="AE1225" s="141"/>
      <c r="AF1225" s="141"/>
      <c r="AG1225" s="141"/>
      <c r="AH1225" s="141"/>
      <c r="AI1225" s="141"/>
      <c r="AJ1225" s="141"/>
      <c r="AK1225" s="141"/>
      <c r="AL1225" s="141"/>
      <c r="AM1225" s="141"/>
      <c r="AN1225" s="141"/>
      <c r="AO1225" s="141"/>
      <c r="AP1225" s="141"/>
      <c r="AQ1225" s="141"/>
      <c r="AR1225" s="141"/>
      <c r="AS1225" s="141"/>
      <c r="AT1225" s="141"/>
      <c r="AU1225" s="141"/>
      <c r="AV1225" s="141"/>
      <c r="AW1225" s="141"/>
      <c r="AX1225" s="141"/>
      <c r="AY1225" s="141"/>
      <c r="AZ1225" s="141"/>
      <c r="BA1225" s="141"/>
      <c r="BB1225" s="141"/>
      <c r="BC1225" s="141"/>
    </row>
    <row r="1226" spans="7:55" s="2" customFormat="1" x14ac:dyDescent="0.4">
      <c r="G1226" s="141"/>
      <c r="H1226" s="141"/>
      <c r="I1226" s="141"/>
      <c r="J1226" s="141"/>
      <c r="K1226" s="141"/>
      <c r="L1226" s="141"/>
      <c r="M1226" s="141"/>
      <c r="N1226" s="141"/>
      <c r="O1226" s="141"/>
      <c r="P1226" s="141"/>
      <c r="Q1226" s="141"/>
      <c r="R1226" s="141"/>
      <c r="S1226" s="141"/>
      <c r="T1226" s="141"/>
      <c r="U1226" s="141"/>
      <c r="V1226" s="141"/>
      <c r="W1226" s="141"/>
      <c r="X1226" s="141"/>
      <c r="Y1226" s="141"/>
      <c r="Z1226" s="141"/>
      <c r="AA1226" s="141"/>
      <c r="AB1226" s="141"/>
      <c r="AC1226" s="141"/>
      <c r="AD1226" s="141"/>
      <c r="AE1226" s="141"/>
      <c r="AF1226" s="141"/>
      <c r="AG1226" s="141"/>
      <c r="AH1226" s="141"/>
      <c r="AI1226" s="141"/>
      <c r="AJ1226" s="141"/>
      <c r="AK1226" s="141"/>
      <c r="AL1226" s="141"/>
      <c r="AM1226" s="141"/>
      <c r="AN1226" s="141"/>
      <c r="AO1226" s="141"/>
      <c r="AP1226" s="141"/>
      <c r="AQ1226" s="141"/>
      <c r="AR1226" s="141"/>
      <c r="AS1226" s="141"/>
      <c r="AT1226" s="141"/>
      <c r="AU1226" s="141"/>
      <c r="AV1226" s="141"/>
      <c r="AW1226" s="141"/>
      <c r="AX1226" s="141"/>
      <c r="AY1226" s="141"/>
      <c r="AZ1226" s="141"/>
      <c r="BA1226" s="141"/>
      <c r="BB1226" s="141"/>
      <c r="BC1226" s="141"/>
    </row>
    <row r="1227" spans="7:55" s="2" customFormat="1" x14ac:dyDescent="0.4">
      <c r="G1227" s="141"/>
      <c r="H1227" s="141"/>
      <c r="I1227" s="141"/>
      <c r="J1227" s="141"/>
      <c r="K1227" s="141"/>
      <c r="L1227" s="141"/>
      <c r="M1227" s="141"/>
      <c r="N1227" s="141"/>
      <c r="O1227" s="141"/>
      <c r="P1227" s="141"/>
      <c r="Q1227" s="141"/>
      <c r="R1227" s="141"/>
      <c r="S1227" s="141"/>
      <c r="T1227" s="141"/>
      <c r="U1227" s="141"/>
      <c r="V1227" s="141"/>
      <c r="W1227" s="141"/>
      <c r="X1227" s="141"/>
      <c r="Y1227" s="141"/>
      <c r="Z1227" s="141"/>
      <c r="AA1227" s="141"/>
      <c r="AB1227" s="141"/>
      <c r="AC1227" s="141"/>
      <c r="AD1227" s="141"/>
      <c r="AE1227" s="141"/>
      <c r="AF1227" s="141"/>
      <c r="AG1227" s="141"/>
      <c r="AH1227" s="141"/>
      <c r="AI1227" s="141"/>
      <c r="AJ1227" s="141"/>
      <c r="AK1227" s="141"/>
      <c r="AL1227" s="141"/>
      <c r="AM1227" s="141"/>
      <c r="AN1227" s="141"/>
      <c r="AO1227" s="141"/>
      <c r="AP1227" s="141"/>
      <c r="AQ1227" s="141"/>
      <c r="AR1227" s="141"/>
      <c r="AS1227" s="141"/>
      <c r="AT1227" s="141"/>
      <c r="AU1227" s="141"/>
      <c r="AV1227" s="141"/>
      <c r="AW1227" s="141"/>
      <c r="AX1227" s="141"/>
      <c r="AY1227" s="141"/>
      <c r="AZ1227" s="141"/>
      <c r="BA1227" s="141"/>
      <c r="BB1227" s="141"/>
      <c r="BC1227" s="141"/>
    </row>
    <row r="1228" spans="7:55" s="2" customFormat="1" x14ac:dyDescent="0.4">
      <c r="G1228" s="141"/>
      <c r="H1228" s="141"/>
      <c r="I1228" s="141"/>
      <c r="J1228" s="141"/>
      <c r="K1228" s="141"/>
      <c r="L1228" s="141"/>
      <c r="M1228" s="141"/>
      <c r="N1228" s="141"/>
      <c r="O1228" s="141"/>
      <c r="P1228" s="141"/>
      <c r="Q1228" s="141"/>
      <c r="R1228" s="141"/>
      <c r="S1228" s="141"/>
      <c r="T1228" s="141"/>
      <c r="U1228" s="141"/>
      <c r="V1228" s="141"/>
      <c r="W1228" s="141"/>
      <c r="X1228" s="141"/>
      <c r="Y1228" s="141"/>
      <c r="Z1228" s="141"/>
      <c r="AA1228" s="141"/>
      <c r="AB1228" s="141"/>
      <c r="AC1228" s="141"/>
      <c r="AD1228" s="141"/>
      <c r="AE1228" s="141"/>
      <c r="AF1228" s="141"/>
      <c r="AG1228" s="141"/>
      <c r="AH1228" s="141"/>
      <c r="AI1228" s="141"/>
      <c r="AJ1228" s="141"/>
      <c r="AK1228" s="141"/>
      <c r="AL1228" s="141"/>
      <c r="AM1228" s="141"/>
      <c r="AN1228" s="141"/>
      <c r="AO1228" s="141"/>
      <c r="AP1228" s="141"/>
      <c r="AQ1228" s="141"/>
      <c r="AR1228" s="141"/>
      <c r="AS1228" s="141"/>
      <c r="AT1228" s="141"/>
      <c r="AU1228" s="141"/>
      <c r="AV1228" s="141"/>
      <c r="AW1228" s="141"/>
      <c r="AX1228" s="141"/>
      <c r="AY1228" s="141"/>
      <c r="AZ1228" s="141"/>
      <c r="BA1228" s="141"/>
      <c r="BB1228" s="141"/>
      <c r="BC1228" s="141"/>
    </row>
    <row r="1229" spans="7:55" s="2" customFormat="1" x14ac:dyDescent="0.4">
      <c r="G1229" s="141"/>
      <c r="H1229" s="141"/>
      <c r="I1229" s="141"/>
      <c r="J1229" s="141"/>
      <c r="K1229" s="141"/>
      <c r="L1229" s="141"/>
      <c r="M1229" s="141"/>
      <c r="N1229" s="141"/>
      <c r="O1229" s="141"/>
      <c r="P1229" s="141"/>
      <c r="Q1229" s="141"/>
      <c r="R1229" s="141"/>
      <c r="S1229" s="141"/>
      <c r="T1229" s="141"/>
      <c r="U1229" s="141"/>
      <c r="V1229" s="141"/>
      <c r="W1229" s="141"/>
      <c r="X1229" s="141"/>
      <c r="Y1229" s="141"/>
      <c r="Z1229" s="141"/>
      <c r="AA1229" s="141"/>
      <c r="AB1229" s="141"/>
      <c r="AC1229" s="141"/>
      <c r="AD1229" s="141"/>
      <c r="AE1229" s="141"/>
      <c r="AF1229" s="141"/>
      <c r="AG1229" s="141"/>
      <c r="AH1229" s="141"/>
      <c r="AI1229" s="141"/>
      <c r="AJ1229" s="141"/>
      <c r="AK1229" s="141"/>
      <c r="AL1229" s="141"/>
      <c r="AM1229" s="141"/>
      <c r="AN1229" s="141"/>
      <c r="AO1229" s="141"/>
      <c r="AP1229" s="141"/>
      <c r="AQ1229" s="141"/>
      <c r="AR1229" s="141"/>
      <c r="AS1229" s="141"/>
      <c r="AT1229" s="141"/>
      <c r="AU1229" s="141"/>
      <c r="AV1229" s="141"/>
      <c r="AW1229" s="141"/>
      <c r="AX1229" s="141"/>
      <c r="AY1229" s="141"/>
      <c r="AZ1229" s="141"/>
      <c r="BA1229" s="141"/>
      <c r="BB1229" s="141"/>
      <c r="BC1229" s="141"/>
    </row>
    <row r="1230" spans="7:55" s="2" customFormat="1" x14ac:dyDescent="0.4">
      <c r="G1230" s="141"/>
      <c r="H1230" s="141"/>
      <c r="I1230" s="141"/>
      <c r="J1230" s="141"/>
      <c r="K1230" s="141"/>
      <c r="L1230" s="141"/>
      <c r="M1230" s="141"/>
      <c r="N1230" s="141"/>
      <c r="O1230" s="141"/>
      <c r="P1230" s="141"/>
      <c r="Q1230" s="141"/>
      <c r="R1230" s="141"/>
      <c r="S1230" s="141"/>
      <c r="T1230" s="141"/>
      <c r="U1230" s="141"/>
      <c r="V1230" s="141"/>
      <c r="W1230" s="141"/>
      <c r="X1230" s="141"/>
      <c r="Y1230" s="141"/>
      <c r="Z1230" s="141"/>
      <c r="AA1230" s="141"/>
      <c r="AB1230" s="141"/>
      <c r="AC1230" s="141"/>
      <c r="AD1230" s="141"/>
      <c r="AE1230" s="141"/>
      <c r="AF1230" s="141"/>
      <c r="AG1230" s="141"/>
      <c r="AH1230" s="141"/>
      <c r="AI1230" s="141"/>
      <c r="AJ1230" s="141"/>
      <c r="AK1230" s="141"/>
      <c r="AL1230" s="141"/>
      <c r="AM1230" s="141"/>
      <c r="AN1230" s="141"/>
      <c r="AO1230" s="141"/>
      <c r="AP1230" s="141"/>
      <c r="AQ1230" s="141"/>
      <c r="AR1230" s="141"/>
      <c r="AS1230" s="141"/>
      <c r="AT1230" s="141"/>
      <c r="AU1230" s="141"/>
      <c r="AV1230" s="141"/>
      <c r="AW1230" s="141"/>
      <c r="AX1230" s="141"/>
      <c r="AY1230" s="141"/>
      <c r="AZ1230" s="141"/>
      <c r="BA1230" s="141"/>
      <c r="BB1230" s="141"/>
      <c r="BC1230" s="141"/>
    </row>
    <row r="1231" spans="7:55" s="2" customFormat="1" x14ac:dyDescent="0.4">
      <c r="G1231" s="141"/>
      <c r="H1231" s="141"/>
      <c r="I1231" s="141"/>
      <c r="J1231" s="141"/>
      <c r="K1231" s="141"/>
      <c r="L1231" s="141"/>
      <c r="M1231" s="141"/>
      <c r="N1231" s="141"/>
      <c r="O1231" s="141"/>
      <c r="P1231" s="141"/>
      <c r="Q1231" s="141"/>
      <c r="R1231" s="141"/>
      <c r="S1231" s="141"/>
      <c r="T1231" s="141"/>
      <c r="U1231" s="141"/>
      <c r="V1231" s="141"/>
      <c r="W1231" s="141"/>
      <c r="X1231" s="141"/>
      <c r="Y1231" s="141"/>
      <c r="Z1231" s="141"/>
      <c r="AA1231" s="141"/>
      <c r="AB1231" s="141"/>
      <c r="AC1231" s="141"/>
      <c r="AD1231" s="141"/>
      <c r="AE1231" s="141"/>
      <c r="AF1231" s="141"/>
      <c r="AG1231" s="141"/>
      <c r="AH1231" s="141"/>
      <c r="AI1231" s="141"/>
      <c r="AJ1231" s="141"/>
      <c r="AK1231" s="141"/>
      <c r="AL1231" s="141"/>
      <c r="AM1231" s="141"/>
      <c r="AN1231" s="141"/>
      <c r="AO1231" s="141"/>
      <c r="AP1231" s="141"/>
      <c r="AQ1231" s="141"/>
      <c r="AR1231" s="141"/>
      <c r="AS1231" s="141"/>
      <c r="AT1231" s="141"/>
      <c r="AU1231" s="141"/>
      <c r="AV1231" s="141"/>
      <c r="AW1231" s="141"/>
      <c r="AX1231" s="141"/>
      <c r="AY1231" s="141"/>
      <c r="AZ1231" s="141"/>
      <c r="BA1231" s="141"/>
      <c r="BB1231" s="141"/>
      <c r="BC1231" s="141"/>
    </row>
    <row r="1232" spans="7:55" s="2" customFormat="1" x14ac:dyDescent="0.4">
      <c r="G1232" s="141"/>
      <c r="H1232" s="141"/>
      <c r="I1232" s="141"/>
      <c r="J1232" s="141"/>
      <c r="K1232" s="141"/>
      <c r="L1232" s="141"/>
      <c r="M1232" s="141"/>
      <c r="N1232" s="141"/>
      <c r="O1232" s="141"/>
      <c r="P1232" s="141"/>
      <c r="Q1232" s="141"/>
      <c r="R1232" s="141"/>
      <c r="S1232" s="141"/>
      <c r="T1232" s="141"/>
      <c r="U1232" s="141"/>
      <c r="V1232" s="141"/>
      <c r="W1232" s="141"/>
      <c r="X1232" s="141"/>
      <c r="Y1232" s="141"/>
      <c r="Z1232" s="141"/>
      <c r="AA1232" s="141"/>
      <c r="AB1232" s="141"/>
      <c r="AC1232" s="141"/>
      <c r="AD1232" s="141"/>
      <c r="AE1232" s="141"/>
      <c r="AF1232" s="141"/>
      <c r="AG1232" s="141"/>
      <c r="AH1232" s="141"/>
      <c r="AI1232" s="141"/>
      <c r="AJ1232" s="141"/>
      <c r="AK1232" s="141"/>
      <c r="AL1232" s="141"/>
      <c r="AM1232" s="141"/>
      <c r="AN1232" s="141"/>
      <c r="AO1232" s="141"/>
      <c r="AP1232" s="141"/>
      <c r="AQ1232" s="141"/>
      <c r="AR1232" s="141"/>
      <c r="AS1232" s="141"/>
      <c r="AT1232" s="141"/>
      <c r="AU1232" s="141"/>
      <c r="AV1232" s="141"/>
      <c r="AW1232" s="141"/>
      <c r="AX1232" s="141"/>
      <c r="AY1232" s="141"/>
      <c r="AZ1232" s="141"/>
      <c r="BA1232" s="141"/>
      <c r="BB1232" s="141"/>
      <c r="BC1232" s="141"/>
    </row>
    <row r="1233" spans="7:55" s="2" customFormat="1" x14ac:dyDescent="0.4">
      <c r="G1233" s="141"/>
      <c r="H1233" s="141"/>
      <c r="I1233" s="141"/>
      <c r="J1233" s="141"/>
      <c r="K1233" s="141"/>
      <c r="L1233" s="141"/>
      <c r="M1233" s="141"/>
      <c r="N1233" s="141"/>
      <c r="O1233" s="141"/>
      <c r="P1233" s="141"/>
      <c r="Q1233" s="141"/>
      <c r="R1233" s="141"/>
      <c r="S1233" s="141"/>
      <c r="T1233" s="141"/>
      <c r="U1233" s="141"/>
      <c r="V1233" s="141"/>
      <c r="W1233" s="141"/>
      <c r="X1233" s="141"/>
      <c r="Y1233" s="141"/>
      <c r="Z1233" s="141"/>
      <c r="AA1233" s="141"/>
      <c r="AB1233" s="141"/>
      <c r="AC1233" s="141"/>
      <c r="AD1233" s="141"/>
      <c r="AE1233" s="141"/>
      <c r="AF1233" s="141"/>
      <c r="AG1233" s="141"/>
      <c r="AH1233" s="141"/>
      <c r="AI1233" s="141"/>
      <c r="AJ1233" s="141"/>
      <c r="AK1233" s="141"/>
      <c r="AL1233" s="141"/>
      <c r="AM1233" s="141"/>
      <c r="AN1233" s="141"/>
      <c r="AO1233" s="141"/>
      <c r="AP1233" s="141"/>
      <c r="AQ1233" s="141"/>
      <c r="AR1233" s="141"/>
      <c r="AS1233" s="141"/>
      <c r="AT1233" s="141"/>
      <c r="AU1233" s="141"/>
      <c r="AV1233" s="141"/>
      <c r="AW1233" s="141"/>
      <c r="AX1233" s="141"/>
      <c r="AY1233" s="141"/>
      <c r="AZ1233" s="141"/>
      <c r="BA1233" s="141"/>
      <c r="BB1233" s="141"/>
      <c r="BC1233" s="141"/>
    </row>
    <row r="1234" spans="7:55" s="2" customFormat="1" x14ac:dyDescent="0.4">
      <c r="G1234" s="141"/>
      <c r="H1234" s="141"/>
      <c r="I1234" s="141"/>
      <c r="J1234" s="141"/>
      <c r="K1234" s="141"/>
      <c r="L1234" s="141"/>
      <c r="M1234" s="141"/>
      <c r="N1234" s="141"/>
      <c r="O1234" s="141"/>
      <c r="P1234" s="141"/>
      <c r="Q1234" s="141"/>
      <c r="R1234" s="141"/>
      <c r="S1234" s="141"/>
      <c r="T1234" s="141"/>
      <c r="U1234" s="141"/>
      <c r="V1234" s="141"/>
      <c r="W1234" s="141"/>
      <c r="X1234" s="141"/>
      <c r="Y1234" s="141"/>
      <c r="Z1234" s="141"/>
      <c r="AA1234" s="141"/>
      <c r="AB1234" s="141"/>
      <c r="AC1234" s="141"/>
      <c r="AD1234" s="141"/>
      <c r="AE1234" s="141"/>
      <c r="AF1234" s="141"/>
      <c r="AG1234" s="141"/>
      <c r="AH1234" s="141"/>
      <c r="AI1234" s="141"/>
      <c r="AJ1234" s="141"/>
      <c r="AK1234" s="141"/>
      <c r="AL1234" s="141"/>
      <c r="AM1234" s="141"/>
      <c r="AN1234" s="141"/>
      <c r="AO1234" s="141"/>
      <c r="AP1234" s="141"/>
      <c r="AQ1234" s="141"/>
      <c r="AR1234" s="141"/>
      <c r="AS1234" s="141"/>
      <c r="AT1234" s="141"/>
      <c r="AU1234" s="141"/>
      <c r="AV1234" s="141"/>
      <c r="AW1234" s="141"/>
      <c r="AX1234" s="141"/>
      <c r="AY1234" s="141"/>
      <c r="AZ1234" s="141"/>
      <c r="BA1234" s="141"/>
      <c r="BB1234" s="141"/>
      <c r="BC1234" s="141"/>
    </row>
    <row r="1235" spans="7:55" s="2" customFormat="1" x14ac:dyDescent="0.4">
      <c r="G1235" s="141"/>
      <c r="H1235" s="141"/>
      <c r="I1235" s="141"/>
      <c r="J1235" s="141"/>
      <c r="K1235" s="141"/>
      <c r="L1235" s="141"/>
      <c r="M1235" s="141"/>
      <c r="N1235" s="141"/>
      <c r="O1235" s="141"/>
      <c r="P1235" s="141"/>
      <c r="Q1235" s="141"/>
      <c r="R1235" s="141"/>
      <c r="S1235" s="141"/>
      <c r="T1235" s="141"/>
      <c r="U1235" s="141"/>
      <c r="V1235" s="141"/>
      <c r="W1235" s="141"/>
      <c r="X1235" s="141"/>
      <c r="Y1235" s="141"/>
      <c r="Z1235" s="141"/>
      <c r="AA1235" s="141"/>
      <c r="AB1235" s="141"/>
      <c r="AC1235" s="141"/>
      <c r="AD1235" s="141"/>
      <c r="AE1235" s="141"/>
      <c r="AF1235" s="141"/>
      <c r="AG1235" s="141"/>
      <c r="AH1235" s="141"/>
      <c r="AI1235" s="141"/>
      <c r="AJ1235" s="141"/>
      <c r="AK1235" s="141"/>
      <c r="AL1235" s="141"/>
      <c r="AM1235" s="141"/>
      <c r="AN1235" s="141"/>
      <c r="AO1235" s="141"/>
      <c r="AP1235" s="141"/>
      <c r="AQ1235" s="141"/>
      <c r="AR1235" s="141"/>
      <c r="AS1235" s="141"/>
      <c r="AT1235" s="141"/>
      <c r="AU1235" s="141"/>
      <c r="AV1235" s="141"/>
      <c r="AW1235" s="141"/>
      <c r="AX1235" s="141"/>
      <c r="AY1235" s="141"/>
      <c r="AZ1235" s="141"/>
      <c r="BA1235" s="141"/>
      <c r="BB1235" s="141"/>
      <c r="BC1235" s="141"/>
    </row>
    <row r="1236" spans="7:55" s="2" customFormat="1" x14ac:dyDescent="0.4">
      <c r="G1236" s="141"/>
      <c r="H1236" s="141"/>
      <c r="I1236" s="141"/>
      <c r="J1236" s="141"/>
      <c r="K1236" s="141"/>
      <c r="L1236" s="141"/>
      <c r="M1236" s="141"/>
      <c r="N1236" s="141"/>
      <c r="O1236" s="141"/>
      <c r="P1236" s="141"/>
      <c r="Q1236" s="141"/>
      <c r="R1236" s="141"/>
      <c r="S1236" s="141"/>
      <c r="T1236" s="141"/>
      <c r="U1236" s="141"/>
      <c r="V1236" s="141"/>
      <c r="W1236" s="141"/>
      <c r="X1236" s="141"/>
      <c r="Y1236" s="141"/>
      <c r="Z1236" s="141"/>
      <c r="AA1236" s="141"/>
      <c r="AB1236" s="141"/>
      <c r="AC1236" s="141"/>
      <c r="AD1236" s="141"/>
      <c r="AE1236" s="141"/>
      <c r="AF1236" s="141"/>
      <c r="AG1236" s="141"/>
      <c r="AH1236" s="141"/>
      <c r="AI1236" s="141"/>
      <c r="AJ1236" s="141"/>
      <c r="AK1236" s="141"/>
      <c r="AL1236" s="141"/>
      <c r="AM1236" s="141"/>
      <c r="AN1236" s="141"/>
      <c r="AO1236" s="141"/>
      <c r="AP1236" s="141"/>
      <c r="AQ1236" s="141"/>
      <c r="AR1236" s="141"/>
      <c r="AS1236" s="141"/>
      <c r="AT1236" s="141"/>
      <c r="AU1236" s="141"/>
      <c r="AV1236" s="141"/>
      <c r="AW1236" s="141"/>
      <c r="AX1236" s="141"/>
      <c r="AY1236" s="141"/>
      <c r="AZ1236" s="141"/>
      <c r="BA1236" s="141"/>
      <c r="BB1236" s="141"/>
      <c r="BC1236" s="141"/>
    </row>
    <row r="1237" spans="7:55" s="2" customFormat="1" x14ac:dyDescent="0.4">
      <c r="G1237" s="141"/>
      <c r="H1237" s="141"/>
      <c r="I1237" s="141"/>
      <c r="J1237" s="141"/>
      <c r="K1237" s="141"/>
      <c r="L1237" s="141"/>
      <c r="M1237" s="141"/>
      <c r="N1237" s="141"/>
      <c r="O1237" s="141"/>
      <c r="P1237" s="141"/>
      <c r="Q1237" s="141"/>
      <c r="R1237" s="141"/>
      <c r="S1237" s="141"/>
      <c r="T1237" s="141"/>
      <c r="U1237" s="141"/>
      <c r="V1237" s="141"/>
      <c r="W1237" s="141"/>
      <c r="X1237" s="141"/>
      <c r="Y1237" s="141"/>
      <c r="Z1237" s="141"/>
      <c r="AA1237" s="141"/>
      <c r="AB1237" s="141"/>
      <c r="AC1237" s="141"/>
      <c r="AD1237" s="141"/>
      <c r="AE1237" s="141"/>
      <c r="AF1237" s="141"/>
      <c r="AG1237" s="141"/>
      <c r="AH1237" s="141"/>
      <c r="AI1237" s="141"/>
      <c r="AJ1237" s="141"/>
      <c r="AK1237" s="141"/>
      <c r="AL1237" s="141"/>
      <c r="AM1237" s="141"/>
      <c r="AN1237" s="141"/>
      <c r="AO1237" s="141"/>
      <c r="AP1237" s="141"/>
      <c r="AQ1237" s="141"/>
      <c r="AR1237" s="141"/>
      <c r="AS1237" s="141"/>
      <c r="AT1237" s="141"/>
      <c r="AU1237" s="141"/>
      <c r="AV1237" s="141"/>
      <c r="AW1237" s="141"/>
      <c r="AX1237" s="141"/>
      <c r="AY1237" s="141"/>
      <c r="AZ1237" s="141"/>
      <c r="BA1237" s="141"/>
      <c r="BB1237" s="141"/>
      <c r="BC1237" s="141"/>
    </row>
    <row r="1238" spans="7:55" s="2" customFormat="1" x14ac:dyDescent="0.4">
      <c r="G1238" s="141"/>
      <c r="H1238" s="141"/>
      <c r="I1238" s="141"/>
      <c r="J1238" s="141"/>
      <c r="K1238" s="141"/>
      <c r="L1238" s="141"/>
      <c r="M1238" s="141"/>
      <c r="N1238" s="141"/>
      <c r="O1238" s="141"/>
      <c r="P1238" s="141"/>
      <c r="Q1238" s="141"/>
      <c r="R1238" s="141"/>
      <c r="S1238" s="141"/>
      <c r="T1238" s="141"/>
      <c r="U1238" s="141"/>
      <c r="V1238" s="141"/>
      <c r="W1238" s="141"/>
      <c r="X1238" s="141"/>
      <c r="Y1238" s="141"/>
      <c r="Z1238" s="141"/>
      <c r="AA1238" s="141"/>
      <c r="AB1238" s="141"/>
      <c r="AC1238" s="141"/>
      <c r="AD1238" s="141"/>
      <c r="AE1238" s="141"/>
      <c r="AF1238" s="141"/>
      <c r="AG1238" s="141"/>
      <c r="AH1238" s="141"/>
      <c r="AI1238" s="141"/>
      <c r="AJ1238" s="141"/>
      <c r="AK1238" s="141"/>
      <c r="AL1238" s="141"/>
      <c r="AM1238" s="141"/>
      <c r="AN1238" s="141"/>
      <c r="AO1238" s="141"/>
      <c r="AP1238" s="141"/>
      <c r="AQ1238" s="141"/>
      <c r="AR1238" s="141"/>
      <c r="AS1238" s="141"/>
      <c r="AT1238" s="141"/>
      <c r="AU1238" s="141"/>
      <c r="AV1238" s="141"/>
      <c r="AW1238" s="141"/>
      <c r="AX1238" s="141"/>
      <c r="AY1238" s="141"/>
      <c r="AZ1238" s="141"/>
      <c r="BA1238" s="141"/>
      <c r="BB1238" s="141"/>
      <c r="BC1238" s="141"/>
    </row>
    <row r="1239" spans="7:55" s="2" customFormat="1" x14ac:dyDescent="0.4">
      <c r="G1239" s="141"/>
      <c r="H1239" s="141"/>
      <c r="I1239" s="141"/>
      <c r="J1239" s="141"/>
      <c r="K1239" s="141"/>
      <c r="L1239" s="141"/>
      <c r="M1239" s="141"/>
      <c r="N1239" s="141"/>
      <c r="O1239" s="141"/>
      <c r="P1239" s="141"/>
      <c r="Q1239" s="141"/>
      <c r="R1239" s="141"/>
      <c r="S1239" s="141"/>
      <c r="T1239" s="141"/>
      <c r="U1239" s="141"/>
      <c r="V1239" s="141"/>
      <c r="W1239" s="141"/>
      <c r="X1239" s="141"/>
      <c r="Y1239" s="141"/>
      <c r="Z1239" s="141"/>
      <c r="AA1239" s="141"/>
      <c r="AB1239" s="141"/>
      <c r="AC1239" s="141"/>
      <c r="AD1239" s="141"/>
      <c r="AE1239" s="141"/>
      <c r="AF1239" s="141"/>
      <c r="AG1239" s="141"/>
      <c r="AH1239" s="141"/>
      <c r="AI1239" s="141"/>
      <c r="AJ1239" s="141"/>
      <c r="AK1239" s="141"/>
      <c r="AL1239" s="141"/>
      <c r="AM1239" s="141"/>
      <c r="AN1239" s="141"/>
      <c r="AO1239" s="141"/>
      <c r="AP1239" s="141"/>
      <c r="AQ1239" s="141"/>
      <c r="AR1239" s="141"/>
      <c r="AS1239" s="141"/>
      <c r="AT1239" s="141"/>
      <c r="AU1239" s="141"/>
      <c r="AV1239" s="141"/>
      <c r="AW1239" s="141"/>
      <c r="AX1239" s="141"/>
      <c r="AY1239" s="141"/>
      <c r="AZ1239" s="141"/>
      <c r="BA1239" s="141"/>
      <c r="BB1239" s="141"/>
      <c r="BC1239" s="141"/>
    </row>
    <row r="1240" spans="7:55" s="2" customFormat="1" x14ac:dyDescent="0.4">
      <c r="G1240" s="141"/>
      <c r="H1240" s="141"/>
      <c r="I1240" s="141"/>
      <c r="J1240" s="141"/>
      <c r="K1240" s="141"/>
      <c r="L1240" s="141"/>
      <c r="M1240" s="141"/>
      <c r="N1240" s="141"/>
      <c r="O1240" s="141"/>
      <c r="P1240" s="141"/>
      <c r="Q1240" s="141"/>
      <c r="R1240" s="141"/>
      <c r="S1240" s="141"/>
      <c r="T1240" s="141"/>
      <c r="U1240" s="141"/>
      <c r="V1240" s="141"/>
      <c r="W1240" s="141"/>
      <c r="X1240" s="141"/>
      <c r="Y1240" s="141"/>
      <c r="Z1240" s="141"/>
      <c r="AA1240" s="141"/>
      <c r="AB1240" s="141"/>
      <c r="AC1240" s="141"/>
      <c r="AD1240" s="141"/>
      <c r="AE1240" s="141"/>
      <c r="AF1240" s="141"/>
      <c r="AG1240" s="141"/>
      <c r="AH1240" s="141"/>
      <c r="AI1240" s="141"/>
      <c r="AJ1240" s="141"/>
      <c r="AK1240" s="141"/>
      <c r="AL1240" s="141"/>
      <c r="AM1240" s="141"/>
      <c r="AN1240" s="141"/>
      <c r="AO1240" s="141"/>
      <c r="AP1240" s="141"/>
      <c r="AQ1240" s="141"/>
      <c r="AR1240" s="141"/>
      <c r="AS1240" s="141"/>
      <c r="AT1240" s="141"/>
      <c r="AU1240" s="141"/>
      <c r="AV1240" s="141"/>
      <c r="AW1240" s="141"/>
      <c r="AX1240" s="141"/>
      <c r="AY1240" s="141"/>
      <c r="AZ1240" s="141"/>
      <c r="BA1240" s="141"/>
      <c r="BB1240" s="141"/>
      <c r="BC1240" s="141"/>
    </row>
    <row r="1241" spans="7:55" s="2" customFormat="1" x14ac:dyDescent="0.4">
      <c r="G1241" s="141"/>
      <c r="H1241" s="141"/>
      <c r="I1241" s="141"/>
      <c r="J1241" s="141"/>
      <c r="K1241" s="141"/>
      <c r="L1241" s="141"/>
      <c r="M1241" s="141"/>
      <c r="N1241" s="141"/>
      <c r="O1241" s="141"/>
      <c r="P1241" s="141"/>
      <c r="Q1241" s="141"/>
      <c r="R1241" s="141"/>
      <c r="S1241" s="141"/>
      <c r="T1241" s="141"/>
      <c r="U1241" s="141"/>
      <c r="V1241" s="141"/>
      <c r="W1241" s="141"/>
      <c r="X1241" s="141"/>
      <c r="Y1241" s="141"/>
      <c r="Z1241" s="141"/>
      <c r="AA1241" s="141"/>
      <c r="AB1241" s="141"/>
      <c r="AC1241" s="141"/>
      <c r="AD1241" s="141"/>
      <c r="AE1241" s="141"/>
      <c r="AF1241" s="141"/>
      <c r="AG1241" s="141"/>
      <c r="AH1241" s="141"/>
      <c r="AI1241" s="141"/>
      <c r="AJ1241" s="141"/>
      <c r="AK1241" s="141"/>
      <c r="AL1241" s="141"/>
      <c r="AM1241" s="141"/>
      <c r="AN1241" s="141"/>
      <c r="AO1241" s="141"/>
      <c r="AP1241" s="141"/>
      <c r="AQ1241" s="141"/>
      <c r="AR1241" s="141"/>
      <c r="AS1241" s="141"/>
      <c r="AT1241" s="141"/>
      <c r="AU1241" s="141"/>
      <c r="AV1241" s="141"/>
      <c r="AW1241" s="141"/>
      <c r="AX1241" s="141"/>
      <c r="AY1241" s="141"/>
      <c r="AZ1241" s="141"/>
      <c r="BA1241" s="141"/>
      <c r="BB1241" s="141"/>
      <c r="BC1241" s="141"/>
    </row>
    <row r="1242" spans="7:55" s="2" customFormat="1" x14ac:dyDescent="0.4">
      <c r="G1242" s="141"/>
      <c r="H1242" s="141"/>
      <c r="I1242" s="141"/>
      <c r="J1242" s="141"/>
      <c r="K1242" s="141"/>
      <c r="L1242" s="141"/>
      <c r="M1242" s="141"/>
      <c r="N1242" s="141"/>
      <c r="O1242" s="141"/>
      <c r="P1242" s="141"/>
      <c r="Q1242" s="141"/>
      <c r="R1242" s="141"/>
      <c r="S1242" s="141"/>
      <c r="T1242" s="141"/>
      <c r="U1242" s="141"/>
      <c r="V1242" s="141"/>
      <c r="W1242" s="141"/>
      <c r="X1242" s="141"/>
      <c r="Y1242" s="141"/>
      <c r="Z1242" s="141"/>
      <c r="AA1242" s="141"/>
      <c r="AB1242" s="141"/>
      <c r="AC1242" s="141"/>
      <c r="AD1242" s="141"/>
      <c r="AE1242" s="141"/>
      <c r="AF1242" s="141"/>
      <c r="AG1242" s="141"/>
      <c r="AH1242" s="141"/>
      <c r="AI1242" s="141"/>
      <c r="AJ1242" s="141"/>
      <c r="AK1242" s="141"/>
      <c r="AL1242" s="141"/>
      <c r="AM1242" s="141"/>
      <c r="AN1242" s="141"/>
      <c r="AO1242" s="141"/>
      <c r="AP1242" s="141"/>
      <c r="AQ1242" s="141"/>
      <c r="AR1242" s="141"/>
      <c r="AS1242" s="141"/>
      <c r="AT1242" s="141"/>
      <c r="AU1242" s="141"/>
      <c r="AV1242" s="141"/>
      <c r="AW1242" s="141"/>
      <c r="AX1242" s="141"/>
      <c r="AY1242" s="141"/>
      <c r="AZ1242" s="141"/>
      <c r="BA1242" s="141"/>
      <c r="BB1242" s="141"/>
      <c r="BC1242" s="141"/>
    </row>
    <row r="1243" spans="7:55" s="2" customFormat="1" x14ac:dyDescent="0.4">
      <c r="G1243" s="141"/>
      <c r="H1243" s="141"/>
      <c r="I1243" s="141"/>
      <c r="J1243" s="141"/>
      <c r="K1243" s="141"/>
      <c r="L1243" s="141"/>
      <c r="M1243" s="141"/>
      <c r="N1243" s="141"/>
      <c r="O1243" s="141"/>
      <c r="P1243" s="141"/>
      <c r="Q1243" s="141"/>
      <c r="R1243" s="141"/>
      <c r="S1243" s="141"/>
      <c r="T1243" s="141"/>
      <c r="U1243" s="141"/>
      <c r="V1243" s="141"/>
      <c r="W1243" s="141"/>
      <c r="X1243" s="141"/>
      <c r="Y1243" s="141"/>
      <c r="Z1243" s="141"/>
      <c r="AA1243" s="141"/>
      <c r="AB1243" s="141"/>
      <c r="AC1243" s="141"/>
      <c r="AD1243" s="141"/>
      <c r="AE1243" s="141"/>
      <c r="AF1243" s="141"/>
      <c r="AG1243" s="141"/>
      <c r="AH1243" s="141"/>
      <c r="AI1243" s="141"/>
      <c r="AJ1243" s="141"/>
      <c r="AK1243" s="141"/>
      <c r="AL1243" s="141"/>
      <c r="AM1243" s="141"/>
      <c r="AN1243" s="141"/>
      <c r="AO1243" s="141"/>
      <c r="AP1243" s="141"/>
      <c r="AQ1243" s="141"/>
      <c r="AR1243" s="141"/>
      <c r="AS1243" s="141"/>
      <c r="AT1243" s="141"/>
      <c r="AU1243" s="141"/>
      <c r="AV1243" s="141"/>
      <c r="AW1243" s="141"/>
      <c r="AX1243" s="141"/>
      <c r="AY1243" s="141"/>
      <c r="AZ1243" s="141"/>
      <c r="BA1243" s="141"/>
      <c r="BB1243" s="141"/>
      <c r="BC1243" s="141"/>
    </row>
    <row r="1244" spans="7:55" s="2" customFormat="1" x14ac:dyDescent="0.4">
      <c r="G1244" s="141"/>
      <c r="H1244" s="141"/>
      <c r="I1244" s="141"/>
      <c r="J1244" s="141"/>
      <c r="K1244" s="141"/>
      <c r="L1244" s="141"/>
      <c r="M1244" s="141"/>
      <c r="N1244" s="141"/>
      <c r="O1244" s="141"/>
      <c r="P1244" s="141"/>
      <c r="Q1244" s="141"/>
      <c r="R1244" s="141"/>
      <c r="S1244" s="141"/>
      <c r="T1244" s="141"/>
      <c r="U1244" s="141"/>
      <c r="V1244" s="141"/>
      <c r="W1244" s="141"/>
      <c r="X1244" s="141"/>
      <c r="Y1244" s="141"/>
      <c r="Z1244" s="141"/>
      <c r="AA1244" s="141"/>
      <c r="AB1244" s="141"/>
      <c r="AC1244" s="141"/>
      <c r="AD1244" s="141"/>
      <c r="AE1244" s="141"/>
      <c r="AF1244" s="141"/>
      <c r="AG1244" s="141"/>
      <c r="AH1244" s="141"/>
      <c r="AI1244" s="141"/>
      <c r="AJ1244" s="141"/>
      <c r="AK1244" s="141"/>
      <c r="AL1244" s="141"/>
      <c r="AM1244" s="141"/>
      <c r="AN1244" s="141"/>
      <c r="AO1244" s="141"/>
      <c r="AP1244" s="141"/>
      <c r="AQ1244" s="141"/>
      <c r="AR1244" s="141"/>
      <c r="AS1244" s="141"/>
      <c r="AT1244" s="141"/>
      <c r="AU1244" s="141"/>
      <c r="AV1244" s="141"/>
      <c r="AW1244" s="141"/>
      <c r="AX1244" s="141"/>
      <c r="AY1244" s="141"/>
      <c r="AZ1244" s="141"/>
      <c r="BA1244" s="141"/>
      <c r="BB1244" s="141"/>
      <c r="BC1244" s="141"/>
    </row>
    <row r="1245" spans="7:55" s="2" customFormat="1" x14ac:dyDescent="0.4">
      <c r="G1245" s="141"/>
      <c r="H1245" s="141"/>
      <c r="I1245" s="141"/>
      <c r="J1245" s="141"/>
      <c r="K1245" s="141"/>
      <c r="L1245" s="141"/>
      <c r="M1245" s="141"/>
      <c r="N1245" s="141"/>
      <c r="O1245" s="141"/>
      <c r="P1245" s="141"/>
      <c r="Q1245" s="141"/>
      <c r="R1245" s="141"/>
      <c r="S1245" s="141"/>
      <c r="T1245" s="141"/>
      <c r="U1245" s="141"/>
      <c r="V1245" s="141"/>
      <c r="W1245" s="141"/>
      <c r="X1245" s="141"/>
      <c r="Y1245" s="141"/>
      <c r="Z1245" s="141"/>
      <c r="AA1245" s="141"/>
      <c r="AB1245" s="141"/>
      <c r="AC1245" s="141"/>
      <c r="AD1245" s="141"/>
      <c r="AE1245" s="141"/>
      <c r="AF1245" s="141"/>
      <c r="AG1245" s="141"/>
      <c r="AH1245" s="141"/>
      <c r="AI1245" s="141"/>
      <c r="AJ1245" s="141"/>
      <c r="AK1245" s="141"/>
      <c r="AL1245" s="141"/>
      <c r="AM1245" s="141"/>
      <c r="AN1245" s="141"/>
      <c r="AO1245" s="141"/>
      <c r="AP1245" s="141"/>
      <c r="AQ1245" s="141"/>
      <c r="AR1245" s="141"/>
      <c r="AS1245" s="141"/>
      <c r="AT1245" s="141"/>
      <c r="AU1245" s="141"/>
      <c r="AV1245" s="141"/>
      <c r="AW1245" s="141"/>
      <c r="AX1245" s="141"/>
      <c r="AY1245" s="141"/>
      <c r="AZ1245" s="141"/>
      <c r="BA1245" s="141"/>
      <c r="BB1245" s="141"/>
      <c r="BC1245" s="141"/>
    </row>
    <row r="1246" spans="7:55" s="2" customFormat="1" x14ac:dyDescent="0.4">
      <c r="G1246" s="141"/>
      <c r="H1246" s="141"/>
      <c r="I1246" s="141"/>
      <c r="J1246" s="141"/>
      <c r="K1246" s="141"/>
      <c r="L1246" s="141"/>
      <c r="M1246" s="141"/>
      <c r="N1246" s="141"/>
      <c r="O1246" s="141"/>
      <c r="P1246" s="141"/>
      <c r="Q1246" s="141"/>
      <c r="R1246" s="141"/>
      <c r="S1246" s="141"/>
      <c r="T1246" s="141"/>
      <c r="U1246" s="141"/>
      <c r="V1246" s="141"/>
      <c r="W1246" s="141"/>
      <c r="X1246" s="141"/>
      <c r="Y1246" s="141"/>
      <c r="Z1246" s="141"/>
      <c r="AA1246" s="141"/>
      <c r="AB1246" s="141"/>
      <c r="AC1246" s="141"/>
      <c r="AD1246" s="141"/>
      <c r="AE1246" s="141"/>
      <c r="AF1246" s="141"/>
      <c r="AG1246" s="141"/>
      <c r="AH1246" s="141"/>
      <c r="AI1246" s="141"/>
      <c r="AJ1246" s="141"/>
      <c r="AK1246" s="141"/>
      <c r="AL1246" s="141"/>
      <c r="AM1246" s="141"/>
      <c r="AN1246" s="141"/>
      <c r="AO1246" s="141"/>
      <c r="AP1246" s="141"/>
      <c r="AQ1246" s="141"/>
      <c r="AR1246" s="141"/>
      <c r="AS1246" s="141"/>
      <c r="AT1246" s="141"/>
      <c r="AU1246" s="141"/>
      <c r="AV1246" s="141"/>
      <c r="AW1246" s="141"/>
      <c r="AX1246" s="141"/>
      <c r="AY1246" s="141"/>
      <c r="AZ1246" s="141"/>
      <c r="BA1246" s="141"/>
      <c r="BB1246" s="141"/>
      <c r="BC1246" s="141"/>
    </row>
    <row r="1247" spans="7:55" s="2" customFormat="1" x14ac:dyDescent="0.4">
      <c r="G1247" s="141"/>
      <c r="H1247" s="141"/>
      <c r="I1247" s="141"/>
      <c r="J1247" s="141"/>
      <c r="K1247" s="141"/>
      <c r="L1247" s="141"/>
      <c r="M1247" s="141"/>
      <c r="N1247" s="141"/>
      <c r="O1247" s="141"/>
      <c r="P1247" s="141"/>
      <c r="Q1247" s="141"/>
      <c r="R1247" s="141"/>
      <c r="S1247" s="141"/>
      <c r="T1247" s="141"/>
      <c r="U1247" s="141"/>
      <c r="V1247" s="141"/>
      <c r="W1247" s="141"/>
      <c r="X1247" s="141"/>
      <c r="Y1247" s="141"/>
      <c r="Z1247" s="141"/>
      <c r="AA1247" s="141"/>
      <c r="AB1247" s="141"/>
      <c r="AC1247" s="141"/>
      <c r="AD1247" s="141"/>
      <c r="AE1247" s="141"/>
      <c r="AF1247" s="141"/>
      <c r="AG1247" s="141"/>
      <c r="AH1247" s="141"/>
      <c r="AI1247" s="141"/>
      <c r="AJ1247" s="141"/>
      <c r="AK1247" s="141"/>
      <c r="AL1247" s="141"/>
      <c r="AM1247" s="141"/>
      <c r="AN1247" s="141"/>
      <c r="AO1247" s="141"/>
      <c r="AP1247" s="141"/>
      <c r="AQ1247" s="141"/>
      <c r="AR1247" s="141"/>
      <c r="AS1247" s="141"/>
      <c r="AT1247" s="141"/>
      <c r="AU1247" s="141"/>
      <c r="AV1247" s="141"/>
      <c r="AW1247" s="141"/>
      <c r="AX1247" s="141"/>
      <c r="AY1247" s="141"/>
      <c r="AZ1247" s="141"/>
      <c r="BA1247" s="141"/>
      <c r="BB1247" s="141"/>
      <c r="BC1247" s="141"/>
    </row>
    <row r="1248" spans="7:55" s="2" customFormat="1" x14ac:dyDescent="0.4">
      <c r="G1248" s="141"/>
      <c r="H1248" s="141"/>
      <c r="I1248" s="141"/>
      <c r="J1248" s="141"/>
      <c r="K1248" s="141"/>
      <c r="L1248" s="141"/>
      <c r="M1248" s="141"/>
      <c r="N1248" s="141"/>
      <c r="O1248" s="141"/>
      <c r="P1248" s="141"/>
      <c r="Q1248" s="141"/>
      <c r="R1248" s="141"/>
      <c r="S1248" s="141"/>
      <c r="T1248" s="141"/>
      <c r="U1248" s="141"/>
      <c r="V1248" s="141"/>
      <c r="W1248" s="141"/>
      <c r="X1248" s="141"/>
      <c r="Y1248" s="141"/>
      <c r="Z1248" s="141"/>
      <c r="AA1248" s="141"/>
      <c r="AB1248" s="141"/>
      <c r="AC1248" s="141"/>
      <c r="AD1248" s="141"/>
      <c r="AE1248" s="141"/>
      <c r="AF1248" s="141"/>
      <c r="AG1248" s="141"/>
      <c r="AH1248" s="141"/>
      <c r="AI1248" s="141"/>
      <c r="AJ1248" s="141"/>
      <c r="AK1248" s="141"/>
      <c r="AL1248" s="141"/>
      <c r="AM1248" s="141"/>
      <c r="AN1248" s="141"/>
      <c r="AO1248" s="141"/>
      <c r="AP1248" s="141"/>
      <c r="AQ1248" s="141"/>
      <c r="AR1248" s="141"/>
      <c r="AS1248" s="141"/>
      <c r="AT1248" s="141"/>
      <c r="AU1248" s="141"/>
      <c r="AV1248" s="141"/>
      <c r="AW1248" s="141"/>
      <c r="AX1248" s="141"/>
      <c r="AY1248" s="141"/>
      <c r="AZ1248" s="141"/>
      <c r="BA1248" s="141"/>
      <c r="BB1248" s="141"/>
      <c r="BC1248" s="141"/>
    </row>
    <row r="1249" spans="7:55" s="2" customFormat="1" x14ac:dyDescent="0.4">
      <c r="G1249" s="141"/>
      <c r="H1249" s="141"/>
      <c r="I1249" s="141"/>
      <c r="J1249" s="141"/>
      <c r="K1249" s="141"/>
      <c r="L1249" s="141"/>
      <c r="M1249" s="141"/>
      <c r="N1249" s="141"/>
      <c r="O1249" s="141"/>
      <c r="P1249" s="141"/>
      <c r="Q1249" s="141"/>
      <c r="R1249" s="141"/>
      <c r="S1249" s="141"/>
      <c r="T1249" s="141"/>
      <c r="U1249" s="141"/>
      <c r="V1249" s="141"/>
      <c r="W1249" s="141"/>
      <c r="X1249" s="141"/>
      <c r="Y1249" s="141"/>
      <c r="Z1249" s="141"/>
      <c r="AA1249" s="141"/>
      <c r="AB1249" s="141"/>
      <c r="AC1249" s="141"/>
      <c r="AD1249" s="141"/>
      <c r="AE1249" s="141"/>
      <c r="AF1249" s="141"/>
      <c r="AG1249" s="141"/>
      <c r="AH1249" s="141"/>
      <c r="AI1249" s="141"/>
      <c r="AJ1249" s="141"/>
      <c r="AK1249" s="141"/>
      <c r="AL1249" s="141"/>
      <c r="AM1249" s="141"/>
      <c r="AN1249" s="141"/>
      <c r="AO1249" s="141"/>
      <c r="AP1249" s="141"/>
      <c r="AQ1249" s="141"/>
      <c r="AR1249" s="141"/>
      <c r="AS1249" s="141"/>
      <c r="AT1249" s="141"/>
      <c r="AU1249" s="141"/>
      <c r="AV1249" s="141"/>
      <c r="AW1249" s="141"/>
      <c r="AX1249" s="141"/>
      <c r="AY1249" s="141"/>
      <c r="AZ1249" s="141"/>
      <c r="BA1249" s="141"/>
      <c r="BB1249" s="141"/>
      <c r="BC1249" s="141"/>
    </row>
    <row r="1250" spans="7:55" s="2" customFormat="1" x14ac:dyDescent="0.4">
      <c r="G1250" s="141"/>
      <c r="H1250" s="141"/>
      <c r="I1250" s="141"/>
      <c r="J1250" s="141"/>
      <c r="K1250" s="141"/>
      <c r="L1250" s="141"/>
      <c r="M1250" s="141"/>
      <c r="N1250" s="141"/>
      <c r="O1250" s="141"/>
      <c r="P1250" s="141"/>
      <c r="Q1250" s="141"/>
      <c r="R1250" s="141"/>
      <c r="S1250" s="141"/>
      <c r="T1250" s="141"/>
      <c r="U1250" s="141"/>
      <c r="V1250" s="141"/>
      <c r="W1250" s="141"/>
      <c r="X1250" s="141"/>
      <c r="Y1250" s="141"/>
      <c r="Z1250" s="141"/>
      <c r="AA1250" s="141"/>
      <c r="AB1250" s="141"/>
      <c r="AC1250" s="141"/>
      <c r="AD1250" s="141"/>
      <c r="AE1250" s="141"/>
      <c r="AF1250" s="141"/>
      <c r="AG1250" s="141"/>
      <c r="AH1250" s="141"/>
      <c r="AI1250" s="141"/>
      <c r="AJ1250" s="141"/>
      <c r="AK1250" s="141"/>
      <c r="AL1250" s="141"/>
      <c r="AM1250" s="141"/>
      <c r="AN1250" s="141"/>
      <c r="AO1250" s="141"/>
      <c r="AP1250" s="141"/>
      <c r="AQ1250" s="141"/>
      <c r="AR1250" s="141"/>
      <c r="AS1250" s="141"/>
      <c r="AT1250" s="141"/>
      <c r="AU1250" s="141"/>
      <c r="AV1250" s="141"/>
      <c r="AW1250" s="141"/>
      <c r="AX1250" s="141"/>
      <c r="AY1250" s="141"/>
      <c r="AZ1250" s="141"/>
      <c r="BA1250" s="141"/>
      <c r="BB1250" s="141"/>
      <c r="BC1250" s="141"/>
    </row>
    <row r="1251" spans="7:55" s="2" customFormat="1" x14ac:dyDescent="0.4">
      <c r="G1251" s="141"/>
      <c r="H1251" s="141"/>
      <c r="I1251" s="141"/>
      <c r="J1251" s="141"/>
      <c r="K1251" s="141"/>
      <c r="L1251" s="141"/>
      <c r="M1251" s="141"/>
      <c r="N1251" s="141"/>
      <c r="O1251" s="141"/>
      <c r="P1251" s="141"/>
      <c r="Q1251" s="141"/>
      <c r="R1251" s="141"/>
      <c r="S1251" s="141"/>
      <c r="T1251" s="141"/>
      <c r="U1251" s="141"/>
      <c r="V1251" s="141"/>
      <c r="W1251" s="141"/>
      <c r="X1251" s="141"/>
      <c r="Y1251" s="141"/>
      <c r="Z1251" s="141"/>
      <c r="AA1251" s="141"/>
      <c r="AB1251" s="141"/>
      <c r="AC1251" s="141"/>
      <c r="AD1251" s="141"/>
      <c r="AE1251" s="141"/>
      <c r="AF1251" s="141"/>
      <c r="AG1251" s="141"/>
      <c r="AH1251" s="141"/>
      <c r="AI1251" s="141"/>
      <c r="AJ1251" s="141"/>
      <c r="AK1251" s="141"/>
      <c r="AL1251" s="141"/>
      <c r="AM1251" s="141"/>
      <c r="AN1251" s="141"/>
      <c r="AO1251" s="141"/>
      <c r="AP1251" s="141"/>
      <c r="AQ1251" s="141"/>
      <c r="AR1251" s="141"/>
      <c r="AS1251" s="141"/>
      <c r="AT1251" s="141"/>
      <c r="AU1251" s="141"/>
      <c r="AV1251" s="141"/>
      <c r="AW1251" s="141"/>
      <c r="AX1251" s="141"/>
      <c r="AY1251" s="141"/>
      <c r="AZ1251" s="141"/>
      <c r="BA1251" s="141"/>
      <c r="BB1251" s="141"/>
      <c r="BC1251" s="141"/>
    </row>
    <row r="1252" spans="7:55" s="2" customFormat="1" x14ac:dyDescent="0.4">
      <c r="G1252" s="141"/>
      <c r="H1252" s="141"/>
      <c r="I1252" s="141"/>
      <c r="J1252" s="141"/>
      <c r="K1252" s="141"/>
      <c r="L1252" s="141"/>
      <c r="M1252" s="141"/>
      <c r="N1252" s="141"/>
      <c r="O1252" s="141"/>
      <c r="P1252" s="141"/>
      <c r="Q1252" s="141"/>
      <c r="R1252" s="141"/>
      <c r="S1252" s="141"/>
      <c r="T1252" s="141"/>
      <c r="U1252" s="141"/>
      <c r="V1252" s="141"/>
      <c r="W1252" s="141"/>
      <c r="X1252" s="141"/>
      <c r="Y1252" s="141"/>
      <c r="Z1252" s="141"/>
      <c r="AA1252" s="141"/>
      <c r="AB1252" s="141"/>
      <c r="AC1252" s="141"/>
      <c r="AD1252" s="141"/>
      <c r="AE1252" s="141"/>
      <c r="AF1252" s="141"/>
      <c r="AG1252" s="141"/>
      <c r="AH1252" s="141"/>
      <c r="AI1252" s="141"/>
      <c r="AJ1252" s="141"/>
      <c r="AK1252" s="141"/>
      <c r="AL1252" s="141"/>
      <c r="AM1252" s="141"/>
      <c r="AN1252" s="141"/>
      <c r="AO1252" s="141"/>
      <c r="AP1252" s="141"/>
      <c r="AQ1252" s="141"/>
      <c r="AR1252" s="141"/>
      <c r="AS1252" s="141"/>
      <c r="AT1252" s="141"/>
      <c r="AU1252" s="141"/>
      <c r="AV1252" s="141"/>
      <c r="AW1252" s="141"/>
      <c r="AX1252" s="141"/>
      <c r="AY1252" s="141"/>
      <c r="AZ1252" s="141"/>
      <c r="BA1252" s="141"/>
      <c r="BB1252" s="141"/>
      <c r="BC1252" s="141"/>
    </row>
    <row r="1253" spans="7:55" s="2" customFormat="1" x14ac:dyDescent="0.4">
      <c r="G1253" s="141"/>
      <c r="H1253" s="141"/>
      <c r="I1253" s="141"/>
      <c r="J1253" s="141"/>
      <c r="K1253" s="141"/>
      <c r="L1253" s="141"/>
      <c r="M1253" s="141"/>
      <c r="N1253" s="141"/>
      <c r="O1253" s="141"/>
      <c r="P1253" s="141"/>
      <c r="Q1253" s="141"/>
      <c r="R1253" s="141"/>
      <c r="S1253" s="141"/>
      <c r="T1253" s="141"/>
      <c r="U1253" s="141"/>
      <c r="V1253" s="141"/>
      <c r="W1253" s="141"/>
      <c r="X1253" s="141"/>
      <c r="Y1253" s="141"/>
      <c r="Z1253" s="141"/>
      <c r="AA1253" s="141"/>
      <c r="AB1253" s="141"/>
      <c r="AC1253" s="141"/>
      <c r="AD1253" s="141"/>
      <c r="AE1253" s="141"/>
      <c r="AF1253" s="141"/>
      <c r="AG1253" s="141"/>
      <c r="AH1253" s="141"/>
      <c r="AI1253" s="141"/>
      <c r="AJ1253" s="141"/>
      <c r="AK1253" s="141"/>
      <c r="AL1253" s="141"/>
      <c r="AM1253" s="141"/>
      <c r="AN1253" s="141"/>
      <c r="AO1253" s="141"/>
      <c r="AP1253" s="141"/>
      <c r="AQ1253" s="141"/>
      <c r="AR1253" s="141"/>
      <c r="AS1253" s="141"/>
      <c r="AT1253" s="141"/>
      <c r="AU1253" s="141"/>
      <c r="AV1253" s="141"/>
      <c r="AW1253" s="141"/>
      <c r="AX1253" s="141"/>
      <c r="AY1253" s="141"/>
      <c r="AZ1253" s="141"/>
      <c r="BA1253" s="141"/>
      <c r="BB1253" s="141"/>
      <c r="BC1253" s="141"/>
    </row>
    <row r="1254" spans="7:55" s="2" customFormat="1" x14ac:dyDescent="0.4">
      <c r="G1254" s="141"/>
      <c r="H1254" s="141"/>
      <c r="I1254" s="141"/>
      <c r="J1254" s="141"/>
      <c r="K1254" s="141"/>
      <c r="L1254" s="141"/>
      <c r="M1254" s="141"/>
      <c r="N1254" s="141"/>
      <c r="O1254" s="141"/>
      <c r="P1254" s="141"/>
      <c r="Q1254" s="141"/>
      <c r="R1254" s="141"/>
      <c r="S1254" s="141"/>
      <c r="T1254" s="141"/>
      <c r="U1254" s="141"/>
      <c r="V1254" s="141"/>
      <c r="W1254" s="141"/>
      <c r="X1254" s="141"/>
      <c r="Y1254" s="141"/>
      <c r="Z1254" s="141"/>
      <c r="AA1254" s="141"/>
      <c r="AB1254" s="141"/>
      <c r="AC1254" s="141"/>
      <c r="AD1254" s="141"/>
      <c r="AE1254" s="141"/>
      <c r="AF1254" s="141"/>
      <c r="AG1254" s="141"/>
      <c r="AH1254" s="141"/>
      <c r="AI1254" s="141"/>
      <c r="AJ1254" s="141"/>
      <c r="AK1254" s="141"/>
      <c r="AL1254" s="141"/>
      <c r="AM1254" s="141"/>
      <c r="AN1254" s="141"/>
      <c r="AO1254" s="141"/>
      <c r="AP1254" s="141"/>
      <c r="AQ1254" s="141"/>
      <c r="AR1254" s="141"/>
      <c r="AS1254" s="141"/>
      <c r="AT1254" s="141"/>
      <c r="AU1254" s="141"/>
      <c r="AV1254" s="141"/>
      <c r="AW1254" s="141"/>
      <c r="AX1254" s="141"/>
      <c r="AY1254" s="141"/>
      <c r="AZ1254" s="141"/>
      <c r="BA1254" s="141"/>
      <c r="BB1254" s="141"/>
      <c r="BC1254" s="141"/>
    </row>
    <row r="1255" spans="7:55" s="2" customFormat="1" x14ac:dyDescent="0.4">
      <c r="G1255" s="141"/>
      <c r="H1255" s="141"/>
      <c r="I1255" s="141"/>
      <c r="J1255" s="141"/>
      <c r="K1255" s="141"/>
      <c r="L1255" s="141"/>
      <c r="M1255" s="141"/>
      <c r="N1255" s="141"/>
      <c r="O1255" s="141"/>
      <c r="P1255" s="141"/>
      <c r="Q1255" s="141"/>
      <c r="R1255" s="141"/>
      <c r="S1255" s="141"/>
      <c r="T1255" s="141"/>
      <c r="U1255" s="141"/>
      <c r="V1255" s="141"/>
      <c r="W1255" s="141"/>
      <c r="X1255" s="141"/>
      <c r="Y1255" s="141"/>
      <c r="Z1255" s="141"/>
      <c r="AA1255" s="141"/>
      <c r="AB1255" s="141"/>
      <c r="AC1255" s="141"/>
      <c r="AD1255" s="141"/>
      <c r="AE1255" s="141"/>
      <c r="AF1255" s="141"/>
      <c r="AG1255" s="141"/>
      <c r="AH1255" s="141"/>
      <c r="AI1255" s="141"/>
      <c r="AJ1255" s="141"/>
      <c r="AK1255" s="141"/>
      <c r="AL1255" s="141"/>
      <c r="AM1255" s="141"/>
      <c r="AN1255" s="141"/>
      <c r="AO1255" s="141"/>
      <c r="AP1255" s="141"/>
      <c r="AQ1255" s="141"/>
      <c r="AR1255" s="141"/>
      <c r="AS1255" s="141"/>
      <c r="AT1255" s="141"/>
      <c r="AU1255" s="141"/>
      <c r="AV1255" s="141"/>
      <c r="AW1255" s="141"/>
      <c r="AX1255" s="141"/>
      <c r="AY1255" s="141"/>
      <c r="AZ1255" s="141"/>
      <c r="BA1255" s="141"/>
      <c r="BB1255" s="141"/>
      <c r="BC1255" s="141"/>
    </row>
    <row r="1256" spans="7:55" s="2" customFormat="1" x14ac:dyDescent="0.4">
      <c r="G1256" s="141"/>
      <c r="H1256" s="141"/>
      <c r="I1256" s="141"/>
      <c r="J1256" s="141"/>
      <c r="K1256" s="141"/>
      <c r="L1256" s="141"/>
      <c r="M1256" s="141"/>
      <c r="N1256" s="141"/>
      <c r="O1256" s="141"/>
      <c r="P1256" s="141"/>
      <c r="Q1256" s="141"/>
      <c r="R1256" s="141"/>
      <c r="S1256" s="141"/>
      <c r="T1256" s="141"/>
      <c r="U1256" s="141"/>
      <c r="V1256" s="141"/>
      <c r="W1256" s="141"/>
      <c r="X1256" s="141"/>
      <c r="Y1256" s="141"/>
      <c r="Z1256" s="141"/>
      <c r="AA1256" s="141"/>
      <c r="AB1256" s="141"/>
      <c r="AC1256" s="141"/>
      <c r="AD1256" s="141"/>
      <c r="AE1256" s="141"/>
      <c r="AF1256" s="141"/>
      <c r="AG1256" s="141"/>
      <c r="AH1256" s="141"/>
      <c r="AI1256" s="141"/>
      <c r="AJ1256" s="141"/>
      <c r="AK1256" s="141"/>
      <c r="AL1256" s="141"/>
      <c r="AM1256" s="141"/>
      <c r="AN1256" s="141"/>
      <c r="AO1256" s="141"/>
      <c r="AP1256" s="141"/>
      <c r="AQ1256" s="141"/>
      <c r="AR1256" s="141"/>
      <c r="AS1256" s="141"/>
      <c r="AT1256" s="141"/>
      <c r="AU1256" s="141"/>
      <c r="AV1256" s="141"/>
      <c r="AW1256" s="141"/>
      <c r="AX1256" s="141"/>
      <c r="AY1256" s="141"/>
      <c r="AZ1256" s="141"/>
      <c r="BA1256" s="141"/>
      <c r="BB1256" s="141"/>
      <c r="BC1256" s="141"/>
    </row>
    <row r="1257" spans="7:55" s="2" customFormat="1" x14ac:dyDescent="0.4">
      <c r="G1257" s="141"/>
      <c r="H1257" s="141"/>
      <c r="I1257" s="141"/>
      <c r="J1257" s="141"/>
      <c r="K1257" s="141"/>
      <c r="L1257" s="141"/>
      <c r="M1257" s="141"/>
      <c r="N1257" s="141"/>
      <c r="O1257" s="141"/>
      <c r="P1257" s="141"/>
      <c r="Q1257" s="141"/>
      <c r="R1257" s="141"/>
      <c r="S1257" s="141"/>
      <c r="T1257" s="141"/>
      <c r="U1257" s="141"/>
      <c r="V1257" s="141"/>
      <c r="W1257" s="141"/>
      <c r="X1257" s="141"/>
      <c r="Y1257" s="141"/>
      <c r="Z1257" s="141"/>
      <c r="AA1257" s="141"/>
      <c r="AB1257" s="141"/>
      <c r="AC1257" s="141"/>
      <c r="AD1257" s="141"/>
      <c r="AE1257" s="141"/>
      <c r="AF1257" s="141"/>
      <c r="AG1257" s="141"/>
      <c r="AH1257" s="141"/>
      <c r="AI1257" s="141"/>
      <c r="AJ1257" s="141"/>
      <c r="AK1257" s="141"/>
      <c r="AL1257" s="141"/>
      <c r="AM1257" s="141"/>
      <c r="AN1257" s="141"/>
      <c r="AO1257" s="141"/>
      <c r="AP1257" s="141"/>
      <c r="AQ1257" s="141"/>
      <c r="AR1257" s="141"/>
      <c r="AS1257" s="141"/>
      <c r="AT1257" s="141"/>
      <c r="AU1257" s="141"/>
      <c r="AV1257" s="141"/>
      <c r="AW1257" s="141"/>
      <c r="AX1257" s="141"/>
      <c r="AY1257" s="141"/>
      <c r="AZ1257" s="141"/>
      <c r="BA1257" s="141"/>
      <c r="BB1257" s="141"/>
      <c r="BC1257" s="141"/>
    </row>
    <row r="1258" spans="7:55" s="2" customFormat="1" x14ac:dyDescent="0.4">
      <c r="G1258" s="141"/>
      <c r="H1258" s="141"/>
      <c r="I1258" s="141"/>
      <c r="J1258" s="141"/>
      <c r="K1258" s="141"/>
      <c r="L1258" s="141"/>
      <c r="M1258" s="141"/>
      <c r="N1258" s="141"/>
      <c r="O1258" s="141"/>
      <c r="P1258" s="141"/>
      <c r="Q1258" s="141"/>
      <c r="R1258" s="141"/>
      <c r="S1258" s="141"/>
      <c r="T1258" s="141"/>
      <c r="U1258" s="141"/>
      <c r="V1258" s="141"/>
      <c r="W1258" s="141"/>
      <c r="X1258" s="141"/>
      <c r="Y1258" s="141"/>
      <c r="Z1258" s="141"/>
      <c r="AA1258" s="141"/>
      <c r="AB1258" s="141"/>
      <c r="AC1258" s="141"/>
      <c r="AD1258" s="141"/>
      <c r="AE1258" s="141"/>
      <c r="AF1258" s="141"/>
      <c r="AG1258" s="141"/>
      <c r="AH1258" s="141"/>
      <c r="AI1258" s="141"/>
      <c r="AJ1258" s="141"/>
      <c r="AK1258" s="141"/>
      <c r="AL1258" s="141"/>
      <c r="AM1258" s="141"/>
      <c r="AN1258" s="141"/>
      <c r="AO1258" s="141"/>
      <c r="AP1258" s="141"/>
      <c r="AQ1258" s="141"/>
      <c r="AR1258" s="141"/>
      <c r="AS1258" s="141"/>
      <c r="AT1258" s="141"/>
      <c r="AU1258" s="141"/>
      <c r="AV1258" s="141"/>
      <c r="AW1258" s="141"/>
      <c r="AX1258" s="141"/>
      <c r="AY1258" s="141"/>
      <c r="AZ1258" s="141"/>
      <c r="BA1258" s="141"/>
      <c r="BB1258" s="141"/>
      <c r="BC1258" s="141"/>
    </row>
    <row r="1259" spans="7:55" s="2" customFormat="1" x14ac:dyDescent="0.4">
      <c r="G1259" s="141"/>
      <c r="H1259" s="141"/>
      <c r="I1259" s="141"/>
      <c r="J1259" s="141"/>
      <c r="K1259" s="141"/>
      <c r="L1259" s="141"/>
      <c r="M1259" s="141"/>
      <c r="N1259" s="141"/>
      <c r="O1259" s="141"/>
      <c r="P1259" s="141"/>
      <c r="Q1259" s="141"/>
      <c r="R1259" s="141"/>
      <c r="S1259" s="141"/>
      <c r="T1259" s="141"/>
      <c r="U1259" s="141"/>
      <c r="V1259" s="141"/>
      <c r="W1259" s="141"/>
      <c r="X1259" s="141"/>
      <c r="Y1259" s="141"/>
      <c r="Z1259" s="141"/>
      <c r="AA1259" s="141"/>
      <c r="AB1259" s="141"/>
      <c r="AC1259" s="141"/>
      <c r="AD1259" s="141"/>
      <c r="AE1259" s="141"/>
      <c r="AF1259" s="141"/>
      <c r="AG1259" s="141"/>
      <c r="AH1259" s="141"/>
      <c r="AI1259" s="141"/>
      <c r="AJ1259" s="141"/>
      <c r="AK1259" s="141"/>
      <c r="AL1259" s="141"/>
      <c r="AM1259" s="141"/>
      <c r="AN1259" s="141"/>
      <c r="AO1259" s="141"/>
      <c r="AP1259" s="141"/>
      <c r="AQ1259" s="141"/>
      <c r="AR1259" s="141"/>
      <c r="AS1259" s="141"/>
      <c r="AT1259" s="141"/>
      <c r="AU1259" s="141"/>
      <c r="AV1259" s="141"/>
      <c r="AW1259" s="141"/>
      <c r="AX1259" s="141"/>
      <c r="AY1259" s="141"/>
      <c r="AZ1259" s="141"/>
      <c r="BA1259" s="141"/>
      <c r="BB1259" s="141"/>
      <c r="BC1259" s="141"/>
    </row>
    <row r="1260" spans="7:55" s="2" customFormat="1" x14ac:dyDescent="0.4">
      <c r="G1260" s="141"/>
      <c r="H1260" s="141"/>
      <c r="I1260" s="141"/>
      <c r="J1260" s="141"/>
      <c r="K1260" s="141"/>
      <c r="L1260" s="141"/>
      <c r="M1260" s="141"/>
      <c r="N1260" s="141"/>
      <c r="O1260" s="141"/>
      <c r="P1260" s="141"/>
      <c r="Q1260" s="141"/>
      <c r="R1260" s="141"/>
      <c r="S1260" s="141"/>
      <c r="T1260" s="141"/>
      <c r="U1260" s="141"/>
      <c r="V1260" s="141"/>
      <c r="W1260" s="141"/>
      <c r="X1260" s="141"/>
      <c r="Y1260" s="141"/>
      <c r="Z1260" s="141"/>
      <c r="AA1260" s="141"/>
      <c r="AB1260" s="141"/>
      <c r="AC1260" s="141"/>
      <c r="AD1260" s="141"/>
      <c r="AE1260" s="141"/>
      <c r="AF1260" s="141"/>
      <c r="AG1260" s="141"/>
      <c r="AH1260" s="141"/>
      <c r="AI1260" s="141"/>
      <c r="AJ1260" s="141"/>
      <c r="AK1260" s="141"/>
      <c r="AL1260" s="141"/>
      <c r="AM1260" s="141"/>
      <c r="AN1260" s="141"/>
      <c r="AO1260" s="141"/>
      <c r="AP1260" s="141"/>
      <c r="AQ1260" s="141"/>
      <c r="AR1260" s="141"/>
      <c r="AS1260" s="141"/>
      <c r="AT1260" s="141"/>
      <c r="AU1260" s="141"/>
      <c r="AV1260" s="141"/>
      <c r="AW1260" s="141"/>
      <c r="AX1260" s="141"/>
      <c r="AY1260" s="141"/>
      <c r="AZ1260" s="141"/>
      <c r="BA1260" s="141"/>
      <c r="BB1260" s="141"/>
      <c r="BC1260" s="141"/>
    </row>
    <row r="1261" spans="7:55" s="2" customFormat="1" x14ac:dyDescent="0.4">
      <c r="G1261" s="141"/>
      <c r="H1261" s="141"/>
      <c r="I1261" s="141"/>
      <c r="J1261" s="141"/>
      <c r="K1261" s="141"/>
      <c r="L1261" s="141"/>
      <c r="M1261" s="141"/>
      <c r="N1261" s="141"/>
      <c r="O1261" s="141"/>
      <c r="P1261" s="141"/>
      <c r="Q1261" s="141"/>
      <c r="R1261" s="141"/>
      <c r="S1261" s="141"/>
      <c r="T1261" s="141"/>
      <c r="U1261" s="141"/>
      <c r="V1261" s="141"/>
      <c r="W1261" s="141"/>
      <c r="X1261" s="141"/>
      <c r="Y1261" s="141"/>
      <c r="Z1261" s="141"/>
      <c r="AA1261" s="141"/>
      <c r="AB1261" s="141"/>
      <c r="AC1261" s="141"/>
      <c r="AD1261" s="141"/>
      <c r="AE1261" s="141"/>
      <c r="AF1261" s="141"/>
      <c r="AG1261" s="141"/>
      <c r="AH1261" s="141"/>
      <c r="AI1261" s="141"/>
      <c r="AJ1261" s="141"/>
      <c r="AK1261" s="141"/>
      <c r="AL1261" s="141"/>
      <c r="AM1261" s="141"/>
      <c r="AN1261" s="141"/>
      <c r="AO1261" s="141"/>
      <c r="AP1261" s="141"/>
      <c r="AQ1261" s="141"/>
      <c r="AR1261" s="141"/>
      <c r="AS1261" s="141"/>
      <c r="AT1261" s="141"/>
      <c r="AU1261" s="141"/>
      <c r="AV1261" s="141"/>
      <c r="AW1261" s="141"/>
      <c r="AX1261" s="141"/>
      <c r="AY1261" s="141"/>
      <c r="AZ1261" s="141"/>
      <c r="BA1261" s="141"/>
      <c r="BB1261" s="141"/>
      <c r="BC1261" s="141"/>
    </row>
    <row r="1262" spans="7:55" s="2" customFormat="1" x14ac:dyDescent="0.4">
      <c r="G1262" s="141"/>
      <c r="H1262" s="141"/>
      <c r="I1262" s="141"/>
      <c r="J1262" s="141"/>
      <c r="K1262" s="141"/>
      <c r="L1262" s="141"/>
      <c r="M1262" s="141"/>
      <c r="N1262" s="141"/>
      <c r="O1262" s="141"/>
      <c r="P1262" s="141"/>
      <c r="Q1262" s="141"/>
      <c r="R1262" s="141"/>
      <c r="S1262" s="141"/>
      <c r="T1262" s="141"/>
      <c r="U1262" s="141"/>
      <c r="V1262" s="141"/>
      <c r="W1262" s="141"/>
      <c r="X1262" s="141"/>
      <c r="Y1262" s="141"/>
      <c r="Z1262" s="141"/>
      <c r="AA1262" s="141"/>
      <c r="AB1262" s="141"/>
      <c r="AC1262" s="141"/>
      <c r="AD1262" s="141"/>
      <c r="AE1262" s="141"/>
      <c r="AF1262" s="141"/>
      <c r="AG1262" s="141"/>
      <c r="AH1262" s="141"/>
      <c r="AI1262" s="141"/>
      <c r="AJ1262" s="141"/>
      <c r="AK1262" s="141"/>
      <c r="AL1262" s="141"/>
      <c r="AM1262" s="141"/>
      <c r="AN1262" s="141"/>
      <c r="AO1262" s="141"/>
      <c r="AP1262" s="141"/>
      <c r="AQ1262" s="141"/>
      <c r="AR1262" s="141"/>
      <c r="AS1262" s="141"/>
      <c r="AT1262" s="141"/>
      <c r="AU1262" s="141"/>
      <c r="AV1262" s="141"/>
      <c r="AW1262" s="141"/>
      <c r="AX1262" s="141"/>
      <c r="AY1262" s="141"/>
      <c r="AZ1262" s="141"/>
      <c r="BA1262" s="141"/>
      <c r="BB1262" s="141"/>
      <c r="BC1262" s="141"/>
    </row>
    <row r="1263" spans="7:55" s="2" customFormat="1" x14ac:dyDescent="0.4">
      <c r="G1263" s="141"/>
      <c r="H1263" s="141"/>
      <c r="I1263" s="141"/>
      <c r="J1263" s="141"/>
      <c r="K1263" s="141"/>
      <c r="L1263" s="141"/>
      <c r="M1263" s="141"/>
      <c r="N1263" s="141"/>
      <c r="O1263" s="141"/>
      <c r="P1263" s="141"/>
      <c r="Q1263" s="141"/>
      <c r="R1263" s="141"/>
      <c r="S1263" s="141"/>
      <c r="T1263" s="141"/>
      <c r="U1263" s="141"/>
      <c r="V1263" s="141"/>
      <c r="W1263" s="141"/>
      <c r="X1263" s="141"/>
      <c r="Y1263" s="141"/>
      <c r="Z1263" s="141"/>
      <c r="AA1263" s="141"/>
      <c r="AB1263" s="141"/>
      <c r="AC1263" s="141"/>
      <c r="AD1263" s="141"/>
      <c r="AE1263" s="141"/>
      <c r="AF1263" s="141"/>
      <c r="AG1263" s="141"/>
      <c r="AH1263" s="141"/>
      <c r="AI1263" s="141"/>
      <c r="AJ1263" s="141"/>
      <c r="AK1263" s="141"/>
      <c r="AL1263" s="141"/>
      <c r="AM1263" s="141"/>
      <c r="AN1263" s="141"/>
      <c r="AO1263" s="141"/>
      <c r="AP1263" s="141"/>
      <c r="AQ1263" s="141"/>
      <c r="AR1263" s="141"/>
      <c r="AS1263" s="141"/>
      <c r="AT1263" s="141"/>
      <c r="AU1263" s="141"/>
      <c r="AV1263" s="141"/>
      <c r="AW1263" s="141"/>
      <c r="AX1263" s="141"/>
      <c r="AY1263" s="141"/>
      <c r="AZ1263" s="141"/>
      <c r="BA1263" s="141"/>
      <c r="BB1263" s="141"/>
      <c r="BC1263" s="141"/>
    </row>
    <row r="1264" spans="7:55" s="2" customFormat="1" x14ac:dyDescent="0.4">
      <c r="G1264" s="141"/>
      <c r="H1264" s="141"/>
      <c r="I1264" s="141"/>
      <c r="J1264" s="141"/>
      <c r="K1264" s="141"/>
      <c r="L1264" s="141"/>
      <c r="M1264" s="141"/>
      <c r="N1264" s="141"/>
      <c r="O1264" s="141"/>
      <c r="P1264" s="141"/>
      <c r="Q1264" s="141"/>
      <c r="R1264" s="141"/>
      <c r="S1264" s="141"/>
      <c r="T1264" s="141"/>
      <c r="U1264" s="141"/>
      <c r="V1264" s="141"/>
      <c r="W1264" s="141"/>
      <c r="X1264" s="141"/>
      <c r="Y1264" s="141"/>
      <c r="Z1264" s="141"/>
      <c r="AA1264" s="141"/>
      <c r="AB1264" s="141"/>
      <c r="AC1264" s="141"/>
      <c r="AD1264" s="141"/>
      <c r="AE1264" s="141"/>
      <c r="AF1264" s="141"/>
      <c r="AG1264" s="141"/>
      <c r="AH1264" s="141"/>
      <c r="AI1264" s="141"/>
      <c r="AJ1264" s="141"/>
      <c r="AK1264" s="141"/>
      <c r="AL1264" s="141"/>
      <c r="AM1264" s="141"/>
      <c r="AN1264" s="141"/>
      <c r="AO1264" s="141"/>
      <c r="AP1264" s="141"/>
      <c r="AQ1264" s="141"/>
      <c r="AR1264" s="141"/>
      <c r="AS1264" s="141"/>
      <c r="AT1264" s="141"/>
      <c r="AU1264" s="141"/>
      <c r="AV1264" s="141"/>
      <c r="AW1264" s="141"/>
      <c r="AX1264" s="141"/>
      <c r="AY1264" s="141"/>
      <c r="AZ1264" s="141"/>
      <c r="BA1264" s="141"/>
      <c r="BB1264" s="141"/>
      <c r="BC1264" s="141"/>
    </row>
    <row r="1265" spans="7:55" s="2" customFormat="1" x14ac:dyDescent="0.4">
      <c r="G1265" s="141"/>
      <c r="H1265" s="141"/>
      <c r="I1265" s="141"/>
      <c r="J1265" s="141"/>
      <c r="K1265" s="141"/>
      <c r="L1265" s="141"/>
      <c r="M1265" s="141"/>
      <c r="N1265" s="141"/>
      <c r="O1265" s="141"/>
      <c r="P1265" s="141"/>
      <c r="Q1265" s="141"/>
      <c r="R1265" s="141"/>
      <c r="S1265" s="141"/>
      <c r="T1265" s="141"/>
      <c r="U1265" s="141"/>
      <c r="V1265" s="141"/>
      <c r="W1265" s="141"/>
      <c r="X1265" s="141"/>
      <c r="Y1265" s="141"/>
      <c r="Z1265" s="141"/>
      <c r="AA1265" s="141"/>
      <c r="AB1265" s="141"/>
      <c r="AC1265" s="141"/>
      <c r="AD1265" s="141"/>
      <c r="AE1265" s="141"/>
      <c r="AF1265" s="141"/>
      <c r="AG1265" s="141"/>
      <c r="AH1265" s="141"/>
      <c r="AI1265" s="141"/>
      <c r="AJ1265" s="141"/>
      <c r="AK1265" s="141"/>
      <c r="AL1265" s="141"/>
      <c r="AM1265" s="141"/>
      <c r="AN1265" s="141"/>
      <c r="AO1265" s="141"/>
      <c r="AP1265" s="141"/>
      <c r="AQ1265" s="141"/>
      <c r="AR1265" s="141"/>
      <c r="AS1265" s="141"/>
      <c r="AT1265" s="141"/>
      <c r="AU1265" s="141"/>
      <c r="AV1265" s="141"/>
      <c r="AW1265" s="141"/>
      <c r="AX1265" s="141"/>
      <c r="AY1265" s="141"/>
      <c r="AZ1265" s="141"/>
      <c r="BA1265" s="141"/>
      <c r="BB1265" s="141"/>
      <c r="BC1265" s="141"/>
    </row>
    <row r="1266" spans="7:55" s="2" customFormat="1" x14ac:dyDescent="0.4">
      <c r="G1266" s="141"/>
      <c r="H1266" s="141"/>
      <c r="I1266" s="141"/>
      <c r="J1266" s="141"/>
      <c r="K1266" s="141"/>
      <c r="L1266" s="141"/>
      <c r="M1266" s="141"/>
      <c r="N1266" s="141"/>
      <c r="O1266" s="141"/>
      <c r="P1266" s="141"/>
      <c r="Q1266" s="141"/>
      <c r="R1266" s="141"/>
      <c r="S1266" s="141"/>
      <c r="T1266" s="141"/>
      <c r="U1266" s="141"/>
      <c r="V1266" s="141"/>
      <c r="W1266" s="141"/>
      <c r="X1266" s="141"/>
      <c r="Y1266" s="141"/>
      <c r="Z1266" s="141"/>
      <c r="AA1266" s="141"/>
      <c r="AB1266" s="141"/>
      <c r="AC1266" s="141"/>
      <c r="AD1266" s="141"/>
      <c r="AE1266" s="141"/>
      <c r="AF1266" s="141"/>
      <c r="AG1266" s="141"/>
      <c r="AH1266" s="141"/>
      <c r="AI1266" s="141"/>
      <c r="AJ1266" s="141"/>
      <c r="AK1266" s="141"/>
      <c r="AL1266" s="141"/>
      <c r="AM1266" s="141"/>
      <c r="AN1266" s="141"/>
      <c r="AO1266" s="141"/>
      <c r="AP1266" s="141"/>
      <c r="AQ1266" s="141"/>
      <c r="AR1266" s="141"/>
      <c r="AS1266" s="141"/>
      <c r="AT1266" s="141"/>
      <c r="AU1266" s="141"/>
      <c r="AV1266" s="141"/>
      <c r="AW1266" s="141"/>
      <c r="AX1266" s="141"/>
      <c r="AY1266" s="141"/>
      <c r="AZ1266" s="141"/>
      <c r="BA1266" s="141"/>
      <c r="BB1266" s="141"/>
      <c r="BC1266" s="141"/>
    </row>
    <row r="1267" spans="7:55" s="2" customFormat="1" x14ac:dyDescent="0.4">
      <c r="G1267" s="141"/>
      <c r="H1267" s="141"/>
      <c r="I1267" s="141"/>
      <c r="J1267" s="141"/>
      <c r="K1267" s="141"/>
      <c r="L1267" s="141"/>
      <c r="M1267" s="141"/>
      <c r="N1267" s="141"/>
      <c r="O1267" s="141"/>
      <c r="P1267" s="141"/>
      <c r="Q1267" s="141"/>
      <c r="R1267" s="141"/>
      <c r="S1267" s="141"/>
      <c r="T1267" s="141"/>
      <c r="U1267" s="141"/>
      <c r="V1267" s="141"/>
      <c r="W1267" s="141"/>
      <c r="X1267" s="141"/>
      <c r="Y1267" s="141"/>
      <c r="Z1267" s="141"/>
      <c r="AA1267" s="141"/>
      <c r="AB1267" s="141"/>
      <c r="AC1267" s="141"/>
      <c r="AD1267" s="141"/>
      <c r="AE1267" s="141"/>
      <c r="AF1267" s="141"/>
      <c r="AG1267" s="141"/>
      <c r="AH1267" s="141"/>
      <c r="AI1267" s="141"/>
      <c r="AJ1267" s="141"/>
      <c r="AK1267" s="141"/>
      <c r="AL1267" s="141"/>
      <c r="AM1267" s="141"/>
      <c r="AN1267" s="141"/>
      <c r="AO1267" s="141"/>
      <c r="AP1267" s="141"/>
      <c r="AQ1267" s="141"/>
      <c r="AR1267" s="141"/>
      <c r="AS1267" s="141"/>
      <c r="AT1267" s="141"/>
      <c r="AU1267" s="141"/>
      <c r="AV1267" s="141"/>
      <c r="AW1267" s="141"/>
      <c r="AX1267" s="141"/>
      <c r="AY1267" s="141"/>
      <c r="AZ1267" s="141"/>
      <c r="BA1267" s="141"/>
      <c r="BB1267" s="141"/>
      <c r="BC1267" s="141"/>
    </row>
    <row r="1268" spans="7:55" s="2" customFormat="1" x14ac:dyDescent="0.4">
      <c r="G1268" s="141"/>
      <c r="H1268" s="141"/>
      <c r="I1268" s="141"/>
      <c r="J1268" s="141"/>
      <c r="K1268" s="141"/>
      <c r="L1268" s="141"/>
      <c r="M1268" s="141"/>
      <c r="N1268" s="141"/>
      <c r="O1268" s="141"/>
      <c r="P1268" s="141"/>
      <c r="Q1268" s="141"/>
      <c r="R1268" s="141"/>
      <c r="S1268" s="141"/>
      <c r="T1268" s="141"/>
      <c r="U1268" s="141"/>
      <c r="V1268" s="141"/>
      <c r="W1268" s="141"/>
      <c r="X1268" s="141"/>
      <c r="Y1268" s="141"/>
      <c r="Z1268" s="141"/>
      <c r="AA1268" s="141"/>
      <c r="AB1268" s="141"/>
      <c r="AC1268" s="141"/>
      <c r="AD1268" s="141"/>
      <c r="AE1268" s="141"/>
      <c r="AF1268" s="141"/>
      <c r="AG1268" s="141"/>
      <c r="AH1268" s="141"/>
      <c r="AI1268" s="141"/>
      <c r="AJ1268" s="141"/>
      <c r="AK1268" s="141"/>
      <c r="AL1268" s="141"/>
      <c r="AM1268" s="141"/>
      <c r="AN1268" s="141"/>
      <c r="AO1268" s="141"/>
      <c r="AP1268" s="141"/>
      <c r="AQ1268" s="141"/>
      <c r="AR1268" s="141"/>
      <c r="AS1268" s="141"/>
      <c r="AT1268" s="141"/>
      <c r="AU1268" s="141"/>
      <c r="AV1268" s="141"/>
      <c r="AW1268" s="141"/>
      <c r="AX1268" s="141"/>
      <c r="AY1268" s="141"/>
      <c r="AZ1268" s="141"/>
      <c r="BA1268" s="141"/>
      <c r="BB1268" s="141"/>
      <c r="BC1268" s="141"/>
    </row>
    <row r="1269" spans="7:55" s="2" customFormat="1" x14ac:dyDescent="0.4">
      <c r="G1269" s="141"/>
      <c r="H1269" s="141"/>
      <c r="I1269" s="141"/>
      <c r="J1269" s="141"/>
      <c r="K1269" s="141"/>
      <c r="L1269" s="141"/>
      <c r="M1269" s="141"/>
      <c r="N1269" s="141"/>
      <c r="O1269" s="141"/>
      <c r="P1269" s="141"/>
      <c r="Q1269" s="141"/>
      <c r="R1269" s="141"/>
      <c r="S1269" s="141"/>
      <c r="T1269" s="141"/>
      <c r="U1269" s="141"/>
      <c r="V1269" s="141"/>
      <c r="W1269" s="141"/>
      <c r="X1269" s="141"/>
      <c r="Y1269" s="141"/>
      <c r="Z1269" s="141"/>
      <c r="AA1269" s="141"/>
      <c r="AB1269" s="141"/>
      <c r="AC1269" s="141"/>
      <c r="AD1269" s="141"/>
      <c r="AE1269" s="141"/>
      <c r="AF1269" s="141"/>
      <c r="AG1269" s="141"/>
      <c r="AH1269" s="141"/>
      <c r="AI1269" s="141"/>
      <c r="AJ1269" s="141"/>
      <c r="AK1269" s="141"/>
      <c r="AL1269" s="141"/>
      <c r="AM1269" s="141"/>
      <c r="AN1269" s="141"/>
      <c r="AO1269" s="141"/>
      <c r="AP1269" s="141"/>
      <c r="AQ1269" s="141"/>
      <c r="AR1269" s="141"/>
      <c r="AS1269" s="141"/>
      <c r="AT1269" s="141"/>
      <c r="AU1269" s="141"/>
      <c r="AV1269" s="141"/>
      <c r="AW1269" s="141"/>
      <c r="AX1269" s="141"/>
      <c r="AY1269" s="141"/>
      <c r="AZ1269" s="141"/>
      <c r="BA1269" s="141"/>
      <c r="BB1269" s="141"/>
      <c r="BC1269" s="141"/>
    </row>
    <row r="1270" spans="7:55" s="2" customFormat="1" x14ac:dyDescent="0.4">
      <c r="G1270" s="141"/>
      <c r="H1270" s="141"/>
      <c r="I1270" s="141"/>
      <c r="J1270" s="141"/>
      <c r="K1270" s="141"/>
      <c r="L1270" s="141"/>
      <c r="M1270" s="141"/>
      <c r="N1270" s="141"/>
      <c r="O1270" s="141"/>
      <c r="P1270" s="141"/>
      <c r="Q1270" s="141"/>
      <c r="R1270" s="141"/>
      <c r="S1270" s="141"/>
      <c r="T1270" s="141"/>
      <c r="U1270" s="141"/>
      <c r="V1270" s="141"/>
      <c r="W1270" s="141"/>
      <c r="X1270" s="141"/>
      <c r="Y1270" s="141"/>
      <c r="Z1270" s="141"/>
      <c r="AA1270" s="141"/>
      <c r="AB1270" s="141"/>
      <c r="AC1270" s="141"/>
      <c r="AD1270" s="141"/>
      <c r="AE1270" s="141"/>
      <c r="AF1270" s="141"/>
      <c r="AG1270" s="141"/>
      <c r="AH1270" s="141"/>
      <c r="AI1270" s="141"/>
      <c r="AJ1270" s="141"/>
      <c r="AK1270" s="141"/>
      <c r="AL1270" s="141"/>
      <c r="AM1270" s="141"/>
      <c r="AN1270" s="141"/>
      <c r="AO1270" s="141"/>
      <c r="AP1270" s="141"/>
      <c r="AQ1270" s="141"/>
      <c r="AR1270" s="141"/>
      <c r="AS1270" s="141"/>
      <c r="AT1270" s="141"/>
      <c r="AU1270" s="141"/>
      <c r="AV1270" s="141"/>
      <c r="AW1270" s="141"/>
      <c r="AX1270" s="141"/>
      <c r="AY1270" s="141"/>
      <c r="AZ1270" s="141"/>
      <c r="BA1270" s="141"/>
      <c r="BB1270" s="141"/>
      <c r="BC1270" s="141"/>
    </row>
    <row r="1271" spans="7:55" s="2" customFormat="1" x14ac:dyDescent="0.4">
      <c r="G1271" s="141"/>
      <c r="H1271" s="141"/>
      <c r="I1271" s="141"/>
      <c r="J1271" s="141"/>
      <c r="K1271" s="141"/>
      <c r="L1271" s="141"/>
      <c r="M1271" s="141"/>
      <c r="N1271" s="141"/>
      <c r="O1271" s="141"/>
      <c r="P1271" s="141"/>
      <c r="Q1271" s="141"/>
      <c r="R1271" s="141"/>
      <c r="S1271" s="141"/>
      <c r="T1271" s="141"/>
      <c r="U1271" s="141"/>
      <c r="V1271" s="141"/>
      <c r="W1271" s="141"/>
      <c r="X1271" s="141"/>
      <c r="Y1271" s="141"/>
      <c r="Z1271" s="141"/>
      <c r="AA1271" s="141"/>
      <c r="AB1271" s="141"/>
      <c r="AC1271" s="141"/>
      <c r="AD1271" s="141"/>
      <c r="AE1271" s="141"/>
      <c r="AF1271" s="141"/>
      <c r="AG1271" s="141"/>
      <c r="AH1271" s="141"/>
      <c r="AI1271" s="141"/>
      <c r="AJ1271" s="141"/>
      <c r="AK1271" s="141"/>
      <c r="AL1271" s="141"/>
      <c r="AM1271" s="141"/>
      <c r="AN1271" s="141"/>
      <c r="AO1271" s="141"/>
      <c r="AP1271" s="141"/>
      <c r="AQ1271" s="141"/>
      <c r="AR1271" s="141"/>
      <c r="AS1271" s="141"/>
      <c r="AT1271" s="141"/>
      <c r="AU1271" s="141"/>
      <c r="AV1271" s="141"/>
      <c r="AW1271" s="141"/>
      <c r="AX1271" s="141"/>
      <c r="AY1271" s="141"/>
      <c r="AZ1271" s="141"/>
      <c r="BA1271" s="141"/>
      <c r="BB1271" s="141"/>
      <c r="BC1271" s="141"/>
    </row>
    <row r="1272" spans="7:55" s="2" customFormat="1" x14ac:dyDescent="0.4">
      <c r="G1272" s="141"/>
      <c r="H1272" s="141"/>
      <c r="I1272" s="141"/>
      <c r="J1272" s="141"/>
      <c r="K1272" s="141"/>
      <c r="L1272" s="141"/>
      <c r="M1272" s="141"/>
      <c r="N1272" s="141"/>
      <c r="O1272" s="141"/>
      <c r="P1272" s="141"/>
      <c r="Q1272" s="141"/>
      <c r="R1272" s="141"/>
      <c r="S1272" s="141"/>
      <c r="T1272" s="141"/>
      <c r="U1272" s="141"/>
      <c r="V1272" s="141"/>
      <c r="W1272" s="141"/>
      <c r="X1272" s="141"/>
      <c r="Y1272" s="141"/>
      <c r="Z1272" s="141"/>
      <c r="AA1272" s="141"/>
      <c r="AB1272" s="141"/>
      <c r="AC1272" s="141"/>
      <c r="AD1272" s="141"/>
      <c r="AE1272" s="141"/>
      <c r="AF1272" s="141"/>
      <c r="AG1272" s="141"/>
      <c r="AH1272" s="141"/>
      <c r="AI1272" s="141"/>
      <c r="AJ1272" s="141"/>
      <c r="AK1272" s="141"/>
      <c r="AL1272" s="141"/>
      <c r="AM1272" s="141"/>
      <c r="AN1272" s="141"/>
      <c r="AO1272" s="141"/>
      <c r="AP1272" s="141"/>
      <c r="AQ1272" s="141"/>
      <c r="AR1272" s="141"/>
      <c r="AS1272" s="141"/>
      <c r="AT1272" s="141"/>
      <c r="AU1272" s="141"/>
      <c r="AV1272" s="141"/>
      <c r="AW1272" s="141"/>
      <c r="AX1272" s="141"/>
      <c r="AY1272" s="141"/>
      <c r="AZ1272" s="141"/>
      <c r="BA1272" s="141"/>
      <c r="BB1272" s="141"/>
      <c r="BC1272" s="141"/>
    </row>
    <row r="1273" spans="7:55" s="2" customFormat="1" x14ac:dyDescent="0.4">
      <c r="G1273" s="141"/>
      <c r="H1273" s="141"/>
      <c r="I1273" s="141"/>
      <c r="J1273" s="141"/>
      <c r="K1273" s="141"/>
      <c r="L1273" s="141"/>
      <c r="M1273" s="141"/>
      <c r="N1273" s="141"/>
      <c r="O1273" s="141"/>
      <c r="P1273" s="141"/>
      <c r="Q1273" s="141"/>
      <c r="R1273" s="141"/>
      <c r="S1273" s="141"/>
      <c r="T1273" s="141"/>
      <c r="U1273" s="141"/>
      <c r="V1273" s="141"/>
      <c r="W1273" s="141"/>
      <c r="X1273" s="141"/>
      <c r="Y1273" s="141"/>
      <c r="Z1273" s="141"/>
      <c r="AA1273" s="141"/>
      <c r="AB1273" s="141"/>
      <c r="AC1273" s="141"/>
      <c r="AD1273" s="141"/>
      <c r="AE1273" s="141"/>
      <c r="AF1273" s="141"/>
      <c r="AG1273" s="141"/>
      <c r="AH1273" s="141"/>
      <c r="AI1273" s="141"/>
      <c r="AJ1273" s="141"/>
      <c r="AK1273" s="141"/>
      <c r="AL1273" s="141"/>
      <c r="AM1273" s="141"/>
      <c r="AN1273" s="141"/>
      <c r="AO1273" s="141"/>
      <c r="AP1273" s="141"/>
      <c r="AQ1273" s="141"/>
      <c r="AR1273" s="141"/>
      <c r="AS1273" s="141"/>
      <c r="AT1273" s="141"/>
      <c r="AU1273" s="141"/>
      <c r="AV1273" s="141"/>
      <c r="AW1273" s="141"/>
      <c r="AX1273" s="141"/>
      <c r="AY1273" s="141"/>
      <c r="AZ1273" s="141"/>
      <c r="BA1273" s="141"/>
      <c r="BB1273" s="141"/>
      <c r="BC1273" s="141"/>
    </row>
    <row r="1274" spans="7:55" s="2" customFormat="1" x14ac:dyDescent="0.4">
      <c r="G1274" s="141"/>
      <c r="H1274" s="141"/>
      <c r="I1274" s="141"/>
      <c r="J1274" s="141"/>
      <c r="K1274" s="141"/>
      <c r="L1274" s="141"/>
      <c r="M1274" s="141"/>
      <c r="N1274" s="141"/>
      <c r="O1274" s="141"/>
      <c r="P1274" s="141"/>
      <c r="Q1274" s="141"/>
      <c r="R1274" s="141"/>
      <c r="S1274" s="141"/>
      <c r="T1274" s="141"/>
      <c r="U1274" s="141"/>
      <c r="V1274" s="141"/>
      <c r="W1274" s="141"/>
      <c r="X1274" s="141"/>
      <c r="Y1274" s="141"/>
      <c r="Z1274" s="141"/>
      <c r="AA1274" s="141"/>
      <c r="AB1274" s="141"/>
      <c r="AC1274" s="141"/>
      <c r="AD1274" s="141"/>
      <c r="AE1274" s="141"/>
      <c r="AF1274" s="141"/>
      <c r="AG1274" s="141"/>
      <c r="AH1274" s="141"/>
      <c r="AI1274" s="141"/>
      <c r="AJ1274" s="141"/>
      <c r="AK1274" s="141"/>
      <c r="AL1274" s="141"/>
      <c r="AM1274" s="141"/>
      <c r="AN1274" s="141"/>
      <c r="AO1274" s="141"/>
      <c r="AP1274" s="141"/>
      <c r="AQ1274" s="141"/>
      <c r="AR1274" s="141"/>
      <c r="AS1274" s="141"/>
      <c r="AT1274" s="141"/>
      <c r="AU1274" s="141"/>
      <c r="AV1274" s="141"/>
      <c r="AW1274" s="141"/>
      <c r="AX1274" s="141"/>
      <c r="AY1274" s="141"/>
      <c r="AZ1274" s="141"/>
      <c r="BA1274" s="141"/>
      <c r="BB1274" s="141"/>
      <c r="BC1274" s="141"/>
    </row>
    <row r="1275" spans="7:55" s="2" customFormat="1" x14ac:dyDescent="0.4">
      <c r="G1275" s="141"/>
      <c r="H1275" s="141"/>
      <c r="I1275" s="141"/>
      <c r="J1275" s="141"/>
      <c r="K1275" s="141"/>
      <c r="L1275" s="141"/>
      <c r="M1275" s="141"/>
      <c r="N1275" s="141"/>
      <c r="O1275" s="141"/>
      <c r="P1275" s="141"/>
      <c r="Q1275" s="141"/>
      <c r="R1275" s="141"/>
      <c r="S1275" s="141"/>
      <c r="T1275" s="141"/>
      <c r="U1275" s="141"/>
      <c r="V1275" s="141"/>
      <c r="W1275" s="141"/>
      <c r="X1275" s="141"/>
      <c r="Y1275" s="141"/>
      <c r="Z1275" s="141"/>
      <c r="AA1275" s="141"/>
      <c r="AB1275" s="141"/>
      <c r="AC1275" s="141"/>
      <c r="AD1275" s="141"/>
      <c r="AE1275" s="141"/>
      <c r="AF1275" s="141"/>
      <c r="AG1275" s="141"/>
      <c r="AH1275" s="141"/>
      <c r="AI1275" s="141"/>
      <c r="AJ1275" s="141"/>
      <c r="AK1275" s="141"/>
      <c r="AL1275" s="141"/>
      <c r="AM1275" s="141"/>
      <c r="AN1275" s="141"/>
      <c r="AO1275" s="141"/>
      <c r="AP1275" s="141"/>
      <c r="AQ1275" s="141"/>
      <c r="AR1275" s="141"/>
      <c r="AS1275" s="141"/>
      <c r="AT1275" s="141"/>
      <c r="AU1275" s="141"/>
      <c r="AV1275" s="141"/>
      <c r="AW1275" s="141"/>
      <c r="AX1275" s="141"/>
      <c r="AY1275" s="141"/>
      <c r="AZ1275" s="141"/>
      <c r="BA1275" s="141"/>
      <c r="BB1275" s="141"/>
      <c r="BC1275" s="141"/>
    </row>
    <row r="1276" spans="7:55" s="2" customFormat="1" x14ac:dyDescent="0.4">
      <c r="G1276" s="141"/>
      <c r="H1276" s="141"/>
      <c r="I1276" s="141"/>
      <c r="J1276" s="141"/>
      <c r="K1276" s="141"/>
      <c r="L1276" s="141"/>
      <c r="M1276" s="141"/>
      <c r="N1276" s="141"/>
      <c r="O1276" s="141"/>
      <c r="P1276" s="141"/>
      <c r="Q1276" s="141"/>
      <c r="R1276" s="141"/>
      <c r="S1276" s="141"/>
      <c r="T1276" s="141"/>
      <c r="U1276" s="141"/>
      <c r="V1276" s="141"/>
      <c r="W1276" s="141"/>
      <c r="X1276" s="141"/>
      <c r="Y1276" s="141"/>
      <c r="Z1276" s="141"/>
      <c r="AA1276" s="141"/>
      <c r="AB1276" s="141"/>
      <c r="AC1276" s="141"/>
      <c r="AD1276" s="141"/>
      <c r="AE1276" s="141"/>
      <c r="AF1276" s="141"/>
      <c r="AG1276" s="141"/>
      <c r="AH1276" s="141"/>
      <c r="AI1276" s="141"/>
      <c r="AJ1276" s="141"/>
      <c r="AK1276" s="141"/>
      <c r="AL1276" s="141"/>
      <c r="AM1276" s="141"/>
      <c r="AN1276" s="141"/>
      <c r="AO1276" s="141"/>
      <c r="AP1276" s="141"/>
      <c r="AQ1276" s="141"/>
      <c r="AR1276" s="141"/>
      <c r="AS1276" s="141"/>
      <c r="AT1276" s="141"/>
      <c r="AU1276" s="141"/>
      <c r="AV1276" s="141"/>
      <c r="AW1276" s="141"/>
      <c r="AX1276" s="141"/>
      <c r="AY1276" s="141"/>
      <c r="AZ1276" s="141"/>
      <c r="BA1276" s="141"/>
      <c r="BB1276" s="141"/>
      <c r="BC1276" s="141"/>
    </row>
    <row r="1277" spans="7:55" s="2" customFormat="1" x14ac:dyDescent="0.4">
      <c r="G1277" s="141"/>
      <c r="H1277" s="141"/>
      <c r="I1277" s="141"/>
      <c r="J1277" s="141"/>
      <c r="K1277" s="141"/>
      <c r="L1277" s="141"/>
      <c r="M1277" s="141"/>
      <c r="N1277" s="141"/>
      <c r="O1277" s="141"/>
      <c r="P1277" s="141"/>
      <c r="Q1277" s="141"/>
      <c r="R1277" s="141"/>
      <c r="S1277" s="141"/>
      <c r="T1277" s="141"/>
      <c r="U1277" s="141"/>
      <c r="V1277" s="141"/>
      <c r="W1277" s="141"/>
      <c r="X1277" s="141"/>
      <c r="Y1277" s="141"/>
      <c r="Z1277" s="141"/>
      <c r="AA1277" s="141"/>
      <c r="AB1277" s="141"/>
      <c r="AC1277" s="141"/>
      <c r="AD1277" s="141"/>
      <c r="AE1277" s="141"/>
      <c r="AF1277" s="141"/>
      <c r="AG1277" s="141"/>
      <c r="AH1277" s="141"/>
      <c r="AI1277" s="141"/>
      <c r="AJ1277" s="141"/>
      <c r="AK1277" s="141"/>
      <c r="AL1277" s="141"/>
      <c r="AM1277" s="141"/>
      <c r="AN1277" s="141"/>
      <c r="AO1277" s="141"/>
      <c r="AP1277" s="141"/>
      <c r="AQ1277" s="141"/>
      <c r="AR1277" s="141"/>
      <c r="AS1277" s="141"/>
      <c r="AT1277" s="141"/>
      <c r="AU1277" s="141"/>
      <c r="AV1277" s="141"/>
      <c r="AW1277" s="141"/>
      <c r="AX1277" s="141"/>
      <c r="AY1277" s="141"/>
      <c r="AZ1277" s="141"/>
      <c r="BA1277" s="141"/>
      <c r="BB1277" s="141"/>
      <c r="BC1277" s="141"/>
    </row>
    <row r="1278" spans="7:55" s="2" customFormat="1" x14ac:dyDescent="0.4">
      <c r="G1278" s="141"/>
      <c r="H1278" s="141"/>
      <c r="I1278" s="141"/>
      <c r="J1278" s="141"/>
      <c r="K1278" s="141"/>
      <c r="L1278" s="141"/>
      <c r="M1278" s="141"/>
      <c r="N1278" s="141"/>
      <c r="O1278" s="141"/>
      <c r="P1278" s="141"/>
      <c r="Q1278" s="141"/>
      <c r="R1278" s="141"/>
      <c r="S1278" s="141"/>
      <c r="T1278" s="141"/>
      <c r="U1278" s="141"/>
      <c r="V1278" s="141"/>
      <c r="W1278" s="141"/>
      <c r="X1278" s="141"/>
      <c r="Y1278" s="141"/>
      <c r="Z1278" s="141"/>
      <c r="AA1278" s="141"/>
      <c r="AB1278" s="141"/>
      <c r="AC1278" s="141"/>
      <c r="AD1278" s="141"/>
      <c r="AE1278" s="141"/>
      <c r="AF1278" s="141"/>
      <c r="AG1278" s="141"/>
      <c r="AH1278" s="141"/>
      <c r="AI1278" s="141"/>
      <c r="AJ1278" s="141"/>
      <c r="AK1278" s="141"/>
      <c r="AL1278" s="141"/>
      <c r="AM1278" s="141"/>
      <c r="AN1278" s="141"/>
      <c r="AO1278" s="141"/>
      <c r="AP1278" s="141"/>
      <c r="AQ1278" s="141"/>
      <c r="AR1278" s="141"/>
      <c r="AS1278" s="141"/>
      <c r="AT1278" s="141"/>
      <c r="AU1278" s="141"/>
      <c r="AV1278" s="141"/>
      <c r="AW1278" s="141"/>
      <c r="AX1278" s="141"/>
      <c r="AY1278" s="141"/>
      <c r="AZ1278" s="141"/>
      <c r="BA1278" s="141"/>
      <c r="BB1278" s="141"/>
      <c r="BC1278" s="141"/>
    </row>
    <row r="1279" spans="7:55" s="2" customFormat="1" x14ac:dyDescent="0.4">
      <c r="G1279" s="141"/>
      <c r="H1279" s="141"/>
      <c r="I1279" s="141"/>
      <c r="J1279" s="141"/>
      <c r="K1279" s="141"/>
      <c r="L1279" s="141"/>
      <c r="M1279" s="141"/>
      <c r="N1279" s="141"/>
      <c r="O1279" s="141"/>
      <c r="P1279" s="141"/>
      <c r="Q1279" s="141"/>
      <c r="R1279" s="141"/>
      <c r="S1279" s="141"/>
      <c r="T1279" s="141"/>
      <c r="U1279" s="141"/>
      <c r="V1279" s="141"/>
      <c r="W1279" s="141"/>
      <c r="X1279" s="141"/>
      <c r="Y1279" s="141"/>
      <c r="Z1279" s="141"/>
      <c r="AA1279" s="141"/>
      <c r="AB1279" s="141"/>
      <c r="AC1279" s="141"/>
      <c r="AD1279" s="141"/>
      <c r="AE1279" s="141"/>
      <c r="AF1279" s="141"/>
      <c r="AG1279" s="141"/>
      <c r="AH1279" s="141"/>
      <c r="AI1279" s="141"/>
      <c r="AJ1279" s="141"/>
      <c r="AK1279" s="141"/>
      <c r="AL1279" s="141"/>
      <c r="AM1279" s="141"/>
      <c r="AN1279" s="141"/>
      <c r="AO1279" s="141"/>
      <c r="AP1279" s="141"/>
      <c r="AQ1279" s="141"/>
      <c r="AR1279" s="141"/>
      <c r="AS1279" s="141"/>
      <c r="AT1279" s="141"/>
      <c r="AU1279" s="141"/>
      <c r="AV1279" s="141"/>
      <c r="AW1279" s="141"/>
      <c r="AX1279" s="141"/>
      <c r="AY1279" s="141"/>
      <c r="AZ1279" s="141"/>
      <c r="BA1279" s="141"/>
      <c r="BB1279" s="141"/>
      <c r="BC1279" s="141"/>
    </row>
    <row r="1280" spans="7:55" s="2" customFormat="1" x14ac:dyDescent="0.4">
      <c r="G1280" s="141"/>
      <c r="H1280" s="141"/>
      <c r="I1280" s="141"/>
      <c r="J1280" s="141"/>
      <c r="K1280" s="141"/>
      <c r="L1280" s="141"/>
      <c r="M1280" s="141"/>
      <c r="N1280" s="141"/>
      <c r="O1280" s="141"/>
      <c r="P1280" s="141"/>
      <c r="Q1280" s="141"/>
      <c r="R1280" s="141"/>
      <c r="S1280" s="141"/>
      <c r="T1280" s="141"/>
      <c r="U1280" s="141"/>
      <c r="V1280" s="141"/>
      <c r="W1280" s="141"/>
      <c r="X1280" s="141"/>
      <c r="Y1280" s="141"/>
      <c r="Z1280" s="141"/>
      <c r="AA1280" s="141"/>
      <c r="AB1280" s="141"/>
      <c r="AC1280" s="141"/>
      <c r="AD1280" s="141"/>
      <c r="AE1280" s="141"/>
      <c r="AF1280" s="141"/>
      <c r="AG1280" s="141"/>
      <c r="AH1280" s="141"/>
      <c r="AI1280" s="141"/>
      <c r="AJ1280" s="141"/>
      <c r="AK1280" s="141"/>
      <c r="AL1280" s="141"/>
      <c r="AM1280" s="141"/>
      <c r="AN1280" s="141"/>
      <c r="AO1280" s="141"/>
      <c r="AP1280" s="141"/>
      <c r="AQ1280" s="141"/>
      <c r="AR1280" s="141"/>
      <c r="AS1280" s="141"/>
      <c r="AT1280" s="141"/>
      <c r="AU1280" s="141"/>
      <c r="AV1280" s="141"/>
      <c r="AW1280" s="141"/>
      <c r="AX1280" s="141"/>
      <c r="AY1280" s="141"/>
      <c r="AZ1280" s="141"/>
      <c r="BA1280" s="141"/>
      <c r="BB1280" s="141"/>
      <c r="BC1280" s="141"/>
    </row>
    <row r="1281" spans="7:55" s="2" customFormat="1" x14ac:dyDescent="0.4">
      <c r="G1281" s="141"/>
      <c r="H1281" s="141"/>
      <c r="I1281" s="141"/>
      <c r="J1281" s="141"/>
      <c r="K1281" s="141"/>
      <c r="L1281" s="141"/>
      <c r="M1281" s="141"/>
      <c r="N1281" s="141"/>
      <c r="O1281" s="141"/>
      <c r="P1281" s="141"/>
      <c r="Q1281" s="141"/>
      <c r="R1281" s="141"/>
      <c r="S1281" s="141"/>
      <c r="T1281" s="141"/>
      <c r="U1281" s="141"/>
      <c r="V1281" s="141"/>
      <c r="W1281" s="141"/>
      <c r="X1281" s="141"/>
      <c r="Y1281" s="141"/>
      <c r="Z1281" s="141"/>
      <c r="AA1281" s="141"/>
      <c r="AB1281" s="141"/>
      <c r="AC1281" s="141"/>
      <c r="AD1281" s="141"/>
      <c r="AE1281" s="141"/>
      <c r="AF1281" s="141"/>
      <c r="AG1281" s="141"/>
      <c r="AH1281" s="141"/>
      <c r="AI1281" s="141"/>
      <c r="AJ1281" s="141"/>
      <c r="AK1281" s="141"/>
      <c r="AL1281" s="141"/>
      <c r="AM1281" s="141"/>
      <c r="AN1281" s="141"/>
      <c r="AO1281" s="141"/>
      <c r="AP1281" s="141"/>
      <c r="AQ1281" s="141"/>
      <c r="AR1281" s="141"/>
      <c r="AS1281" s="141"/>
      <c r="AT1281" s="141"/>
      <c r="AU1281" s="141"/>
      <c r="AV1281" s="141"/>
      <c r="AW1281" s="141"/>
      <c r="AX1281" s="141"/>
      <c r="AY1281" s="141"/>
      <c r="AZ1281" s="141"/>
      <c r="BA1281" s="141"/>
      <c r="BB1281" s="141"/>
      <c r="BC1281" s="141"/>
    </row>
    <row r="1282" spans="7:55" s="2" customFormat="1" x14ac:dyDescent="0.4">
      <c r="G1282" s="141"/>
      <c r="H1282" s="141"/>
      <c r="I1282" s="141"/>
      <c r="J1282" s="141"/>
      <c r="K1282" s="141"/>
      <c r="L1282" s="141"/>
      <c r="M1282" s="141"/>
      <c r="N1282" s="141"/>
      <c r="O1282" s="141"/>
      <c r="P1282" s="141"/>
      <c r="Q1282" s="141"/>
      <c r="R1282" s="141"/>
      <c r="S1282" s="141"/>
      <c r="T1282" s="141"/>
      <c r="U1282" s="141"/>
      <c r="V1282" s="141"/>
      <c r="W1282" s="141"/>
      <c r="X1282" s="141"/>
      <c r="Y1282" s="141"/>
      <c r="Z1282" s="141"/>
      <c r="AA1282" s="141"/>
      <c r="AB1282" s="141"/>
      <c r="AC1282" s="141"/>
      <c r="AD1282" s="141"/>
      <c r="AE1282" s="141"/>
      <c r="AF1282" s="141"/>
      <c r="AG1282" s="141"/>
      <c r="AH1282" s="141"/>
      <c r="AI1282" s="141"/>
      <c r="AJ1282" s="141"/>
      <c r="AK1282" s="141"/>
      <c r="AL1282" s="141"/>
      <c r="AM1282" s="141"/>
      <c r="AN1282" s="141"/>
      <c r="AO1282" s="141"/>
      <c r="AP1282" s="141"/>
      <c r="AQ1282" s="141"/>
      <c r="AR1282" s="141"/>
      <c r="AS1282" s="141"/>
      <c r="AT1282" s="141"/>
      <c r="AU1282" s="141"/>
      <c r="AV1282" s="141"/>
      <c r="AW1282" s="141"/>
      <c r="AX1282" s="141"/>
      <c r="AY1282" s="141"/>
      <c r="AZ1282" s="141"/>
      <c r="BA1282" s="141"/>
      <c r="BB1282" s="141"/>
      <c r="BC1282" s="141"/>
    </row>
    <row r="1283" spans="7:55" s="2" customFormat="1" x14ac:dyDescent="0.4">
      <c r="G1283" s="141"/>
      <c r="H1283" s="141"/>
      <c r="I1283" s="141"/>
      <c r="J1283" s="141"/>
      <c r="K1283" s="141"/>
      <c r="L1283" s="141"/>
      <c r="M1283" s="141"/>
      <c r="N1283" s="141"/>
      <c r="O1283" s="141"/>
      <c r="P1283" s="141"/>
      <c r="Q1283" s="141"/>
      <c r="R1283" s="141"/>
      <c r="S1283" s="141"/>
      <c r="T1283" s="141"/>
      <c r="U1283" s="141"/>
      <c r="V1283" s="141"/>
      <c r="W1283" s="141"/>
      <c r="X1283" s="141"/>
      <c r="Y1283" s="141"/>
      <c r="Z1283" s="141"/>
      <c r="AA1283" s="141"/>
      <c r="AB1283" s="141"/>
      <c r="AC1283" s="141"/>
      <c r="AD1283" s="141"/>
      <c r="AE1283" s="141"/>
      <c r="AF1283" s="141"/>
      <c r="AG1283" s="141"/>
      <c r="AH1283" s="141"/>
      <c r="AI1283" s="141"/>
      <c r="AJ1283" s="141"/>
      <c r="AK1283" s="141"/>
      <c r="AL1283" s="141"/>
      <c r="AM1283" s="141"/>
      <c r="AN1283" s="141"/>
      <c r="AO1283" s="141"/>
      <c r="AP1283" s="141"/>
      <c r="AQ1283" s="141"/>
      <c r="AR1283" s="141"/>
      <c r="AS1283" s="141"/>
      <c r="AT1283" s="141"/>
      <c r="AU1283" s="141"/>
      <c r="AV1283" s="141"/>
      <c r="AW1283" s="141"/>
      <c r="AX1283" s="141"/>
      <c r="AY1283" s="141"/>
      <c r="AZ1283" s="141"/>
      <c r="BA1283" s="141"/>
      <c r="BB1283" s="141"/>
      <c r="BC1283" s="141"/>
    </row>
    <row r="1284" spans="7:55" s="2" customFormat="1" x14ac:dyDescent="0.4">
      <c r="G1284" s="141"/>
      <c r="H1284" s="141"/>
      <c r="I1284" s="141"/>
      <c r="J1284" s="141"/>
      <c r="K1284" s="141"/>
      <c r="L1284" s="141"/>
      <c r="M1284" s="141"/>
      <c r="N1284" s="141"/>
      <c r="O1284" s="141"/>
      <c r="P1284" s="141"/>
      <c r="Q1284" s="141"/>
      <c r="R1284" s="141"/>
      <c r="S1284" s="141"/>
      <c r="T1284" s="141"/>
      <c r="U1284" s="141"/>
      <c r="V1284" s="141"/>
      <c r="W1284" s="141"/>
      <c r="X1284" s="141"/>
      <c r="Y1284" s="141"/>
      <c r="Z1284" s="141"/>
      <c r="AA1284" s="141"/>
      <c r="AB1284" s="141"/>
      <c r="AC1284" s="141"/>
      <c r="AD1284" s="141"/>
      <c r="AE1284" s="141"/>
      <c r="AF1284" s="141"/>
      <c r="AG1284" s="141"/>
      <c r="AH1284" s="141"/>
      <c r="AI1284" s="141"/>
      <c r="AJ1284" s="141"/>
      <c r="AK1284" s="141"/>
      <c r="AL1284" s="141"/>
      <c r="AM1284" s="141"/>
      <c r="AN1284" s="141"/>
      <c r="AO1284" s="141"/>
      <c r="AP1284" s="141"/>
      <c r="AQ1284" s="141"/>
      <c r="AR1284" s="141"/>
      <c r="AS1284" s="141"/>
      <c r="AT1284" s="141"/>
      <c r="AU1284" s="141"/>
      <c r="AV1284" s="141"/>
      <c r="AW1284" s="141"/>
      <c r="AX1284" s="141"/>
      <c r="AY1284" s="141"/>
      <c r="AZ1284" s="141"/>
      <c r="BA1284" s="141"/>
      <c r="BB1284" s="141"/>
      <c r="BC1284" s="141"/>
    </row>
    <row r="1285" spans="7:55" s="2" customFormat="1" x14ac:dyDescent="0.4">
      <c r="G1285" s="141"/>
      <c r="H1285" s="141"/>
      <c r="I1285" s="141"/>
      <c r="J1285" s="141"/>
      <c r="K1285" s="141"/>
      <c r="L1285" s="141"/>
      <c r="M1285" s="141"/>
      <c r="N1285" s="141"/>
      <c r="O1285" s="141"/>
      <c r="P1285" s="141"/>
      <c r="Q1285" s="141"/>
      <c r="R1285" s="141"/>
      <c r="S1285" s="141"/>
      <c r="T1285" s="141"/>
      <c r="U1285" s="141"/>
      <c r="V1285" s="141"/>
      <c r="W1285" s="141"/>
      <c r="X1285" s="141"/>
      <c r="Y1285" s="141"/>
      <c r="Z1285" s="141"/>
      <c r="AA1285" s="141"/>
      <c r="AB1285" s="141"/>
      <c r="AC1285" s="141"/>
      <c r="AD1285" s="141"/>
      <c r="AE1285" s="141"/>
      <c r="AF1285" s="141"/>
      <c r="AG1285" s="141"/>
      <c r="AH1285" s="141"/>
      <c r="AI1285" s="141"/>
      <c r="AJ1285" s="141"/>
      <c r="AK1285" s="141"/>
      <c r="AL1285" s="141"/>
      <c r="AM1285" s="141"/>
      <c r="AN1285" s="141"/>
      <c r="AO1285" s="141"/>
      <c r="AP1285" s="141"/>
      <c r="AQ1285" s="141"/>
      <c r="AR1285" s="141"/>
      <c r="AS1285" s="141"/>
      <c r="AT1285" s="141"/>
      <c r="AU1285" s="141"/>
      <c r="AV1285" s="141"/>
      <c r="AW1285" s="141"/>
      <c r="AX1285" s="141"/>
      <c r="AY1285" s="141"/>
      <c r="AZ1285" s="141"/>
      <c r="BA1285" s="141"/>
      <c r="BB1285" s="141"/>
      <c r="BC1285" s="141"/>
    </row>
    <row r="1286" spans="7:55" s="2" customFormat="1" x14ac:dyDescent="0.4">
      <c r="G1286" s="141"/>
      <c r="H1286" s="141"/>
      <c r="I1286" s="141"/>
      <c r="J1286" s="141"/>
      <c r="K1286" s="141"/>
      <c r="L1286" s="141"/>
      <c r="M1286" s="141"/>
      <c r="N1286" s="141"/>
      <c r="O1286" s="141"/>
      <c r="P1286" s="141"/>
      <c r="Q1286" s="141"/>
      <c r="R1286" s="141"/>
      <c r="S1286" s="141"/>
      <c r="T1286" s="141"/>
      <c r="U1286" s="141"/>
      <c r="V1286" s="141"/>
      <c r="W1286" s="141"/>
      <c r="X1286" s="141"/>
      <c r="Y1286" s="141"/>
      <c r="Z1286" s="141"/>
      <c r="AA1286" s="141"/>
      <c r="AB1286" s="141"/>
      <c r="AC1286" s="141"/>
      <c r="AD1286" s="141"/>
      <c r="AE1286" s="141"/>
      <c r="AF1286" s="141"/>
      <c r="AG1286" s="141"/>
      <c r="AH1286" s="141"/>
      <c r="AI1286" s="141"/>
      <c r="AJ1286" s="141"/>
      <c r="AK1286" s="141"/>
      <c r="AL1286" s="141"/>
      <c r="AM1286" s="141"/>
      <c r="AN1286" s="141"/>
      <c r="AO1286" s="141"/>
      <c r="AP1286" s="141"/>
      <c r="AQ1286" s="141"/>
      <c r="AR1286" s="141"/>
      <c r="AS1286" s="141"/>
      <c r="AT1286" s="141"/>
      <c r="AU1286" s="141"/>
      <c r="AV1286" s="141"/>
      <c r="AW1286" s="141"/>
      <c r="AX1286" s="141"/>
      <c r="AY1286" s="141"/>
      <c r="AZ1286" s="141"/>
      <c r="BA1286" s="141"/>
      <c r="BB1286" s="141"/>
      <c r="BC1286" s="141"/>
    </row>
    <row r="1287" spans="7:55" s="2" customFormat="1" x14ac:dyDescent="0.4">
      <c r="G1287" s="141"/>
      <c r="H1287" s="141"/>
      <c r="I1287" s="141"/>
      <c r="J1287" s="141"/>
      <c r="K1287" s="141"/>
      <c r="L1287" s="141"/>
      <c r="M1287" s="141"/>
      <c r="N1287" s="141"/>
      <c r="O1287" s="141"/>
      <c r="P1287" s="141"/>
      <c r="Q1287" s="141"/>
      <c r="R1287" s="141"/>
      <c r="S1287" s="141"/>
      <c r="T1287" s="141"/>
      <c r="U1287" s="141"/>
      <c r="V1287" s="141"/>
      <c r="W1287" s="141"/>
      <c r="X1287" s="141"/>
      <c r="Y1287" s="141"/>
      <c r="Z1287" s="141"/>
      <c r="AA1287" s="141"/>
      <c r="AB1287" s="141"/>
      <c r="AC1287" s="141"/>
      <c r="AD1287" s="141"/>
      <c r="AE1287" s="141"/>
      <c r="AF1287" s="141"/>
      <c r="AG1287" s="141"/>
      <c r="AH1287" s="141"/>
      <c r="AI1287" s="141"/>
      <c r="AJ1287" s="141"/>
      <c r="AK1287" s="141"/>
      <c r="AL1287" s="141"/>
      <c r="AM1287" s="141"/>
      <c r="AN1287" s="141"/>
      <c r="AO1287" s="141"/>
      <c r="AP1287" s="141"/>
      <c r="AQ1287" s="141"/>
      <c r="AR1287" s="141"/>
      <c r="AS1287" s="141"/>
      <c r="AT1287" s="141"/>
      <c r="AU1287" s="141"/>
      <c r="AV1287" s="141"/>
      <c r="AW1287" s="141"/>
      <c r="AX1287" s="141"/>
      <c r="AY1287" s="141"/>
      <c r="AZ1287" s="141"/>
      <c r="BA1287" s="141"/>
      <c r="BB1287" s="141"/>
      <c r="BC1287" s="141"/>
    </row>
    <row r="1288" spans="7:55" s="2" customFormat="1" x14ac:dyDescent="0.4">
      <c r="G1288" s="141"/>
      <c r="H1288" s="141"/>
      <c r="I1288" s="141"/>
      <c r="J1288" s="141"/>
      <c r="K1288" s="141"/>
      <c r="L1288" s="141"/>
      <c r="M1288" s="141"/>
      <c r="N1288" s="141"/>
      <c r="O1288" s="141"/>
      <c r="P1288" s="141"/>
      <c r="Q1288" s="141"/>
      <c r="R1288" s="141"/>
      <c r="S1288" s="141"/>
      <c r="T1288" s="141"/>
      <c r="U1288" s="141"/>
      <c r="V1288" s="141"/>
      <c r="W1288" s="141"/>
      <c r="X1288" s="141"/>
      <c r="Y1288" s="141"/>
      <c r="Z1288" s="141"/>
      <c r="AA1288" s="141"/>
      <c r="AB1288" s="141"/>
      <c r="AC1288" s="141"/>
      <c r="AD1288" s="141"/>
      <c r="AE1288" s="141"/>
      <c r="AF1288" s="141"/>
      <c r="AG1288" s="141"/>
      <c r="AH1288" s="141"/>
      <c r="AI1288" s="141"/>
      <c r="AJ1288" s="141"/>
      <c r="AK1288" s="141"/>
      <c r="AL1288" s="141"/>
      <c r="AM1288" s="141"/>
      <c r="AN1288" s="141"/>
      <c r="AO1288" s="141"/>
      <c r="AP1288" s="141"/>
      <c r="AQ1288" s="141"/>
      <c r="AR1288" s="141"/>
      <c r="AS1288" s="141"/>
      <c r="AT1288" s="141"/>
      <c r="AU1288" s="141"/>
      <c r="AV1288" s="141"/>
      <c r="AW1288" s="141"/>
      <c r="AX1288" s="141"/>
      <c r="AY1288" s="141"/>
      <c r="AZ1288" s="141"/>
      <c r="BA1288" s="141"/>
      <c r="BB1288" s="141"/>
      <c r="BC1288" s="141"/>
    </row>
    <row r="1289" spans="7:55" s="2" customFormat="1" x14ac:dyDescent="0.4">
      <c r="G1289" s="141"/>
      <c r="H1289" s="141"/>
      <c r="I1289" s="141"/>
      <c r="J1289" s="141"/>
      <c r="K1289" s="141"/>
      <c r="L1289" s="141"/>
      <c r="M1289" s="141"/>
      <c r="N1289" s="141"/>
      <c r="O1289" s="141"/>
      <c r="P1289" s="141"/>
      <c r="Q1289" s="141"/>
      <c r="R1289" s="141"/>
      <c r="S1289" s="141"/>
      <c r="T1289" s="141"/>
      <c r="U1289" s="141"/>
      <c r="V1289" s="141"/>
      <c r="W1289" s="141"/>
      <c r="X1289" s="141"/>
      <c r="Y1289" s="141"/>
      <c r="Z1289" s="141"/>
      <c r="AA1289" s="141"/>
      <c r="AB1289" s="141"/>
      <c r="AC1289" s="141"/>
      <c r="AD1289" s="141"/>
      <c r="AE1289" s="141"/>
      <c r="AF1289" s="141"/>
      <c r="AG1289" s="141"/>
      <c r="AH1289" s="141"/>
      <c r="AI1289" s="141"/>
      <c r="AJ1289" s="141"/>
      <c r="AK1289" s="141"/>
      <c r="AL1289" s="141"/>
      <c r="AM1289" s="141"/>
      <c r="AN1289" s="141"/>
      <c r="AO1289" s="141"/>
      <c r="AP1289" s="141"/>
      <c r="AQ1289" s="141"/>
      <c r="AR1289" s="141"/>
      <c r="AS1289" s="141"/>
      <c r="AT1289" s="141"/>
      <c r="AU1289" s="141"/>
      <c r="AV1289" s="141"/>
      <c r="AW1289" s="141"/>
      <c r="AX1289" s="141"/>
      <c r="AY1289" s="141"/>
      <c r="AZ1289" s="141"/>
      <c r="BA1289" s="141"/>
      <c r="BB1289" s="141"/>
      <c r="BC1289" s="141"/>
    </row>
    <row r="1290" spans="7:55" s="2" customFormat="1" x14ac:dyDescent="0.4">
      <c r="G1290" s="141"/>
      <c r="H1290" s="141"/>
      <c r="I1290" s="141"/>
      <c r="J1290" s="141"/>
      <c r="K1290" s="141"/>
      <c r="L1290" s="141"/>
      <c r="M1290" s="141"/>
      <c r="N1290" s="141"/>
      <c r="O1290" s="141"/>
      <c r="P1290" s="141"/>
      <c r="Q1290" s="141"/>
      <c r="R1290" s="141"/>
      <c r="S1290" s="141"/>
      <c r="T1290" s="141"/>
      <c r="U1290" s="141"/>
      <c r="V1290" s="141"/>
      <c r="W1290" s="141"/>
      <c r="X1290" s="141"/>
      <c r="Y1290" s="141"/>
      <c r="Z1290" s="141"/>
      <c r="AA1290" s="141"/>
      <c r="AB1290" s="141"/>
      <c r="AC1290" s="141"/>
      <c r="AD1290" s="141"/>
      <c r="AE1290" s="141"/>
      <c r="AF1290" s="141"/>
      <c r="AG1290" s="141"/>
      <c r="AH1290" s="141"/>
      <c r="AI1290" s="141"/>
      <c r="AJ1290" s="141"/>
      <c r="AK1290" s="141"/>
      <c r="AL1290" s="141"/>
      <c r="AM1290" s="141"/>
      <c r="AN1290" s="141"/>
      <c r="AO1290" s="141"/>
      <c r="AP1290" s="141"/>
      <c r="AQ1290" s="141"/>
      <c r="AR1290" s="141"/>
      <c r="AS1290" s="141"/>
      <c r="AT1290" s="141"/>
      <c r="AU1290" s="141"/>
      <c r="AV1290" s="141"/>
      <c r="AW1290" s="141"/>
      <c r="AX1290" s="141"/>
      <c r="AY1290" s="141"/>
      <c r="AZ1290" s="141"/>
      <c r="BA1290" s="141"/>
      <c r="BB1290" s="141"/>
      <c r="BC1290" s="141"/>
    </row>
    <row r="1291" spans="7:55" s="2" customFormat="1" x14ac:dyDescent="0.4">
      <c r="G1291" s="141"/>
      <c r="H1291" s="141"/>
      <c r="I1291" s="141"/>
      <c r="J1291" s="141"/>
      <c r="K1291" s="141"/>
      <c r="L1291" s="141"/>
      <c r="M1291" s="141"/>
      <c r="N1291" s="141"/>
      <c r="O1291" s="141"/>
      <c r="P1291" s="141"/>
      <c r="Q1291" s="141"/>
      <c r="R1291" s="141"/>
      <c r="S1291" s="141"/>
      <c r="T1291" s="141"/>
      <c r="U1291" s="141"/>
      <c r="V1291" s="141"/>
      <c r="W1291" s="141"/>
      <c r="X1291" s="141"/>
      <c r="Y1291" s="141"/>
      <c r="Z1291" s="141"/>
      <c r="AA1291" s="141"/>
      <c r="AB1291" s="141"/>
      <c r="AC1291" s="141"/>
      <c r="AD1291" s="141"/>
      <c r="AE1291" s="141"/>
      <c r="AF1291" s="141"/>
      <c r="AG1291" s="141"/>
      <c r="AH1291" s="141"/>
      <c r="AI1291" s="141"/>
      <c r="AJ1291" s="141"/>
      <c r="AK1291" s="141"/>
      <c r="AL1291" s="141"/>
      <c r="AM1291" s="141"/>
      <c r="AN1291" s="141"/>
      <c r="AO1291" s="141"/>
      <c r="AP1291" s="141"/>
      <c r="AQ1291" s="141"/>
      <c r="AR1291" s="141"/>
      <c r="AS1291" s="141"/>
      <c r="AT1291" s="141"/>
      <c r="AU1291" s="141"/>
      <c r="AV1291" s="141"/>
      <c r="AW1291" s="141"/>
      <c r="AX1291" s="141"/>
      <c r="AY1291" s="141"/>
      <c r="AZ1291" s="141"/>
      <c r="BA1291" s="141"/>
      <c r="BB1291" s="141"/>
      <c r="BC1291" s="141"/>
    </row>
    <row r="1292" spans="7:55" s="2" customFormat="1" x14ac:dyDescent="0.4">
      <c r="G1292" s="141"/>
      <c r="H1292" s="141"/>
      <c r="I1292" s="141"/>
      <c r="J1292" s="141"/>
      <c r="K1292" s="141"/>
      <c r="L1292" s="141"/>
      <c r="M1292" s="141"/>
      <c r="N1292" s="141"/>
      <c r="O1292" s="141"/>
      <c r="P1292" s="141"/>
      <c r="Q1292" s="141"/>
      <c r="R1292" s="141"/>
      <c r="S1292" s="141"/>
      <c r="T1292" s="141"/>
      <c r="U1292" s="141"/>
      <c r="V1292" s="141"/>
      <c r="W1292" s="141"/>
      <c r="X1292" s="141"/>
      <c r="Y1292" s="141"/>
      <c r="Z1292" s="141"/>
      <c r="AA1292" s="141"/>
      <c r="AB1292" s="141"/>
      <c r="AC1292" s="141"/>
      <c r="AD1292" s="141"/>
      <c r="AE1292" s="141"/>
      <c r="AF1292" s="141"/>
      <c r="AG1292" s="141"/>
      <c r="AH1292" s="141"/>
      <c r="AI1292" s="141"/>
      <c r="AJ1292" s="141"/>
      <c r="AK1292" s="141"/>
      <c r="AL1292" s="141"/>
      <c r="AM1292" s="141"/>
      <c r="AN1292" s="141"/>
      <c r="AO1292" s="141"/>
      <c r="AP1292" s="141"/>
      <c r="AQ1292" s="141"/>
      <c r="AR1292" s="141"/>
      <c r="AS1292" s="141"/>
      <c r="AT1292" s="141"/>
      <c r="AU1292" s="141"/>
      <c r="AV1292" s="141"/>
      <c r="AW1292" s="141"/>
      <c r="AX1292" s="141"/>
      <c r="AY1292" s="141"/>
      <c r="AZ1292" s="141"/>
      <c r="BA1292" s="141"/>
      <c r="BB1292" s="141"/>
      <c r="BC1292" s="141"/>
    </row>
    <row r="1293" spans="7:55" s="2" customFormat="1" x14ac:dyDescent="0.4">
      <c r="G1293" s="141"/>
      <c r="H1293" s="141"/>
      <c r="I1293" s="141"/>
      <c r="J1293" s="141"/>
      <c r="K1293" s="141"/>
      <c r="L1293" s="141"/>
      <c r="M1293" s="141"/>
      <c r="N1293" s="141"/>
      <c r="O1293" s="141"/>
      <c r="P1293" s="141"/>
      <c r="Q1293" s="141"/>
      <c r="R1293" s="141"/>
      <c r="S1293" s="141"/>
      <c r="T1293" s="141"/>
      <c r="U1293" s="141"/>
      <c r="V1293" s="141"/>
      <c r="W1293" s="141"/>
      <c r="X1293" s="141"/>
      <c r="Y1293" s="141"/>
      <c r="Z1293" s="141"/>
      <c r="AA1293" s="141"/>
      <c r="AB1293" s="141"/>
      <c r="AC1293" s="141"/>
      <c r="AD1293" s="141"/>
      <c r="AE1293" s="141"/>
      <c r="AF1293" s="141"/>
      <c r="AG1293" s="141"/>
      <c r="AH1293" s="141"/>
      <c r="AI1293" s="141"/>
      <c r="AJ1293" s="141"/>
      <c r="AK1293" s="141"/>
      <c r="AL1293" s="141"/>
      <c r="AM1293" s="141"/>
      <c r="AN1293" s="141"/>
      <c r="AO1293" s="141"/>
      <c r="AP1293" s="141"/>
      <c r="AQ1293" s="141"/>
      <c r="AR1293" s="141"/>
      <c r="AS1293" s="141"/>
      <c r="AT1293" s="141"/>
      <c r="AU1293" s="141"/>
      <c r="AV1293" s="141"/>
      <c r="AW1293" s="141"/>
      <c r="AX1293" s="141"/>
      <c r="AY1293" s="141"/>
      <c r="AZ1293" s="141"/>
      <c r="BA1293" s="141"/>
      <c r="BB1293" s="141"/>
      <c r="BC1293" s="141"/>
    </row>
    <row r="1294" spans="7:55" s="2" customFormat="1" x14ac:dyDescent="0.4">
      <c r="G1294" s="141"/>
      <c r="H1294" s="141"/>
      <c r="I1294" s="141"/>
      <c r="J1294" s="141"/>
      <c r="K1294" s="141"/>
      <c r="L1294" s="141"/>
      <c r="M1294" s="141"/>
      <c r="N1294" s="141"/>
      <c r="O1294" s="141"/>
      <c r="P1294" s="141"/>
      <c r="Q1294" s="141"/>
      <c r="R1294" s="141"/>
      <c r="S1294" s="141"/>
      <c r="T1294" s="141"/>
      <c r="U1294" s="141"/>
      <c r="V1294" s="141"/>
      <c r="W1294" s="141"/>
      <c r="X1294" s="141"/>
      <c r="Y1294" s="141"/>
      <c r="Z1294" s="141"/>
      <c r="AA1294" s="141"/>
      <c r="AB1294" s="141"/>
      <c r="AC1294" s="141"/>
      <c r="AD1294" s="141"/>
      <c r="AE1294" s="141"/>
      <c r="AF1294" s="141"/>
      <c r="AG1294" s="141"/>
      <c r="AH1294" s="141"/>
      <c r="AI1294" s="141"/>
      <c r="AJ1294" s="141"/>
      <c r="AK1294" s="141"/>
      <c r="AL1294" s="141"/>
      <c r="AM1294" s="141"/>
      <c r="AN1294" s="141"/>
      <c r="AO1294" s="141"/>
      <c r="AP1294" s="141"/>
      <c r="AQ1294" s="141"/>
      <c r="AR1294" s="141"/>
      <c r="AS1294" s="141"/>
      <c r="AT1294" s="141"/>
      <c r="AU1294" s="141"/>
      <c r="AV1294" s="141"/>
      <c r="AW1294" s="141"/>
      <c r="AX1294" s="141"/>
      <c r="AY1294" s="141"/>
      <c r="AZ1294" s="141"/>
      <c r="BA1294" s="141"/>
      <c r="BB1294" s="141"/>
      <c r="BC1294" s="141"/>
    </row>
    <row r="1295" spans="7:55" s="2" customFormat="1" x14ac:dyDescent="0.4">
      <c r="G1295" s="141"/>
      <c r="H1295" s="141"/>
      <c r="I1295" s="141"/>
      <c r="J1295" s="141"/>
      <c r="K1295" s="141"/>
      <c r="L1295" s="141"/>
      <c r="M1295" s="141"/>
      <c r="N1295" s="141"/>
      <c r="O1295" s="141"/>
      <c r="P1295" s="141"/>
      <c r="Q1295" s="141"/>
      <c r="R1295" s="141"/>
      <c r="S1295" s="141"/>
      <c r="T1295" s="141"/>
      <c r="U1295" s="141"/>
      <c r="V1295" s="141"/>
      <c r="W1295" s="141"/>
      <c r="X1295" s="141"/>
      <c r="Y1295" s="141"/>
      <c r="Z1295" s="141"/>
      <c r="AA1295" s="141"/>
      <c r="AB1295" s="141"/>
      <c r="AC1295" s="141"/>
      <c r="AD1295" s="141"/>
      <c r="AE1295" s="141"/>
      <c r="AF1295" s="141"/>
      <c r="AG1295" s="141"/>
      <c r="AH1295" s="141"/>
      <c r="AI1295" s="141"/>
      <c r="AJ1295" s="141"/>
      <c r="AK1295" s="141"/>
      <c r="AL1295" s="141"/>
      <c r="AM1295" s="141"/>
      <c r="AN1295" s="141"/>
      <c r="AO1295" s="141"/>
      <c r="AP1295" s="141"/>
      <c r="AQ1295" s="141"/>
      <c r="AR1295" s="141"/>
      <c r="AS1295" s="141"/>
      <c r="AT1295" s="141"/>
      <c r="AU1295" s="141"/>
      <c r="AV1295" s="141"/>
      <c r="AW1295" s="141"/>
      <c r="AX1295" s="141"/>
      <c r="AY1295" s="141"/>
      <c r="AZ1295" s="141"/>
      <c r="BA1295" s="141"/>
      <c r="BB1295" s="141"/>
      <c r="BC1295" s="141"/>
    </row>
    <row r="1296" spans="7:55" s="2" customFormat="1" x14ac:dyDescent="0.4">
      <c r="G1296" s="141"/>
      <c r="H1296" s="141"/>
      <c r="I1296" s="141"/>
      <c r="J1296" s="141"/>
      <c r="K1296" s="141"/>
      <c r="L1296" s="141"/>
      <c r="M1296" s="141"/>
      <c r="N1296" s="141"/>
      <c r="O1296" s="141"/>
      <c r="P1296" s="141"/>
      <c r="Q1296" s="141"/>
      <c r="R1296" s="141"/>
      <c r="S1296" s="141"/>
      <c r="T1296" s="141"/>
      <c r="U1296" s="141"/>
      <c r="V1296" s="141"/>
      <c r="W1296" s="141"/>
      <c r="X1296" s="141"/>
      <c r="Y1296" s="141"/>
      <c r="Z1296" s="141"/>
      <c r="AA1296" s="141"/>
      <c r="AB1296" s="141"/>
      <c r="AC1296" s="141"/>
      <c r="AD1296" s="141"/>
      <c r="AE1296" s="141"/>
      <c r="AF1296" s="141"/>
      <c r="AG1296" s="141"/>
      <c r="AH1296" s="141"/>
      <c r="AI1296" s="141"/>
      <c r="AJ1296" s="141"/>
      <c r="AK1296" s="141"/>
      <c r="AL1296" s="141"/>
      <c r="AM1296" s="141"/>
      <c r="AN1296" s="141"/>
      <c r="AO1296" s="141"/>
      <c r="AP1296" s="141"/>
      <c r="AQ1296" s="141"/>
      <c r="AR1296" s="141"/>
      <c r="AS1296" s="141"/>
      <c r="AT1296" s="141"/>
      <c r="AU1296" s="141"/>
      <c r="AV1296" s="141"/>
      <c r="AW1296" s="141"/>
      <c r="AX1296" s="141"/>
      <c r="AY1296" s="141"/>
      <c r="AZ1296" s="141"/>
      <c r="BA1296" s="141"/>
      <c r="BB1296" s="141"/>
      <c r="BC1296" s="141"/>
    </row>
    <row r="1297" spans="7:55" s="2" customFormat="1" x14ac:dyDescent="0.4">
      <c r="G1297" s="141"/>
      <c r="H1297" s="141"/>
      <c r="I1297" s="141"/>
      <c r="J1297" s="141"/>
      <c r="K1297" s="141"/>
      <c r="L1297" s="141"/>
      <c r="M1297" s="141"/>
      <c r="N1297" s="141"/>
      <c r="O1297" s="141"/>
      <c r="P1297" s="141"/>
      <c r="Q1297" s="141"/>
      <c r="R1297" s="141"/>
      <c r="S1297" s="141"/>
      <c r="T1297" s="141"/>
      <c r="U1297" s="141"/>
      <c r="V1297" s="141"/>
      <c r="W1297" s="141"/>
      <c r="X1297" s="141"/>
      <c r="Y1297" s="141"/>
      <c r="Z1297" s="141"/>
      <c r="AA1297" s="141"/>
      <c r="AB1297" s="141"/>
      <c r="AC1297" s="141"/>
      <c r="AD1297" s="141"/>
      <c r="AE1297" s="141"/>
      <c r="AF1297" s="141"/>
      <c r="AG1297" s="141"/>
      <c r="AH1297" s="141"/>
      <c r="AI1297" s="141"/>
      <c r="AJ1297" s="141"/>
      <c r="AK1297" s="141"/>
      <c r="AL1297" s="141"/>
      <c r="AM1297" s="141"/>
      <c r="AN1297" s="141"/>
      <c r="AO1297" s="141"/>
      <c r="AP1297" s="141"/>
      <c r="AQ1297" s="141"/>
      <c r="AR1297" s="141"/>
      <c r="AS1297" s="141"/>
      <c r="AT1297" s="141"/>
      <c r="AU1297" s="141"/>
      <c r="AV1297" s="141"/>
      <c r="AW1297" s="141"/>
      <c r="AX1297" s="141"/>
      <c r="AY1297" s="141"/>
      <c r="AZ1297" s="141"/>
      <c r="BA1297" s="141"/>
      <c r="BB1297" s="141"/>
      <c r="BC1297" s="141"/>
    </row>
    <row r="1298" spans="7:55" s="2" customFormat="1" x14ac:dyDescent="0.4">
      <c r="G1298" s="141"/>
      <c r="H1298" s="141"/>
      <c r="I1298" s="141"/>
      <c r="J1298" s="141"/>
      <c r="K1298" s="141"/>
      <c r="L1298" s="141"/>
      <c r="M1298" s="141"/>
      <c r="N1298" s="141"/>
      <c r="O1298" s="141"/>
      <c r="P1298" s="141"/>
      <c r="Q1298" s="141"/>
      <c r="R1298" s="141"/>
      <c r="S1298" s="141"/>
      <c r="T1298" s="141"/>
      <c r="U1298" s="141"/>
      <c r="V1298" s="141"/>
      <c r="W1298" s="141"/>
      <c r="X1298" s="141"/>
      <c r="Y1298" s="141"/>
      <c r="Z1298" s="141"/>
      <c r="AA1298" s="141"/>
      <c r="AB1298" s="141"/>
      <c r="AC1298" s="141"/>
      <c r="AD1298" s="141"/>
      <c r="AE1298" s="141"/>
      <c r="AF1298" s="141"/>
      <c r="AG1298" s="141"/>
      <c r="AH1298" s="141"/>
      <c r="AI1298" s="141"/>
      <c r="AJ1298" s="141"/>
      <c r="AK1298" s="141"/>
      <c r="AL1298" s="141"/>
      <c r="AM1298" s="141"/>
      <c r="AN1298" s="141"/>
      <c r="AO1298" s="141"/>
      <c r="AP1298" s="141"/>
      <c r="AQ1298" s="141"/>
      <c r="AR1298" s="141"/>
      <c r="AS1298" s="141"/>
      <c r="AT1298" s="141"/>
      <c r="AU1298" s="141"/>
      <c r="AV1298" s="141"/>
      <c r="AW1298" s="141"/>
      <c r="AX1298" s="141"/>
      <c r="AY1298" s="141"/>
      <c r="AZ1298" s="141"/>
      <c r="BA1298" s="141"/>
      <c r="BB1298" s="141"/>
      <c r="BC1298" s="141"/>
    </row>
    <row r="1299" spans="7:55" s="2" customFormat="1" x14ac:dyDescent="0.4">
      <c r="G1299" s="141"/>
      <c r="H1299" s="141"/>
      <c r="I1299" s="141"/>
      <c r="J1299" s="141"/>
      <c r="K1299" s="141"/>
      <c r="L1299" s="141"/>
      <c r="M1299" s="141"/>
      <c r="N1299" s="141"/>
      <c r="O1299" s="141"/>
      <c r="P1299" s="141"/>
      <c r="Q1299" s="141"/>
      <c r="R1299" s="141"/>
      <c r="S1299" s="141"/>
      <c r="T1299" s="141"/>
      <c r="U1299" s="141"/>
      <c r="V1299" s="141"/>
      <c r="W1299" s="141"/>
      <c r="X1299" s="141"/>
      <c r="Y1299" s="141"/>
      <c r="Z1299" s="141"/>
      <c r="AA1299" s="141"/>
      <c r="AB1299" s="141"/>
      <c r="AC1299" s="141"/>
      <c r="AD1299" s="141"/>
      <c r="AE1299" s="141"/>
      <c r="AF1299" s="141"/>
      <c r="AG1299" s="141"/>
      <c r="AH1299" s="141"/>
      <c r="AI1299" s="141"/>
      <c r="AJ1299" s="141"/>
      <c r="AK1299" s="141"/>
      <c r="AL1299" s="141"/>
      <c r="AM1299" s="141"/>
      <c r="AN1299" s="141"/>
      <c r="AO1299" s="141"/>
      <c r="AP1299" s="141"/>
      <c r="AQ1299" s="141"/>
      <c r="AR1299" s="141"/>
      <c r="AS1299" s="141"/>
      <c r="AT1299" s="141"/>
      <c r="AU1299" s="141"/>
      <c r="AV1299" s="141"/>
      <c r="AW1299" s="141"/>
      <c r="AX1299" s="141"/>
      <c r="AY1299" s="141"/>
      <c r="AZ1299" s="141"/>
      <c r="BA1299" s="141"/>
      <c r="BB1299" s="141"/>
      <c r="BC1299" s="141"/>
    </row>
    <row r="1300" spans="7:55" s="2" customFormat="1" x14ac:dyDescent="0.4">
      <c r="G1300" s="141"/>
      <c r="H1300" s="141"/>
      <c r="I1300" s="141"/>
      <c r="J1300" s="141"/>
      <c r="K1300" s="141"/>
      <c r="L1300" s="141"/>
      <c r="M1300" s="141"/>
      <c r="N1300" s="141"/>
      <c r="O1300" s="141"/>
      <c r="P1300" s="141"/>
      <c r="Q1300" s="141"/>
      <c r="R1300" s="141"/>
      <c r="S1300" s="141"/>
      <c r="T1300" s="141"/>
      <c r="U1300" s="141"/>
      <c r="V1300" s="141"/>
      <c r="W1300" s="141"/>
      <c r="X1300" s="141"/>
      <c r="Y1300" s="141"/>
      <c r="Z1300" s="141"/>
      <c r="AA1300" s="141"/>
      <c r="AB1300" s="141"/>
      <c r="AC1300" s="141"/>
      <c r="AD1300" s="141"/>
      <c r="AE1300" s="141"/>
      <c r="AF1300" s="141"/>
      <c r="AG1300" s="141"/>
      <c r="AH1300" s="141"/>
      <c r="AI1300" s="141"/>
      <c r="AJ1300" s="141"/>
      <c r="AK1300" s="141"/>
      <c r="AL1300" s="141"/>
      <c r="AM1300" s="141"/>
      <c r="AN1300" s="141"/>
      <c r="AO1300" s="141"/>
      <c r="AP1300" s="141"/>
      <c r="AQ1300" s="141"/>
      <c r="AR1300" s="141"/>
      <c r="AS1300" s="141"/>
      <c r="AT1300" s="141"/>
      <c r="AU1300" s="141"/>
      <c r="AV1300" s="141"/>
      <c r="AW1300" s="141"/>
      <c r="AX1300" s="141"/>
      <c r="AY1300" s="141"/>
      <c r="AZ1300" s="141"/>
      <c r="BA1300" s="141"/>
      <c r="BB1300" s="141"/>
      <c r="BC1300" s="141"/>
    </row>
    <row r="1301" spans="7:55" s="2" customFormat="1" x14ac:dyDescent="0.4">
      <c r="G1301" s="141"/>
      <c r="H1301" s="141"/>
      <c r="I1301" s="141"/>
      <c r="J1301" s="141"/>
      <c r="K1301" s="141"/>
      <c r="L1301" s="141"/>
      <c r="M1301" s="141"/>
      <c r="N1301" s="141"/>
      <c r="O1301" s="141"/>
      <c r="P1301" s="141"/>
      <c r="Q1301" s="141"/>
      <c r="R1301" s="141"/>
      <c r="S1301" s="141"/>
      <c r="T1301" s="141"/>
      <c r="U1301" s="141"/>
      <c r="V1301" s="141"/>
      <c r="W1301" s="141"/>
      <c r="X1301" s="141"/>
      <c r="Y1301" s="141"/>
      <c r="Z1301" s="141"/>
      <c r="AA1301" s="141"/>
      <c r="AB1301" s="141"/>
      <c r="AC1301" s="141"/>
      <c r="AD1301" s="141"/>
      <c r="AE1301" s="141"/>
      <c r="AF1301" s="141"/>
      <c r="AG1301" s="141"/>
      <c r="AH1301" s="141"/>
      <c r="AI1301" s="141"/>
      <c r="AJ1301" s="141"/>
      <c r="AK1301" s="141"/>
      <c r="AL1301" s="141"/>
      <c r="AM1301" s="141"/>
      <c r="AN1301" s="141"/>
      <c r="AO1301" s="141"/>
      <c r="AP1301" s="141"/>
      <c r="AQ1301" s="141"/>
      <c r="AR1301" s="141"/>
      <c r="AS1301" s="141"/>
      <c r="AT1301" s="141"/>
      <c r="AU1301" s="141"/>
      <c r="AV1301" s="141"/>
      <c r="AW1301" s="141"/>
      <c r="AX1301" s="141"/>
      <c r="AY1301" s="141"/>
      <c r="AZ1301" s="141"/>
      <c r="BA1301" s="141"/>
      <c r="BB1301" s="141"/>
      <c r="BC1301" s="141"/>
    </row>
    <row r="1302" spans="7:55" s="2" customFormat="1" x14ac:dyDescent="0.4">
      <c r="G1302" s="141"/>
      <c r="H1302" s="141"/>
      <c r="I1302" s="141"/>
      <c r="J1302" s="141"/>
      <c r="K1302" s="141"/>
      <c r="L1302" s="141"/>
      <c r="M1302" s="141"/>
      <c r="N1302" s="141"/>
      <c r="O1302" s="141"/>
      <c r="P1302" s="141"/>
      <c r="Q1302" s="141"/>
      <c r="R1302" s="141"/>
      <c r="S1302" s="141"/>
      <c r="T1302" s="141"/>
      <c r="U1302" s="141"/>
      <c r="V1302" s="141"/>
      <c r="W1302" s="141"/>
      <c r="X1302" s="141"/>
      <c r="Y1302" s="141"/>
      <c r="Z1302" s="141"/>
      <c r="AA1302" s="141"/>
      <c r="AB1302" s="141"/>
      <c r="AC1302" s="141"/>
      <c r="AD1302" s="141"/>
      <c r="AE1302" s="141"/>
      <c r="AF1302" s="141"/>
      <c r="AG1302" s="141"/>
      <c r="AH1302" s="141"/>
      <c r="AI1302" s="141"/>
      <c r="AJ1302" s="141"/>
      <c r="AK1302" s="141"/>
      <c r="AL1302" s="141"/>
      <c r="AM1302" s="141"/>
      <c r="AN1302" s="141"/>
      <c r="AO1302" s="141"/>
      <c r="AP1302" s="141"/>
      <c r="AQ1302" s="141"/>
      <c r="AR1302" s="141"/>
      <c r="AS1302" s="141"/>
      <c r="AT1302" s="141"/>
      <c r="AU1302" s="141"/>
      <c r="AV1302" s="141"/>
      <c r="AW1302" s="141"/>
      <c r="AX1302" s="141"/>
      <c r="AY1302" s="141"/>
      <c r="AZ1302" s="141"/>
      <c r="BA1302" s="141"/>
      <c r="BB1302" s="141"/>
      <c r="BC1302" s="141"/>
    </row>
    <row r="1303" spans="7:55" s="2" customFormat="1" x14ac:dyDescent="0.4">
      <c r="G1303" s="141"/>
      <c r="H1303" s="141"/>
      <c r="I1303" s="141"/>
      <c r="J1303" s="141"/>
      <c r="K1303" s="141"/>
      <c r="L1303" s="141"/>
      <c r="M1303" s="141"/>
      <c r="N1303" s="141"/>
      <c r="O1303" s="141"/>
      <c r="P1303" s="141"/>
      <c r="Q1303" s="141"/>
      <c r="R1303" s="141"/>
      <c r="S1303" s="141"/>
      <c r="T1303" s="141"/>
      <c r="U1303" s="141"/>
      <c r="V1303" s="141"/>
      <c r="W1303" s="141"/>
      <c r="X1303" s="141"/>
      <c r="Y1303" s="141"/>
      <c r="Z1303" s="141"/>
      <c r="AA1303" s="141"/>
      <c r="AB1303" s="141"/>
      <c r="AC1303" s="141"/>
      <c r="AD1303" s="141"/>
      <c r="AE1303" s="141"/>
      <c r="AF1303" s="141"/>
      <c r="AG1303" s="141"/>
      <c r="AH1303" s="141"/>
      <c r="AI1303" s="141"/>
      <c r="AJ1303" s="141"/>
      <c r="AK1303" s="141"/>
      <c r="AL1303" s="141"/>
      <c r="AM1303" s="141"/>
      <c r="AN1303" s="141"/>
      <c r="AO1303" s="141"/>
      <c r="AP1303" s="141"/>
      <c r="AQ1303" s="141"/>
      <c r="AR1303" s="141"/>
      <c r="AS1303" s="141"/>
      <c r="AT1303" s="141"/>
      <c r="AU1303" s="141"/>
      <c r="AV1303" s="141"/>
      <c r="AW1303" s="141"/>
      <c r="AX1303" s="141"/>
      <c r="AY1303" s="141"/>
      <c r="AZ1303" s="141"/>
      <c r="BA1303" s="141"/>
      <c r="BB1303" s="141"/>
      <c r="BC1303" s="141"/>
    </row>
    <row r="1304" spans="7:55" s="2" customFormat="1" x14ac:dyDescent="0.4">
      <c r="G1304" s="141"/>
      <c r="H1304" s="141"/>
      <c r="I1304" s="141"/>
      <c r="J1304" s="141"/>
      <c r="K1304" s="141"/>
      <c r="L1304" s="141"/>
      <c r="M1304" s="141"/>
      <c r="N1304" s="141"/>
      <c r="O1304" s="141"/>
      <c r="P1304" s="141"/>
      <c r="Q1304" s="141"/>
      <c r="R1304" s="141"/>
      <c r="S1304" s="141"/>
      <c r="T1304" s="141"/>
      <c r="U1304" s="141"/>
      <c r="V1304" s="141"/>
      <c r="W1304" s="141"/>
      <c r="X1304" s="141"/>
      <c r="Y1304" s="141"/>
      <c r="Z1304" s="141"/>
      <c r="AA1304" s="141"/>
      <c r="AB1304" s="141"/>
      <c r="AC1304" s="141"/>
      <c r="AD1304" s="141"/>
      <c r="AE1304" s="141"/>
      <c r="AF1304" s="141"/>
      <c r="AG1304" s="141"/>
      <c r="AH1304" s="141"/>
      <c r="AI1304" s="141"/>
      <c r="AJ1304" s="141"/>
      <c r="AK1304" s="141"/>
      <c r="AL1304" s="141"/>
      <c r="AM1304" s="141"/>
      <c r="AN1304" s="141"/>
      <c r="AO1304" s="141"/>
      <c r="AP1304" s="141"/>
      <c r="AQ1304" s="141"/>
      <c r="AR1304" s="141"/>
      <c r="AS1304" s="141"/>
      <c r="AT1304" s="141"/>
      <c r="AU1304" s="141"/>
      <c r="AV1304" s="141"/>
      <c r="AW1304" s="141"/>
      <c r="AX1304" s="141"/>
      <c r="AY1304" s="141"/>
      <c r="AZ1304" s="141"/>
      <c r="BA1304" s="141"/>
      <c r="BB1304" s="141"/>
      <c r="BC1304" s="141"/>
    </row>
    <row r="1305" spans="7:55" s="2" customFormat="1" x14ac:dyDescent="0.4">
      <c r="G1305" s="141"/>
      <c r="H1305" s="141"/>
      <c r="I1305" s="141"/>
      <c r="J1305" s="141"/>
      <c r="K1305" s="141"/>
      <c r="L1305" s="141"/>
      <c r="M1305" s="141"/>
      <c r="N1305" s="141"/>
      <c r="O1305" s="141"/>
      <c r="P1305" s="141"/>
      <c r="Q1305" s="141"/>
      <c r="R1305" s="141"/>
      <c r="S1305" s="141"/>
      <c r="T1305" s="141"/>
      <c r="U1305" s="141"/>
      <c r="V1305" s="141"/>
      <c r="W1305" s="141"/>
      <c r="X1305" s="141"/>
      <c r="Y1305" s="141"/>
      <c r="Z1305" s="141"/>
      <c r="AA1305" s="141"/>
      <c r="AB1305" s="141"/>
      <c r="AC1305" s="141"/>
      <c r="AD1305" s="141"/>
      <c r="AE1305" s="141"/>
      <c r="AF1305" s="141"/>
      <c r="AG1305" s="141"/>
      <c r="AH1305" s="141"/>
      <c r="AI1305" s="141"/>
      <c r="AJ1305" s="141"/>
      <c r="AK1305" s="141"/>
      <c r="AL1305" s="141"/>
      <c r="AM1305" s="141"/>
      <c r="AN1305" s="141"/>
      <c r="AO1305" s="141"/>
      <c r="AP1305" s="141"/>
      <c r="AQ1305" s="141"/>
      <c r="AR1305" s="141"/>
      <c r="AS1305" s="141"/>
      <c r="AT1305" s="141"/>
      <c r="AU1305" s="141"/>
      <c r="AV1305" s="141"/>
      <c r="AW1305" s="141"/>
      <c r="AX1305" s="141"/>
      <c r="AY1305" s="141"/>
      <c r="AZ1305" s="141"/>
      <c r="BA1305" s="141"/>
      <c r="BB1305" s="141"/>
      <c r="BC1305" s="141"/>
    </row>
    <row r="1306" spans="7:55" s="2" customFormat="1" x14ac:dyDescent="0.4">
      <c r="G1306" s="141"/>
      <c r="H1306" s="141"/>
      <c r="I1306" s="141"/>
      <c r="J1306" s="141"/>
      <c r="K1306" s="141"/>
      <c r="L1306" s="141"/>
      <c r="M1306" s="141"/>
      <c r="N1306" s="141"/>
      <c r="O1306" s="141"/>
      <c r="P1306" s="141"/>
      <c r="Q1306" s="141"/>
      <c r="R1306" s="141"/>
      <c r="S1306" s="141"/>
      <c r="T1306" s="141"/>
      <c r="U1306" s="141"/>
      <c r="V1306" s="141"/>
      <c r="W1306" s="141"/>
      <c r="X1306" s="141"/>
      <c r="Y1306" s="141"/>
      <c r="Z1306" s="141"/>
      <c r="AA1306" s="141"/>
      <c r="AB1306" s="141"/>
      <c r="AC1306" s="141"/>
      <c r="AD1306" s="141"/>
      <c r="AE1306" s="141"/>
      <c r="AF1306" s="141"/>
      <c r="AG1306" s="141"/>
      <c r="AH1306" s="141"/>
      <c r="AI1306" s="141"/>
      <c r="AJ1306" s="141"/>
      <c r="AK1306" s="141"/>
      <c r="AL1306" s="141"/>
      <c r="AM1306" s="141"/>
      <c r="AN1306" s="141"/>
      <c r="AO1306" s="141"/>
      <c r="AP1306" s="141"/>
      <c r="AQ1306" s="141"/>
      <c r="AR1306" s="141"/>
      <c r="AS1306" s="141"/>
      <c r="AT1306" s="141"/>
      <c r="AU1306" s="141"/>
      <c r="AV1306" s="141"/>
      <c r="AW1306" s="141"/>
      <c r="AX1306" s="141"/>
      <c r="AY1306" s="141"/>
      <c r="AZ1306" s="141"/>
      <c r="BA1306" s="141"/>
      <c r="BB1306" s="141"/>
      <c r="BC1306" s="141"/>
    </row>
    <row r="1307" spans="7:55" s="2" customFormat="1" x14ac:dyDescent="0.4">
      <c r="G1307" s="141"/>
      <c r="H1307" s="141"/>
      <c r="I1307" s="141"/>
      <c r="J1307" s="141"/>
      <c r="K1307" s="141"/>
      <c r="L1307" s="141"/>
      <c r="M1307" s="141"/>
      <c r="N1307" s="141"/>
      <c r="O1307" s="141"/>
      <c r="P1307" s="141"/>
      <c r="Q1307" s="141"/>
      <c r="R1307" s="141"/>
      <c r="S1307" s="141"/>
      <c r="T1307" s="141"/>
      <c r="U1307" s="141"/>
      <c r="V1307" s="141"/>
      <c r="W1307" s="141"/>
      <c r="X1307" s="141"/>
      <c r="Y1307" s="141"/>
      <c r="Z1307" s="141"/>
      <c r="AA1307" s="141"/>
      <c r="AB1307" s="141"/>
      <c r="AC1307" s="141"/>
      <c r="AD1307" s="141"/>
      <c r="AE1307" s="141"/>
      <c r="AF1307" s="141"/>
      <c r="AG1307" s="141"/>
      <c r="AH1307" s="141"/>
      <c r="AI1307" s="141"/>
      <c r="AJ1307" s="141"/>
      <c r="AK1307" s="141"/>
      <c r="AL1307" s="141"/>
      <c r="AM1307" s="141"/>
      <c r="AN1307" s="141"/>
      <c r="AO1307" s="141"/>
      <c r="AP1307" s="141"/>
      <c r="AQ1307" s="141"/>
      <c r="AR1307" s="141"/>
      <c r="AS1307" s="141"/>
      <c r="AT1307" s="141"/>
      <c r="AU1307" s="141"/>
      <c r="AV1307" s="141"/>
      <c r="AW1307" s="141"/>
      <c r="AX1307" s="141"/>
      <c r="AY1307" s="141"/>
      <c r="AZ1307" s="141"/>
      <c r="BA1307" s="141"/>
      <c r="BB1307" s="141"/>
      <c r="BC1307" s="141"/>
    </row>
    <row r="1308" spans="7:55" s="2" customFormat="1" x14ac:dyDescent="0.4">
      <c r="G1308" s="141"/>
      <c r="H1308" s="141"/>
      <c r="I1308" s="141"/>
      <c r="J1308" s="141"/>
      <c r="K1308" s="141"/>
      <c r="L1308" s="141"/>
      <c r="M1308" s="141"/>
      <c r="N1308" s="141"/>
      <c r="O1308" s="141"/>
      <c r="P1308" s="141"/>
      <c r="Q1308" s="141"/>
      <c r="R1308" s="141"/>
      <c r="S1308" s="141"/>
      <c r="T1308" s="141"/>
      <c r="U1308" s="141"/>
      <c r="V1308" s="141"/>
      <c r="W1308" s="141"/>
      <c r="X1308" s="141"/>
      <c r="Y1308" s="141"/>
      <c r="Z1308" s="141"/>
      <c r="AA1308" s="141"/>
      <c r="AB1308" s="141"/>
      <c r="AC1308" s="141"/>
      <c r="AD1308" s="141"/>
      <c r="AE1308" s="141"/>
      <c r="AF1308" s="141"/>
      <c r="AG1308" s="141"/>
      <c r="AH1308" s="141"/>
      <c r="AI1308" s="141"/>
      <c r="AJ1308" s="141"/>
      <c r="AK1308" s="141"/>
      <c r="AL1308" s="141"/>
      <c r="AM1308" s="141"/>
      <c r="AN1308" s="141"/>
      <c r="AO1308" s="141"/>
      <c r="AP1308" s="141"/>
      <c r="AQ1308" s="141"/>
      <c r="AR1308" s="141"/>
      <c r="AS1308" s="141"/>
      <c r="AT1308" s="141"/>
      <c r="AU1308" s="141"/>
      <c r="AV1308" s="141"/>
      <c r="AW1308" s="141"/>
      <c r="AX1308" s="141"/>
      <c r="AY1308" s="141"/>
      <c r="AZ1308" s="141"/>
      <c r="BA1308" s="141"/>
      <c r="BB1308" s="141"/>
      <c r="BC1308" s="141"/>
    </row>
    <row r="1309" spans="7:55" s="2" customFormat="1" x14ac:dyDescent="0.4">
      <c r="G1309" s="141"/>
      <c r="H1309" s="141"/>
      <c r="I1309" s="141"/>
      <c r="J1309" s="141"/>
      <c r="K1309" s="141"/>
      <c r="L1309" s="141"/>
      <c r="M1309" s="141"/>
      <c r="N1309" s="141"/>
      <c r="O1309" s="141"/>
      <c r="P1309" s="141"/>
      <c r="Q1309" s="141"/>
      <c r="R1309" s="141"/>
      <c r="S1309" s="141"/>
      <c r="T1309" s="141"/>
      <c r="U1309" s="141"/>
      <c r="V1309" s="141"/>
      <c r="W1309" s="141"/>
      <c r="X1309" s="141"/>
      <c r="Y1309" s="141"/>
      <c r="Z1309" s="141"/>
      <c r="AA1309" s="141"/>
      <c r="AB1309" s="141"/>
      <c r="AC1309" s="141"/>
      <c r="AD1309" s="141"/>
      <c r="AE1309" s="141"/>
      <c r="AF1309" s="141"/>
      <c r="AG1309" s="141"/>
      <c r="AH1309" s="141"/>
      <c r="AI1309" s="141"/>
      <c r="AJ1309" s="141"/>
      <c r="AK1309" s="141"/>
      <c r="AL1309" s="141"/>
      <c r="AM1309" s="141"/>
      <c r="AN1309" s="141"/>
      <c r="AO1309" s="141"/>
      <c r="AP1309" s="141"/>
      <c r="AQ1309" s="141"/>
      <c r="AR1309" s="141"/>
      <c r="AS1309" s="141"/>
      <c r="AT1309" s="141"/>
      <c r="AU1309" s="141"/>
      <c r="AV1309" s="141"/>
      <c r="AW1309" s="141"/>
      <c r="AX1309" s="141"/>
      <c r="AY1309" s="141"/>
      <c r="AZ1309" s="141"/>
      <c r="BA1309" s="141"/>
      <c r="BB1309" s="141"/>
      <c r="BC1309" s="141"/>
    </row>
    <row r="1310" spans="7:55" s="2" customFormat="1" x14ac:dyDescent="0.4">
      <c r="G1310" s="141"/>
      <c r="H1310" s="141"/>
      <c r="I1310" s="141"/>
      <c r="J1310" s="141"/>
      <c r="K1310" s="141"/>
      <c r="L1310" s="141"/>
      <c r="M1310" s="141"/>
      <c r="N1310" s="141"/>
      <c r="O1310" s="141"/>
      <c r="P1310" s="141"/>
      <c r="Q1310" s="141"/>
      <c r="R1310" s="141"/>
      <c r="S1310" s="141"/>
      <c r="T1310" s="141"/>
      <c r="U1310" s="141"/>
      <c r="V1310" s="141"/>
      <c r="W1310" s="141"/>
      <c r="X1310" s="141"/>
      <c r="Y1310" s="141"/>
      <c r="Z1310" s="141"/>
      <c r="AA1310" s="141"/>
      <c r="AB1310" s="141"/>
      <c r="AC1310" s="141"/>
      <c r="AD1310" s="141"/>
      <c r="AE1310" s="141"/>
      <c r="AF1310" s="141"/>
      <c r="AG1310" s="141"/>
      <c r="AH1310" s="141"/>
      <c r="AI1310" s="141"/>
      <c r="AJ1310" s="141"/>
      <c r="AK1310" s="141"/>
      <c r="AL1310" s="141"/>
      <c r="AM1310" s="141"/>
      <c r="AN1310" s="141"/>
      <c r="AO1310" s="141"/>
      <c r="AP1310" s="141"/>
      <c r="AQ1310" s="141"/>
      <c r="AR1310" s="141"/>
      <c r="AS1310" s="141"/>
      <c r="AT1310" s="141"/>
      <c r="AU1310" s="141"/>
      <c r="AV1310" s="141"/>
      <c r="AW1310" s="141"/>
      <c r="AX1310" s="141"/>
      <c r="AY1310" s="141"/>
      <c r="AZ1310" s="141"/>
      <c r="BA1310" s="141"/>
      <c r="BB1310" s="141"/>
      <c r="BC1310" s="141"/>
    </row>
    <row r="1311" spans="7:55" s="2" customFormat="1" x14ac:dyDescent="0.4">
      <c r="G1311" s="141"/>
      <c r="H1311" s="141"/>
      <c r="I1311" s="141"/>
      <c r="J1311" s="141"/>
      <c r="K1311" s="141"/>
      <c r="L1311" s="141"/>
      <c r="M1311" s="141"/>
      <c r="N1311" s="141"/>
      <c r="O1311" s="141"/>
      <c r="P1311" s="141"/>
      <c r="Q1311" s="141"/>
      <c r="R1311" s="141"/>
      <c r="S1311" s="141"/>
      <c r="T1311" s="141"/>
      <c r="U1311" s="141"/>
      <c r="V1311" s="141"/>
      <c r="W1311" s="141"/>
      <c r="X1311" s="141"/>
      <c r="Y1311" s="141"/>
      <c r="Z1311" s="141"/>
      <c r="AA1311" s="141"/>
      <c r="AB1311" s="141"/>
      <c r="AC1311" s="141"/>
      <c r="AD1311" s="141"/>
      <c r="AE1311" s="141"/>
      <c r="AF1311" s="141"/>
      <c r="AG1311" s="141"/>
      <c r="AH1311" s="141"/>
      <c r="AI1311" s="141"/>
      <c r="AJ1311" s="141"/>
      <c r="AK1311" s="141"/>
      <c r="AL1311" s="141"/>
      <c r="AM1311" s="141"/>
      <c r="AN1311" s="141"/>
      <c r="AO1311" s="141"/>
      <c r="AP1311" s="141"/>
      <c r="AQ1311" s="141"/>
      <c r="AR1311" s="141"/>
      <c r="AS1311" s="141"/>
      <c r="AT1311" s="141"/>
      <c r="AU1311" s="141"/>
      <c r="AV1311" s="141"/>
      <c r="AW1311" s="141"/>
      <c r="AX1311" s="141"/>
      <c r="AY1311" s="141"/>
      <c r="AZ1311" s="141"/>
      <c r="BA1311" s="141"/>
      <c r="BB1311" s="141"/>
      <c r="BC1311" s="141"/>
    </row>
    <row r="1312" spans="7:55" s="2" customFormat="1" x14ac:dyDescent="0.4">
      <c r="G1312" s="141"/>
      <c r="H1312" s="141"/>
      <c r="I1312" s="141"/>
      <c r="J1312" s="141"/>
      <c r="K1312" s="141"/>
      <c r="L1312" s="141"/>
      <c r="M1312" s="141"/>
      <c r="N1312" s="141"/>
      <c r="O1312" s="141"/>
      <c r="P1312" s="141"/>
      <c r="Q1312" s="141"/>
      <c r="R1312" s="141"/>
      <c r="S1312" s="141"/>
      <c r="T1312" s="141"/>
      <c r="U1312" s="141"/>
      <c r="V1312" s="141"/>
      <c r="W1312" s="141"/>
      <c r="X1312" s="141"/>
      <c r="Y1312" s="141"/>
      <c r="Z1312" s="141"/>
      <c r="AA1312" s="141"/>
      <c r="AB1312" s="141"/>
      <c r="AC1312" s="141"/>
      <c r="AD1312" s="141"/>
      <c r="AE1312" s="141"/>
      <c r="AF1312" s="141"/>
      <c r="AG1312" s="141"/>
      <c r="AH1312" s="141"/>
      <c r="AI1312" s="141"/>
      <c r="AJ1312" s="141"/>
      <c r="AK1312" s="141"/>
      <c r="AL1312" s="141"/>
      <c r="AM1312" s="141"/>
      <c r="AN1312" s="141"/>
      <c r="AO1312" s="141"/>
      <c r="AP1312" s="141"/>
      <c r="AQ1312" s="141"/>
      <c r="AR1312" s="141"/>
      <c r="AS1312" s="141"/>
      <c r="AT1312" s="141"/>
      <c r="AU1312" s="141"/>
      <c r="AV1312" s="141"/>
      <c r="AW1312" s="141"/>
      <c r="AX1312" s="141"/>
      <c r="AY1312" s="141"/>
      <c r="AZ1312" s="141"/>
      <c r="BA1312" s="141"/>
      <c r="BB1312" s="141"/>
      <c r="BC1312" s="141"/>
    </row>
    <row r="1313" spans="7:55" s="2" customFormat="1" x14ac:dyDescent="0.4">
      <c r="G1313" s="141"/>
      <c r="H1313" s="141"/>
      <c r="I1313" s="141"/>
      <c r="J1313" s="141"/>
      <c r="K1313" s="141"/>
      <c r="L1313" s="141"/>
      <c r="M1313" s="141"/>
      <c r="N1313" s="141"/>
      <c r="O1313" s="141"/>
      <c r="P1313" s="141"/>
      <c r="Q1313" s="141"/>
      <c r="R1313" s="141"/>
      <c r="S1313" s="141"/>
      <c r="T1313" s="141"/>
      <c r="U1313" s="141"/>
      <c r="V1313" s="141"/>
      <c r="W1313" s="141"/>
      <c r="X1313" s="141"/>
      <c r="Y1313" s="141"/>
      <c r="Z1313" s="141"/>
      <c r="AA1313" s="141"/>
      <c r="AB1313" s="141"/>
      <c r="AC1313" s="141"/>
      <c r="AD1313" s="141"/>
      <c r="AE1313" s="141"/>
      <c r="AF1313" s="141"/>
      <c r="AG1313" s="141"/>
      <c r="AH1313" s="141"/>
      <c r="AI1313" s="141"/>
      <c r="AJ1313" s="141"/>
      <c r="AK1313" s="141"/>
      <c r="AL1313" s="141"/>
      <c r="AM1313" s="141"/>
      <c r="AN1313" s="141"/>
      <c r="AO1313" s="141"/>
      <c r="AP1313" s="141"/>
      <c r="AQ1313" s="141"/>
      <c r="AR1313" s="141"/>
      <c r="AS1313" s="141"/>
      <c r="AT1313" s="141"/>
      <c r="AU1313" s="141"/>
      <c r="AV1313" s="141"/>
      <c r="AW1313" s="141"/>
      <c r="AX1313" s="141"/>
      <c r="AY1313" s="141"/>
      <c r="AZ1313" s="141"/>
      <c r="BA1313" s="141"/>
      <c r="BB1313" s="141"/>
      <c r="BC1313" s="141"/>
    </row>
    <row r="1314" spans="7:55" s="2" customFormat="1" x14ac:dyDescent="0.4">
      <c r="G1314" s="141"/>
      <c r="H1314" s="141"/>
      <c r="I1314" s="141"/>
      <c r="J1314" s="141"/>
      <c r="K1314" s="141"/>
      <c r="L1314" s="141"/>
      <c r="M1314" s="141"/>
      <c r="N1314" s="141"/>
      <c r="O1314" s="141"/>
      <c r="P1314" s="141"/>
      <c r="Q1314" s="141"/>
      <c r="R1314" s="141"/>
      <c r="S1314" s="141"/>
      <c r="T1314" s="141"/>
      <c r="U1314" s="141"/>
      <c r="V1314" s="141"/>
      <c r="W1314" s="141"/>
      <c r="X1314" s="141"/>
      <c r="Y1314" s="141"/>
      <c r="Z1314" s="141"/>
      <c r="AA1314" s="141"/>
      <c r="AB1314" s="141"/>
      <c r="AC1314" s="141"/>
      <c r="AD1314" s="141"/>
      <c r="AE1314" s="141"/>
      <c r="AF1314" s="141"/>
      <c r="AG1314" s="141"/>
      <c r="AH1314" s="141"/>
      <c r="AI1314" s="141"/>
      <c r="AJ1314" s="141"/>
      <c r="AK1314" s="141"/>
      <c r="AL1314" s="141"/>
      <c r="AM1314" s="141"/>
      <c r="AN1314" s="141"/>
      <c r="AO1314" s="141"/>
      <c r="AP1314" s="141"/>
      <c r="AQ1314" s="141"/>
      <c r="AR1314" s="141"/>
      <c r="AS1314" s="141"/>
      <c r="AT1314" s="141"/>
      <c r="AU1314" s="141"/>
      <c r="AV1314" s="141"/>
      <c r="AW1314" s="141"/>
      <c r="AX1314" s="141"/>
      <c r="AY1314" s="141"/>
      <c r="AZ1314" s="141"/>
      <c r="BA1314" s="141"/>
      <c r="BB1314" s="141"/>
      <c r="BC1314" s="141"/>
    </row>
    <row r="1315" spans="7:55" s="2" customFormat="1" x14ac:dyDescent="0.4">
      <c r="G1315" s="141"/>
      <c r="H1315" s="141"/>
      <c r="I1315" s="141"/>
      <c r="J1315" s="141"/>
      <c r="K1315" s="141"/>
      <c r="L1315" s="141"/>
      <c r="M1315" s="141"/>
      <c r="N1315" s="141"/>
      <c r="O1315" s="141"/>
      <c r="P1315" s="141"/>
      <c r="Q1315" s="141"/>
      <c r="R1315" s="141"/>
      <c r="S1315" s="141"/>
      <c r="T1315" s="141"/>
      <c r="U1315" s="141"/>
      <c r="V1315" s="141"/>
      <c r="W1315" s="141"/>
      <c r="X1315" s="141"/>
      <c r="Y1315" s="141"/>
      <c r="Z1315" s="141"/>
      <c r="AA1315" s="141"/>
      <c r="AB1315" s="141"/>
      <c r="AC1315" s="141"/>
      <c r="AD1315" s="141"/>
      <c r="AE1315" s="141"/>
      <c r="AF1315" s="141"/>
      <c r="AG1315" s="141"/>
      <c r="AH1315" s="141"/>
      <c r="AI1315" s="141"/>
      <c r="AJ1315" s="141"/>
      <c r="AK1315" s="141"/>
      <c r="AL1315" s="141"/>
      <c r="AM1315" s="141"/>
      <c r="AN1315" s="141"/>
      <c r="AO1315" s="141"/>
      <c r="AP1315" s="141"/>
      <c r="AQ1315" s="141"/>
      <c r="AR1315" s="141"/>
      <c r="AS1315" s="141"/>
      <c r="AT1315" s="141"/>
      <c r="AU1315" s="141"/>
      <c r="AV1315" s="141"/>
      <c r="AW1315" s="141"/>
      <c r="AX1315" s="141"/>
      <c r="AY1315" s="141"/>
      <c r="AZ1315" s="141"/>
      <c r="BA1315" s="141"/>
      <c r="BB1315" s="141"/>
      <c r="BC1315" s="141"/>
    </row>
    <row r="1316" spans="7:55" s="2" customFormat="1" x14ac:dyDescent="0.4">
      <c r="G1316" s="141"/>
      <c r="H1316" s="141"/>
      <c r="I1316" s="141"/>
      <c r="J1316" s="141"/>
      <c r="K1316" s="141"/>
      <c r="L1316" s="141"/>
      <c r="M1316" s="141"/>
      <c r="N1316" s="141"/>
      <c r="O1316" s="141"/>
      <c r="P1316" s="141"/>
      <c r="Q1316" s="141"/>
      <c r="R1316" s="141"/>
      <c r="S1316" s="141"/>
      <c r="T1316" s="141"/>
      <c r="U1316" s="141"/>
      <c r="V1316" s="141"/>
      <c r="W1316" s="141"/>
      <c r="X1316" s="141"/>
      <c r="Y1316" s="141"/>
      <c r="Z1316" s="141"/>
      <c r="AA1316" s="141"/>
      <c r="AB1316" s="141"/>
      <c r="AC1316" s="141"/>
      <c r="AD1316" s="141"/>
      <c r="AE1316" s="141"/>
      <c r="AF1316" s="141"/>
      <c r="AG1316" s="141"/>
      <c r="AH1316" s="141"/>
      <c r="AI1316" s="141"/>
      <c r="AJ1316" s="141"/>
      <c r="AK1316" s="141"/>
      <c r="AL1316" s="141"/>
      <c r="AM1316" s="141"/>
      <c r="AN1316" s="141"/>
      <c r="AO1316" s="141"/>
      <c r="AP1316" s="141"/>
      <c r="AQ1316" s="141"/>
      <c r="AR1316" s="141"/>
      <c r="AS1316" s="141"/>
      <c r="AT1316" s="141"/>
      <c r="AU1316" s="141"/>
      <c r="AV1316" s="141"/>
      <c r="AW1316" s="141"/>
      <c r="AX1316" s="141"/>
      <c r="AY1316" s="141"/>
      <c r="AZ1316" s="141"/>
      <c r="BA1316" s="141"/>
      <c r="BB1316" s="141"/>
      <c r="BC1316" s="141"/>
    </row>
    <row r="1317" spans="7:55" s="2" customFormat="1" x14ac:dyDescent="0.4">
      <c r="G1317" s="141"/>
      <c r="H1317" s="141"/>
      <c r="I1317" s="141"/>
      <c r="J1317" s="141"/>
      <c r="K1317" s="141"/>
      <c r="L1317" s="141"/>
      <c r="M1317" s="141"/>
      <c r="N1317" s="141"/>
      <c r="O1317" s="141"/>
      <c r="P1317" s="141"/>
      <c r="Q1317" s="141"/>
      <c r="R1317" s="141"/>
      <c r="S1317" s="141"/>
      <c r="T1317" s="141"/>
      <c r="U1317" s="141"/>
      <c r="V1317" s="141"/>
      <c r="W1317" s="141"/>
      <c r="X1317" s="141"/>
      <c r="Y1317" s="141"/>
      <c r="Z1317" s="141"/>
      <c r="AA1317" s="141"/>
      <c r="AB1317" s="141"/>
      <c r="AC1317" s="141"/>
      <c r="AD1317" s="141"/>
      <c r="AE1317" s="141"/>
      <c r="AF1317" s="141"/>
      <c r="AG1317" s="141"/>
      <c r="AH1317" s="141"/>
      <c r="AI1317" s="141"/>
      <c r="AJ1317" s="141"/>
      <c r="AK1317" s="141"/>
      <c r="AL1317" s="141"/>
      <c r="AM1317" s="141"/>
      <c r="AN1317" s="141"/>
      <c r="AO1317" s="141"/>
      <c r="AP1317" s="141"/>
      <c r="AQ1317" s="141"/>
      <c r="AR1317" s="141"/>
      <c r="AS1317" s="141"/>
      <c r="AT1317" s="141"/>
      <c r="AU1317" s="141"/>
      <c r="AV1317" s="141"/>
      <c r="AW1317" s="141"/>
      <c r="AX1317" s="141"/>
      <c r="AY1317" s="141"/>
      <c r="AZ1317" s="141"/>
      <c r="BA1317" s="141"/>
      <c r="BB1317" s="141"/>
      <c r="BC1317" s="141"/>
    </row>
    <row r="1318" spans="7:55" s="2" customFormat="1" x14ac:dyDescent="0.4">
      <c r="G1318" s="141"/>
      <c r="H1318" s="141"/>
      <c r="I1318" s="141"/>
      <c r="J1318" s="141"/>
      <c r="K1318" s="141"/>
      <c r="L1318" s="141"/>
      <c r="M1318" s="141"/>
      <c r="N1318" s="141"/>
      <c r="O1318" s="141"/>
      <c r="P1318" s="141"/>
      <c r="Q1318" s="141"/>
      <c r="R1318" s="141"/>
      <c r="S1318" s="141"/>
      <c r="T1318" s="141"/>
      <c r="U1318" s="141"/>
      <c r="V1318" s="141"/>
      <c r="W1318" s="141"/>
      <c r="X1318" s="141"/>
      <c r="Y1318" s="141"/>
      <c r="Z1318" s="141"/>
      <c r="AA1318" s="141"/>
      <c r="AB1318" s="141"/>
      <c r="AC1318" s="141"/>
      <c r="AD1318" s="141"/>
      <c r="AE1318" s="141"/>
      <c r="AF1318" s="141"/>
      <c r="AG1318" s="141"/>
      <c r="AH1318" s="141"/>
      <c r="AI1318" s="141"/>
      <c r="AJ1318" s="141"/>
      <c r="AK1318" s="141"/>
      <c r="AL1318" s="141"/>
      <c r="AM1318" s="141"/>
      <c r="AN1318" s="141"/>
      <c r="AO1318" s="141"/>
      <c r="AP1318" s="141"/>
      <c r="AQ1318" s="141"/>
      <c r="AR1318" s="141"/>
      <c r="AS1318" s="141"/>
      <c r="AT1318" s="141"/>
      <c r="AU1318" s="141"/>
      <c r="AV1318" s="141"/>
      <c r="AW1318" s="141"/>
      <c r="AX1318" s="141"/>
      <c r="AY1318" s="141"/>
      <c r="AZ1318" s="141"/>
      <c r="BA1318" s="141"/>
      <c r="BB1318" s="141"/>
      <c r="BC1318" s="141"/>
    </row>
    <row r="1319" spans="7:55" s="2" customFormat="1" x14ac:dyDescent="0.4">
      <c r="G1319" s="141"/>
      <c r="H1319" s="141"/>
      <c r="I1319" s="141"/>
      <c r="J1319" s="141"/>
      <c r="K1319" s="141"/>
      <c r="L1319" s="141"/>
      <c r="M1319" s="141"/>
      <c r="N1319" s="141"/>
      <c r="O1319" s="141"/>
      <c r="P1319" s="141"/>
      <c r="Q1319" s="141"/>
      <c r="R1319" s="141"/>
      <c r="S1319" s="141"/>
      <c r="T1319" s="141"/>
      <c r="U1319" s="141"/>
      <c r="V1319" s="141"/>
      <c r="W1319" s="141"/>
      <c r="X1319" s="141"/>
      <c r="Y1319" s="141"/>
      <c r="Z1319" s="141"/>
      <c r="AA1319" s="141"/>
      <c r="AB1319" s="141"/>
      <c r="AC1319" s="141"/>
      <c r="AD1319" s="141"/>
      <c r="AE1319" s="141"/>
      <c r="AF1319" s="141"/>
      <c r="AG1319" s="141"/>
      <c r="AH1319" s="141"/>
      <c r="AI1319" s="141"/>
      <c r="AJ1319" s="141"/>
      <c r="AK1319" s="141"/>
      <c r="AL1319" s="141"/>
      <c r="AM1319" s="141"/>
      <c r="AN1319" s="141"/>
      <c r="AO1319" s="141"/>
      <c r="AP1319" s="141"/>
      <c r="AQ1319" s="141"/>
      <c r="AR1319" s="141"/>
      <c r="AS1319" s="141"/>
      <c r="AT1319" s="141"/>
      <c r="AU1319" s="141"/>
      <c r="AV1319" s="141"/>
      <c r="AW1319" s="141"/>
      <c r="AX1319" s="141"/>
      <c r="AY1319" s="141"/>
      <c r="AZ1319" s="141"/>
      <c r="BA1319" s="141"/>
      <c r="BB1319" s="141"/>
      <c r="BC1319" s="141"/>
    </row>
    <row r="1320" spans="7:55" s="2" customFormat="1" x14ac:dyDescent="0.4">
      <c r="G1320" s="141"/>
      <c r="H1320" s="141"/>
      <c r="I1320" s="141"/>
      <c r="J1320" s="141"/>
      <c r="K1320" s="141"/>
      <c r="L1320" s="141"/>
      <c r="M1320" s="141"/>
      <c r="N1320" s="141"/>
      <c r="O1320" s="141"/>
      <c r="P1320" s="141"/>
      <c r="Q1320" s="141"/>
      <c r="R1320" s="141"/>
      <c r="S1320" s="141"/>
      <c r="T1320" s="141"/>
      <c r="U1320" s="141"/>
      <c r="V1320" s="141"/>
      <c r="W1320" s="141"/>
      <c r="X1320" s="141"/>
      <c r="Y1320" s="141"/>
      <c r="Z1320" s="141"/>
      <c r="AA1320" s="141"/>
      <c r="AB1320" s="141"/>
      <c r="AC1320" s="141"/>
      <c r="AD1320" s="141"/>
      <c r="AE1320" s="141"/>
      <c r="AF1320" s="141"/>
      <c r="AG1320" s="141"/>
      <c r="AH1320" s="141"/>
      <c r="AI1320" s="141"/>
      <c r="AJ1320" s="141"/>
      <c r="AK1320" s="141"/>
      <c r="AL1320" s="141"/>
      <c r="AM1320" s="141"/>
      <c r="AN1320" s="141"/>
      <c r="AO1320" s="141"/>
      <c r="AP1320" s="141"/>
      <c r="AQ1320" s="141"/>
      <c r="AR1320" s="141"/>
      <c r="AS1320" s="141"/>
      <c r="AT1320" s="141"/>
      <c r="AU1320" s="141"/>
      <c r="AV1320" s="141"/>
      <c r="AW1320" s="141"/>
      <c r="AX1320" s="141"/>
      <c r="AY1320" s="141"/>
      <c r="AZ1320" s="141"/>
      <c r="BA1320" s="141"/>
      <c r="BB1320" s="141"/>
      <c r="BC1320" s="141"/>
    </row>
    <row r="1321" spans="7:55" s="2" customFormat="1" x14ac:dyDescent="0.4">
      <c r="G1321" s="141"/>
      <c r="H1321" s="141"/>
      <c r="I1321" s="141"/>
      <c r="J1321" s="141"/>
      <c r="K1321" s="141"/>
      <c r="L1321" s="141"/>
      <c r="M1321" s="141"/>
      <c r="N1321" s="141"/>
      <c r="O1321" s="141"/>
      <c r="P1321" s="141"/>
      <c r="Q1321" s="141"/>
      <c r="R1321" s="141"/>
      <c r="S1321" s="141"/>
      <c r="T1321" s="141"/>
      <c r="U1321" s="141"/>
      <c r="V1321" s="141"/>
      <c r="W1321" s="141"/>
      <c r="X1321" s="141"/>
      <c r="Y1321" s="141"/>
      <c r="Z1321" s="141"/>
      <c r="AA1321" s="141"/>
      <c r="AB1321" s="141"/>
      <c r="AC1321" s="141"/>
      <c r="AD1321" s="141"/>
      <c r="AE1321" s="141"/>
      <c r="AF1321" s="141"/>
      <c r="AG1321" s="141"/>
      <c r="AH1321" s="141"/>
      <c r="AI1321" s="141"/>
      <c r="AJ1321" s="141"/>
      <c r="AK1321" s="141"/>
      <c r="AL1321" s="141"/>
      <c r="AM1321" s="141"/>
      <c r="AN1321" s="141"/>
      <c r="AO1321" s="141"/>
      <c r="AP1321" s="141"/>
      <c r="AQ1321" s="141"/>
      <c r="AR1321" s="141"/>
      <c r="AS1321" s="141"/>
      <c r="AT1321" s="141"/>
      <c r="AU1321" s="141"/>
      <c r="AV1321" s="141"/>
      <c r="AW1321" s="141"/>
      <c r="AX1321" s="141"/>
      <c r="AY1321" s="141"/>
      <c r="AZ1321" s="141"/>
      <c r="BA1321" s="141"/>
      <c r="BB1321" s="141"/>
      <c r="BC1321" s="141"/>
    </row>
    <row r="1322" spans="7:55" s="2" customFormat="1" x14ac:dyDescent="0.4">
      <c r="G1322" s="141"/>
      <c r="H1322" s="141"/>
      <c r="I1322" s="141"/>
      <c r="J1322" s="141"/>
      <c r="K1322" s="141"/>
      <c r="L1322" s="141"/>
      <c r="M1322" s="141"/>
      <c r="N1322" s="141"/>
      <c r="O1322" s="141"/>
      <c r="P1322" s="141"/>
      <c r="Q1322" s="141"/>
      <c r="R1322" s="141"/>
      <c r="S1322" s="141"/>
      <c r="T1322" s="141"/>
      <c r="U1322" s="141"/>
      <c r="V1322" s="141"/>
      <c r="W1322" s="141"/>
      <c r="X1322" s="141"/>
      <c r="Y1322" s="141"/>
      <c r="Z1322" s="141"/>
      <c r="AA1322" s="141"/>
      <c r="AB1322" s="141"/>
      <c r="AC1322" s="141"/>
      <c r="AD1322" s="141"/>
      <c r="AE1322" s="141"/>
      <c r="AF1322" s="141"/>
      <c r="AG1322" s="141"/>
      <c r="AH1322" s="141"/>
      <c r="AI1322" s="141"/>
      <c r="AJ1322" s="141"/>
      <c r="AK1322" s="141"/>
      <c r="AL1322" s="141"/>
      <c r="AM1322" s="141"/>
      <c r="AN1322" s="141"/>
      <c r="AO1322" s="141"/>
      <c r="AP1322" s="141"/>
      <c r="AQ1322" s="141"/>
      <c r="AR1322" s="141"/>
      <c r="AS1322" s="141"/>
      <c r="AT1322" s="141"/>
      <c r="AU1322" s="141"/>
      <c r="AV1322" s="141"/>
      <c r="AW1322" s="141"/>
      <c r="AX1322" s="141"/>
      <c r="AY1322" s="141"/>
      <c r="AZ1322" s="141"/>
      <c r="BA1322" s="141"/>
      <c r="BB1322" s="141"/>
      <c r="BC1322" s="141"/>
    </row>
    <row r="1323" spans="7:55" s="2" customFormat="1" x14ac:dyDescent="0.4">
      <c r="G1323" s="141"/>
      <c r="H1323" s="141"/>
      <c r="I1323" s="141"/>
      <c r="J1323" s="141"/>
      <c r="K1323" s="141"/>
      <c r="L1323" s="141"/>
      <c r="M1323" s="141"/>
      <c r="N1323" s="141"/>
      <c r="O1323" s="141"/>
      <c r="P1323" s="141"/>
      <c r="Q1323" s="141"/>
      <c r="R1323" s="141"/>
      <c r="S1323" s="141"/>
      <c r="T1323" s="141"/>
      <c r="U1323" s="141"/>
      <c r="V1323" s="141"/>
      <c r="W1323" s="141"/>
      <c r="X1323" s="141"/>
      <c r="Y1323" s="141"/>
      <c r="Z1323" s="141"/>
      <c r="AA1323" s="141"/>
      <c r="AB1323" s="141"/>
      <c r="AC1323" s="141"/>
      <c r="AD1323" s="141"/>
      <c r="AE1323" s="141"/>
      <c r="AF1323" s="141"/>
      <c r="AG1323" s="141"/>
      <c r="AH1323" s="141"/>
      <c r="AI1323" s="141"/>
      <c r="AJ1323" s="141"/>
      <c r="AK1323" s="141"/>
      <c r="AL1323" s="141"/>
      <c r="AM1323" s="141"/>
      <c r="AN1323" s="141"/>
      <c r="AO1323" s="141"/>
      <c r="AP1323" s="141"/>
      <c r="AQ1323" s="141"/>
      <c r="AR1323" s="141"/>
      <c r="AS1323" s="141"/>
      <c r="AT1323" s="141"/>
      <c r="AU1323" s="141"/>
      <c r="AV1323" s="141"/>
      <c r="AW1323" s="141"/>
      <c r="AX1323" s="141"/>
      <c r="AY1323" s="141"/>
      <c r="AZ1323" s="141"/>
      <c r="BA1323" s="141"/>
      <c r="BB1323" s="141"/>
      <c r="BC1323" s="141"/>
    </row>
    <row r="1324" spans="7:55" s="2" customFormat="1" x14ac:dyDescent="0.4">
      <c r="G1324" s="141"/>
      <c r="H1324" s="141"/>
      <c r="I1324" s="141"/>
      <c r="J1324" s="141"/>
      <c r="K1324" s="141"/>
      <c r="L1324" s="141"/>
      <c r="M1324" s="141"/>
      <c r="N1324" s="141"/>
      <c r="O1324" s="141"/>
      <c r="P1324" s="141"/>
      <c r="Q1324" s="141"/>
      <c r="R1324" s="141"/>
      <c r="S1324" s="141"/>
      <c r="T1324" s="141"/>
      <c r="U1324" s="141"/>
      <c r="V1324" s="141"/>
      <c r="W1324" s="141"/>
      <c r="X1324" s="141"/>
      <c r="Y1324" s="141"/>
      <c r="Z1324" s="141"/>
      <c r="AA1324" s="141"/>
      <c r="AB1324" s="141"/>
      <c r="AC1324" s="141"/>
      <c r="AD1324" s="141"/>
      <c r="AE1324" s="141"/>
      <c r="AF1324" s="141"/>
      <c r="AG1324" s="141"/>
      <c r="AH1324" s="141"/>
      <c r="AI1324" s="141"/>
      <c r="AJ1324" s="141"/>
      <c r="AK1324" s="141"/>
      <c r="AL1324" s="141"/>
      <c r="AM1324" s="141"/>
      <c r="AN1324" s="141"/>
      <c r="AO1324" s="141"/>
      <c r="AP1324" s="141"/>
      <c r="AQ1324" s="141"/>
      <c r="AR1324" s="141"/>
      <c r="AS1324" s="141"/>
      <c r="AT1324" s="141"/>
      <c r="AU1324" s="141"/>
      <c r="AV1324" s="141"/>
      <c r="AW1324" s="141"/>
      <c r="AX1324" s="141"/>
      <c r="AY1324" s="141"/>
      <c r="AZ1324" s="141"/>
      <c r="BA1324" s="141"/>
      <c r="BB1324" s="141"/>
      <c r="BC1324" s="141"/>
    </row>
    <row r="1325" spans="7:55" s="2" customFormat="1" x14ac:dyDescent="0.4">
      <c r="G1325" s="141"/>
      <c r="H1325" s="141"/>
      <c r="I1325" s="141"/>
      <c r="J1325" s="141"/>
      <c r="K1325" s="141"/>
      <c r="L1325" s="141"/>
      <c r="M1325" s="141"/>
      <c r="N1325" s="141"/>
      <c r="O1325" s="141"/>
      <c r="P1325" s="141"/>
      <c r="Q1325" s="141"/>
      <c r="R1325" s="141"/>
      <c r="S1325" s="141"/>
      <c r="T1325" s="141"/>
      <c r="U1325" s="141"/>
      <c r="V1325" s="141"/>
      <c r="W1325" s="141"/>
      <c r="X1325" s="141"/>
      <c r="Y1325" s="141"/>
      <c r="Z1325" s="141"/>
      <c r="AA1325" s="141"/>
      <c r="AB1325" s="141"/>
      <c r="AC1325" s="141"/>
      <c r="AD1325" s="141"/>
      <c r="AE1325" s="141"/>
      <c r="AF1325" s="141"/>
      <c r="AG1325" s="141"/>
      <c r="AH1325" s="141"/>
      <c r="AI1325" s="141"/>
      <c r="AJ1325" s="141"/>
      <c r="AK1325" s="141"/>
      <c r="AL1325" s="141"/>
      <c r="AM1325" s="141"/>
      <c r="AN1325" s="141"/>
      <c r="AO1325" s="141"/>
      <c r="AP1325" s="141"/>
      <c r="AQ1325" s="141"/>
      <c r="AR1325" s="141"/>
      <c r="AS1325" s="141"/>
      <c r="AT1325" s="141"/>
      <c r="AU1325" s="141"/>
      <c r="AV1325" s="141"/>
      <c r="AW1325" s="141"/>
      <c r="AX1325" s="141"/>
      <c r="AY1325" s="141"/>
      <c r="AZ1325" s="141"/>
      <c r="BA1325" s="141"/>
      <c r="BB1325" s="141"/>
      <c r="BC1325" s="141"/>
    </row>
    <row r="1326" spans="7:55" s="2" customFormat="1" x14ac:dyDescent="0.4">
      <c r="G1326" s="141"/>
      <c r="H1326" s="141"/>
      <c r="I1326" s="141"/>
      <c r="J1326" s="141"/>
      <c r="K1326" s="141"/>
      <c r="L1326" s="141"/>
      <c r="M1326" s="141"/>
      <c r="N1326" s="141"/>
      <c r="O1326" s="141"/>
      <c r="P1326" s="141"/>
      <c r="Q1326" s="141"/>
      <c r="R1326" s="141"/>
      <c r="S1326" s="141"/>
      <c r="T1326" s="141"/>
      <c r="U1326" s="141"/>
      <c r="V1326" s="141"/>
      <c r="W1326" s="141"/>
      <c r="X1326" s="141"/>
      <c r="Y1326" s="141"/>
      <c r="Z1326" s="141"/>
      <c r="AA1326" s="141"/>
      <c r="AB1326" s="141"/>
      <c r="AC1326" s="141"/>
      <c r="AD1326" s="141"/>
      <c r="AE1326" s="141"/>
      <c r="AF1326" s="141"/>
      <c r="AG1326" s="141"/>
      <c r="AH1326" s="141"/>
      <c r="AI1326" s="141"/>
      <c r="AJ1326" s="141"/>
      <c r="AK1326" s="141"/>
      <c r="AL1326" s="141"/>
      <c r="AM1326" s="141"/>
      <c r="AN1326" s="141"/>
      <c r="AO1326" s="141"/>
      <c r="AP1326" s="141"/>
      <c r="AQ1326" s="141"/>
      <c r="AR1326" s="141"/>
      <c r="AS1326" s="141"/>
      <c r="AT1326" s="141"/>
      <c r="AU1326" s="141"/>
      <c r="AV1326" s="141"/>
      <c r="AW1326" s="141"/>
      <c r="AX1326" s="141"/>
      <c r="AY1326" s="141"/>
      <c r="AZ1326" s="141"/>
      <c r="BA1326" s="141"/>
      <c r="BB1326" s="141"/>
      <c r="BC1326" s="141"/>
    </row>
    <row r="1327" spans="7:55" s="2" customFormat="1" x14ac:dyDescent="0.4">
      <c r="G1327" s="141"/>
      <c r="H1327" s="141"/>
      <c r="I1327" s="141"/>
      <c r="J1327" s="141"/>
      <c r="K1327" s="141"/>
      <c r="L1327" s="141"/>
      <c r="M1327" s="141"/>
      <c r="N1327" s="141"/>
      <c r="O1327" s="141"/>
      <c r="P1327" s="141"/>
      <c r="Q1327" s="141"/>
      <c r="R1327" s="141"/>
      <c r="S1327" s="141"/>
      <c r="T1327" s="141"/>
      <c r="U1327" s="141"/>
      <c r="V1327" s="141"/>
      <c r="W1327" s="141"/>
      <c r="X1327" s="141"/>
      <c r="Y1327" s="141"/>
      <c r="Z1327" s="141"/>
      <c r="AA1327" s="141"/>
      <c r="AB1327" s="141"/>
      <c r="AC1327" s="141"/>
      <c r="AD1327" s="141"/>
      <c r="AE1327" s="141"/>
      <c r="AF1327" s="141"/>
      <c r="AG1327" s="141"/>
      <c r="AH1327" s="141"/>
      <c r="AI1327" s="141"/>
      <c r="AJ1327" s="141"/>
      <c r="AK1327" s="141"/>
      <c r="AL1327" s="141"/>
      <c r="AM1327" s="141"/>
      <c r="AN1327" s="141"/>
      <c r="AO1327" s="141"/>
      <c r="AP1327" s="141"/>
      <c r="AQ1327" s="141"/>
      <c r="AR1327" s="141"/>
      <c r="AS1327" s="141"/>
      <c r="AT1327" s="141"/>
      <c r="AU1327" s="141"/>
      <c r="AV1327" s="141"/>
      <c r="AW1327" s="141"/>
      <c r="AX1327" s="141"/>
      <c r="AY1327" s="141"/>
      <c r="AZ1327" s="141"/>
      <c r="BA1327" s="141"/>
      <c r="BB1327" s="141"/>
      <c r="BC1327" s="141"/>
    </row>
    <row r="1328" spans="7:55" s="2" customFormat="1" x14ac:dyDescent="0.4">
      <c r="G1328" s="141"/>
      <c r="H1328" s="141"/>
      <c r="I1328" s="141"/>
      <c r="J1328" s="141"/>
      <c r="K1328" s="141"/>
      <c r="L1328" s="141"/>
      <c r="M1328" s="141"/>
      <c r="N1328" s="141"/>
      <c r="O1328" s="141"/>
      <c r="P1328" s="141"/>
      <c r="Q1328" s="141"/>
      <c r="R1328" s="141"/>
      <c r="S1328" s="141"/>
      <c r="T1328" s="141"/>
      <c r="U1328" s="141"/>
      <c r="V1328" s="141"/>
      <c r="W1328" s="141"/>
      <c r="X1328" s="141"/>
      <c r="Y1328" s="141"/>
      <c r="Z1328" s="141"/>
      <c r="AA1328" s="141"/>
      <c r="AB1328" s="141"/>
      <c r="AC1328" s="141"/>
      <c r="AD1328" s="141"/>
      <c r="AE1328" s="141"/>
      <c r="AF1328" s="141"/>
      <c r="AG1328" s="141"/>
      <c r="AH1328" s="141"/>
      <c r="AI1328" s="141"/>
      <c r="AJ1328" s="141"/>
      <c r="AK1328" s="141"/>
      <c r="AL1328" s="141"/>
      <c r="AM1328" s="141"/>
      <c r="AN1328" s="141"/>
      <c r="AO1328" s="141"/>
      <c r="AP1328" s="141"/>
      <c r="AQ1328" s="141"/>
      <c r="AR1328" s="141"/>
      <c r="AS1328" s="141"/>
      <c r="AT1328" s="141"/>
      <c r="AU1328" s="141"/>
      <c r="AV1328" s="141"/>
      <c r="AW1328" s="141"/>
      <c r="AX1328" s="141"/>
      <c r="AY1328" s="141"/>
      <c r="AZ1328" s="141"/>
      <c r="BA1328" s="141"/>
      <c r="BB1328" s="141"/>
      <c r="BC1328" s="141"/>
    </row>
    <row r="1329" spans="7:55" s="2" customFormat="1" x14ac:dyDescent="0.4">
      <c r="G1329" s="141"/>
      <c r="H1329" s="141"/>
      <c r="I1329" s="141"/>
      <c r="J1329" s="141"/>
      <c r="K1329" s="141"/>
      <c r="L1329" s="141"/>
      <c r="M1329" s="141"/>
      <c r="N1329" s="141"/>
      <c r="O1329" s="141"/>
      <c r="P1329" s="141"/>
      <c r="Q1329" s="141"/>
      <c r="R1329" s="141"/>
      <c r="S1329" s="141"/>
      <c r="T1329" s="141"/>
      <c r="U1329" s="141"/>
      <c r="V1329" s="141"/>
      <c r="W1329" s="141"/>
      <c r="X1329" s="141"/>
      <c r="Y1329" s="141"/>
      <c r="Z1329" s="141"/>
      <c r="AA1329" s="141"/>
      <c r="AB1329" s="141"/>
      <c r="AC1329" s="141"/>
      <c r="AD1329" s="141"/>
      <c r="AE1329" s="141"/>
      <c r="AF1329" s="141"/>
      <c r="AG1329" s="141"/>
      <c r="AH1329" s="141"/>
      <c r="AI1329" s="141"/>
      <c r="AJ1329" s="141"/>
      <c r="AK1329" s="141"/>
      <c r="AL1329" s="141"/>
      <c r="AM1329" s="141"/>
      <c r="AN1329" s="141"/>
      <c r="AO1329" s="141"/>
      <c r="AP1329" s="141"/>
      <c r="AQ1329" s="141"/>
      <c r="AR1329" s="141"/>
      <c r="AS1329" s="141"/>
      <c r="AT1329" s="141"/>
      <c r="AU1329" s="141"/>
      <c r="AV1329" s="141"/>
      <c r="AW1329" s="141"/>
      <c r="AX1329" s="141"/>
      <c r="AY1329" s="141"/>
      <c r="AZ1329" s="141"/>
      <c r="BA1329" s="141"/>
      <c r="BB1329" s="141"/>
      <c r="BC1329" s="141"/>
    </row>
    <row r="1330" spans="7:55" s="2" customFormat="1" x14ac:dyDescent="0.4">
      <c r="G1330" s="141"/>
      <c r="H1330" s="141"/>
      <c r="I1330" s="141"/>
      <c r="J1330" s="141"/>
      <c r="K1330" s="141"/>
      <c r="L1330" s="141"/>
      <c r="M1330" s="141"/>
      <c r="N1330" s="141"/>
      <c r="O1330" s="141"/>
      <c r="P1330" s="141"/>
      <c r="Q1330" s="141"/>
      <c r="R1330" s="141"/>
      <c r="S1330" s="141"/>
      <c r="T1330" s="141"/>
      <c r="U1330" s="141"/>
      <c r="V1330" s="141"/>
      <c r="W1330" s="141"/>
      <c r="X1330" s="141"/>
      <c r="Y1330" s="141"/>
      <c r="Z1330" s="141"/>
      <c r="AA1330" s="141"/>
      <c r="AB1330" s="141"/>
      <c r="AC1330" s="141"/>
      <c r="AD1330" s="141"/>
      <c r="AE1330" s="141"/>
      <c r="AF1330" s="141"/>
      <c r="AG1330" s="141"/>
      <c r="AH1330" s="141"/>
      <c r="AI1330" s="141"/>
      <c r="AJ1330" s="141"/>
      <c r="AK1330" s="141"/>
      <c r="AL1330" s="141"/>
      <c r="AM1330" s="141"/>
      <c r="AN1330" s="141"/>
      <c r="AO1330" s="141"/>
      <c r="AP1330" s="141"/>
      <c r="AQ1330" s="141"/>
      <c r="AR1330" s="141"/>
      <c r="AS1330" s="141"/>
      <c r="AT1330" s="141"/>
      <c r="AU1330" s="141"/>
      <c r="AV1330" s="141"/>
      <c r="AW1330" s="141"/>
      <c r="AX1330" s="141"/>
      <c r="AY1330" s="141"/>
      <c r="AZ1330" s="141"/>
      <c r="BA1330" s="141"/>
      <c r="BB1330" s="141"/>
      <c r="BC1330" s="141"/>
    </row>
    <row r="1331" spans="7:55" s="2" customFormat="1" x14ac:dyDescent="0.4">
      <c r="G1331" s="141"/>
      <c r="H1331" s="141"/>
      <c r="I1331" s="141"/>
      <c r="J1331" s="141"/>
      <c r="K1331" s="141"/>
      <c r="L1331" s="141"/>
      <c r="M1331" s="141"/>
      <c r="N1331" s="141"/>
      <c r="O1331" s="141"/>
      <c r="P1331" s="141"/>
      <c r="Q1331" s="141"/>
      <c r="R1331" s="141"/>
      <c r="S1331" s="141"/>
      <c r="T1331" s="141"/>
      <c r="U1331" s="141"/>
      <c r="V1331" s="141"/>
      <c r="W1331" s="141"/>
      <c r="X1331" s="141"/>
      <c r="Y1331" s="141"/>
      <c r="Z1331" s="141"/>
      <c r="AA1331" s="141"/>
      <c r="AB1331" s="141"/>
      <c r="AC1331" s="141"/>
      <c r="AD1331" s="141"/>
      <c r="AE1331" s="141"/>
      <c r="AF1331" s="141"/>
      <c r="AG1331" s="141"/>
      <c r="AH1331" s="141"/>
      <c r="AI1331" s="141"/>
      <c r="AJ1331" s="141"/>
      <c r="AK1331" s="141"/>
      <c r="AL1331" s="141"/>
      <c r="AM1331" s="141"/>
      <c r="AN1331" s="141"/>
      <c r="AO1331" s="141"/>
      <c r="AP1331" s="141"/>
      <c r="AQ1331" s="141"/>
      <c r="AR1331" s="141"/>
      <c r="AS1331" s="141"/>
      <c r="AT1331" s="141"/>
      <c r="AU1331" s="141"/>
      <c r="AV1331" s="141"/>
      <c r="AW1331" s="141"/>
      <c r="AX1331" s="141"/>
      <c r="AY1331" s="141"/>
      <c r="AZ1331" s="141"/>
      <c r="BA1331" s="141"/>
      <c r="BB1331" s="141"/>
      <c r="BC1331" s="141"/>
    </row>
    <row r="1332" spans="7:55" s="2" customFormat="1" x14ac:dyDescent="0.4">
      <c r="G1332" s="141"/>
      <c r="H1332" s="141"/>
      <c r="I1332" s="141"/>
      <c r="J1332" s="141"/>
      <c r="K1332" s="141"/>
      <c r="L1332" s="141"/>
      <c r="M1332" s="141"/>
      <c r="N1332" s="141"/>
      <c r="O1332" s="141"/>
      <c r="P1332" s="141"/>
      <c r="Q1332" s="141"/>
      <c r="R1332" s="141"/>
      <c r="S1332" s="141"/>
      <c r="T1332" s="141"/>
      <c r="U1332" s="141"/>
      <c r="V1332" s="141"/>
      <c r="W1332" s="141"/>
      <c r="X1332" s="141"/>
      <c r="Y1332" s="141"/>
      <c r="Z1332" s="141"/>
      <c r="AA1332" s="141"/>
      <c r="AB1332" s="141"/>
      <c r="AC1332" s="141"/>
      <c r="AD1332" s="141"/>
      <c r="AE1332" s="141"/>
      <c r="AF1332" s="141"/>
      <c r="AG1332" s="141"/>
      <c r="AH1332" s="141"/>
      <c r="AI1332" s="141"/>
      <c r="AJ1332" s="141"/>
      <c r="AK1332" s="141"/>
      <c r="AL1332" s="141"/>
      <c r="AM1332" s="141"/>
      <c r="AN1332" s="141"/>
      <c r="AO1332" s="141"/>
      <c r="AP1332" s="141"/>
      <c r="AQ1332" s="141"/>
      <c r="AR1332" s="141"/>
      <c r="AS1332" s="141"/>
      <c r="AT1332" s="141"/>
      <c r="AU1332" s="141"/>
      <c r="AV1332" s="141"/>
      <c r="AW1332" s="141"/>
      <c r="AX1332" s="141"/>
      <c r="AY1332" s="141"/>
      <c r="AZ1332" s="141"/>
      <c r="BA1332" s="141"/>
      <c r="BB1332" s="141"/>
      <c r="BC1332" s="141"/>
    </row>
    <row r="1333" spans="7:55" s="2" customFormat="1" x14ac:dyDescent="0.4">
      <c r="G1333" s="141"/>
      <c r="H1333" s="141"/>
      <c r="I1333" s="141"/>
      <c r="J1333" s="141"/>
      <c r="K1333" s="141"/>
      <c r="L1333" s="141"/>
      <c r="M1333" s="141"/>
      <c r="N1333" s="141"/>
      <c r="O1333" s="141"/>
      <c r="P1333" s="141"/>
      <c r="Q1333" s="141"/>
      <c r="R1333" s="141"/>
      <c r="S1333" s="141"/>
      <c r="T1333" s="141"/>
      <c r="U1333" s="141"/>
      <c r="V1333" s="141"/>
      <c r="W1333" s="141"/>
      <c r="X1333" s="141"/>
      <c r="Y1333" s="141"/>
      <c r="Z1333" s="141"/>
      <c r="AA1333" s="141"/>
      <c r="AB1333" s="141"/>
      <c r="AC1333" s="141"/>
      <c r="AD1333" s="141"/>
      <c r="AE1333" s="141"/>
      <c r="AF1333" s="141"/>
      <c r="AG1333" s="141"/>
      <c r="AH1333" s="141"/>
      <c r="AI1333" s="141"/>
      <c r="AJ1333" s="141"/>
      <c r="AK1333" s="141"/>
      <c r="AL1333" s="141"/>
      <c r="AM1333" s="141"/>
      <c r="AN1333" s="141"/>
      <c r="AO1333" s="141"/>
      <c r="AP1333" s="141"/>
      <c r="AQ1333" s="141"/>
      <c r="AR1333" s="141"/>
      <c r="AS1333" s="141"/>
      <c r="AT1333" s="141"/>
      <c r="AU1333" s="141"/>
      <c r="AV1333" s="141"/>
      <c r="AW1333" s="141"/>
      <c r="AX1333" s="141"/>
      <c r="AY1333" s="141"/>
      <c r="AZ1333" s="141"/>
      <c r="BA1333" s="141"/>
      <c r="BB1333" s="141"/>
      <c r="BC1333" s="141"/>
    </row>
    <row r="1334" spans="7:55" s="2" customFormat="1" x14ac:dyDescent="0.4">
      <c r="G1334" s="141"/>
      <c r="H1334" s="141"/>
      <c r="I1334" s="141"/>
      <c r="J1334" s="141"/>
      <c r="K1334" s="141"/>
      <c r="L1334" s="141"/>
      <c r="M1334" s="141"/>
      <c r="N1334" s="141"/>
      <c r="O1334" s="141"/>
      <c r="P1334" s="141"/>
      <c r="Q1334" s="141"/>
      <c r="R1334" s="141"/>
      <c r="S1334" s="141"/>
      <c r="T1334" s="141"/>
      <c r="U1334" s="141"/>
      <c r="V1334" s="141"/>
      <c r="W1334" s="141"/>
      <c r="X1334" s="141"/>
      <c r="Y1334" s="141"/>
      <c r="Z1334" s="141"/>
      <c r="AA1334" s="141"/>
      <c r="AB1334" s="141"/>
      <c r="AC1334" s="141"/>
      <c r="AD1334" s="141"/>
      <c r="AE1334" s="141"/>
      <c r="AF1334" s="141"/>
      <c r="AG1334" s="141"/>
      <c r="AH1334" s="141"/>
      <c r="AI1334" s="141"/>
      <c r="AJ1334" s="141"/>
      <c r="AK1334" s="141"/>
      <c r="AL1334" s="141"/>
      <c r="AM1334" s="141"/>
      <c r="AN1334" s="141"/>
      <c r="AO1334" s="141"/>
      <c r="AP1334" s="141"/>
      <c r="AQ1334" s="141"/>
      <c r="AR1334" s="141"/>
      <c r="AS1334" s="141"/>
      <c r="AT1334" s="141"/>
      <c r="AU1334" s="141"/>
      <c r="AV1334" s="141"/>
      <c r="AW1334" s="141"/>
      <c r="AX1334" s="141"/>
      <c r="AY1334" s="141"/>
      <c r="AZ1334" s="141"/>
      <c r="BA1334" s="141"/>
      <c r="BB1334" s="141"/>
      <c r="BC1334" s="141"/>
    </row>
    <row r="1335" spans="7:55" s="2" customFormat="1" x14ac:dyDescent="0.4">
      <c r="G1335" s="141"/>
      <c r="H1335" s="141"/>
      <c r="I1335" s="141"/>
      <c r="J1335" s="141"/>
      <c r="K1335" s="141"/>
      <c r="L1335" s="141"/>
      <c r="M1335" s="141"/>
      <c r="N1335" s="141"/>
      <c r="O1335" s="141"/>
      <c r="P1335" s="141"/>
      <c r="Q1335" s="141"/>
      <c r="R1335" s="141"/>
      <c r="S1335" s="141"/>
      <c r="T1335" s="141"/>
      <c r="U1335" s="141"/>
      <c r="V1335" s="141"/>
      <c r="W1335" s="141"/>
      <c r="X1335" s="141"/>
      <c r="Y1335" s="141"/>
      <c r="Z1335" s="141"/>
      <c r="AA1335" s="141"/>
      <c r="AB1335" s="141"/>
      <c r="AC1335" s="141"/>
      <c r="AD1335" s="141"/>
      <c r="AE1335" s="141"/>
      <c r="AF1335" s="141"/>
      <c r="AG1335" s="141"/>
      <c r="AH1335" s="141"/>
      <c r="AI1335" s="141"/>
      <c r="AJ1335" s="141"/>
      <c r="AK1335" s="141"/>
      <c r="AL1335" s="141"/>
      <c r="AM1335" s="141"/>
      <c r="AN1335" s="141"/>
      <c r="AO1335" s="141"/>
      <c r="AP1335" s="141"/>
      <c r="AQ1335" s="141"/>
      <c r="AR1335" s="141"/>
      <c r="AS1335" s="141"/>
      <c r="AT1335" s="141"/>
      <c r="AU1335" s="141"/>
      <c r="AV1335" s="141"/>
      <c r="AW1335" s="141"/>
      <c r="AX1335" s="141"/>
      <c r="AY1335" s="141"/>
      <c r="AZ1335" s="141"/>
      <c r="BA1335" s="141"/>
      <c r="BB1335" s="141"/>
      <c r="BC1335" s="141"/>
    </row>
    <row r="1336" spans="7:55" s="2" customFormat="1" x14ac:dyDescent="0.4">
      <c r="G1336" s="141"/>
      <c r="H1336" s="141"/>
      <c r="I1336" s="141"/>
      <c r="J1336" s="141"/>
      <c r="K1336" s="141"/>
      <c r="L1336" s="141"/>
      <c r="M1336" s="141"/>
      <c r="N1336" s="141"/>
      <c r="O1336" s="141"/>
      <c r="P1336" s="141"/>
      <c r="Q1336" s="141"/>
      <c r="R1336" s="141"/>
      <c r="S1336" s="141"/>
      <c r="T1336" s="141"/>
      <c r="U1336" s="141"/>
      <c r="V1336" s="141"/>
      <c r="W1336" s="141"/>
      <c r="X1336" s="141"/>
      <c r="Y1336" s="141"/>
      <c r="Z1336" s="141"/>
      <c r="AA1336" s="141"/>
      <c r="AB1336" s="141"/>
      <c r="AC1336" s="141"/>
      <c r="AD1336" s="141"/>
      <c r="AE1336" s="141"/>
      <c r="AF1336" s="141"/>
      <c r="AG1336" s="141"/>
      <c r="AH1336" s="141"/>
      <c r="AI1336" s="141"/>
      <c r="AJ1336" s="141"/>
      <c r="AK1336" s="141"/>
      <c r="AL1336" s="141"/>
      <c r="AM1336" s="141"/>
      <c r="AN1336" s="141"/>
      <c r="AO1336" s="141"/>
      <c r="AP1336" s="141"/>
      <c r="AQ1336" s="141"/>
      <c r="AR1336" s="141"/>
      <c r="AS1336" s="141"/>
      <c r="AT1336" s="141"/>
      <c r="AU1336" s="141"/>
      <c r="AV1336" s="141"/>
      <c r="AW1336" s="141"/>
      <c r="AX1336" s="141"/>
      <c r="AY1336" s="141"/>
      <c r="AZ1336" s="141"/>
      <c r="BA1336" s="141"/>
      <c r="BB1336" s="141"/>
      <c r="BC1336" s="141"/>
    </row>
    <row r="1337" spans="7:55" s="2" customFormat="1" x14ac:dyDescent="0.4">
      <c r="G1337" s="141"/>
      <c r="H1337" s="141"/>
      <c r="I1337" s="141"/>
      <c r="J1337" s="141"/>
      <c r="K1337" s="141"/>
      <c r="L1337" s="141"/>
      <c r="M1337" s="141"/>
      <c r="N1337" s="141"/>
      <c r="O1337" s="141"/>
      <c r="P1337" s="141"/>
      <c r="Q1337" s="141"/>
      <c r="R1337" s="141"/>
      <c r="S1337" s="141"/>
      <c r="T1337" s="141"/>
      <c r="U1337" s="141"/>
      <c r="V1337" s="141"/>
      <c r="W1337" s="141"/>
      <c r="X1337" s="141"/>
      <c r="Y1337" s="141"/>
      <c r="Z1337" s="141"/>
      <c r="AA1337" s="141"/>
      <c r="AB1337" s="141"/>
      <c r="AC1337" s="141"/>
      <c r="AD1337" s="141"/>
      <c r="AE1337" s="141"/>
      <c r="AF1337" s="141"/>
      <c r="AG1337" s="141"/>
      <c r="AH1337" s="141"/>
      <c r="AI1337" s="141"/>
      <c r="AJ1337" s="141"/>
      <c r="AK1337" s="141"/>
      <c r="AL1337" s="141"/>
      <c r="AM1337" s="141"/>
      <c r="AN1337" s="141"/>
      <c r="AO1337" s="141"/>
      <c r="AP1337" s="141"/>
      <c r="AQ1337" s="141"/>
      <c r="AR1337" s="141"/>
      <c r="AS1337" s="141"/>
      <c r="AT1337" s="141"/>
      <c r="AU1337" s="141"/>
      <c r="AV1337" s="141"/>
      <c r="AW1337" s="141"/>
      <c r="AX1337" s="141"/>
      <c r="AY1337" s="141"/>
      <c r="AZ1337" s="141"/>
      <c r="BA1337" s="141"/>
      <c r="BB1337" s="141"/>
      <c r="BC1337" s="141"/>
    </row>
    <row r="1338" spans="7:55" s="2" customFormat="1" x14ac:dyDescent="0.4">
      <c r="G1338" s="141"/>
      <c r="H1338" s="141"/>
      <c r="I1338" s="141"/>
      <c r="J1338" s="141"/>
      <c r="K1338" s="141"/>
      <c r="L1338" s="141"/>
      <c r="M1338" s="141"/>
      <c r="N1338" s="141"/>
      <c r="O1338" s="141"/>
      <c r="P1338" s="141"/>
      <c r="Q1338" s="141"/>
      <c r="R1338" s="141"/>
      <c r="S1338" s="141"/>
      <c r="T1338" s="141"/>
      <c r="U1338" s="141"/>
      <c r="V1338" s="141"/>
      <c r="W1338" s="141"/>
      <c r="X1338" s="141"/>
      <c r="Y1338" s="141"/>
      <c r="Z1338" s="141"/>
      <c r="AA1338" s="141"/>
      <c r="AB1338" s="141"/>
      <c r="AC1338" s="141"/>
      <c r="AD1338" s="141"/>
      <c r="AE1338" s="141"/>
      <c r="AF1338" s="141"/>
      <c r="AG1338" s="141"/>
      <c r="AH1338" s="141"/>
      <c r="AI1338" s="141"/>
      <c r="AJ1338" s="141"/>
      <c r="AK1338" s="141"/>
      <c r="AL1338" s="141"/>
      <c r="AM1338" s="141"/>
      <c r="AN1338" s="141"/>
      <c r="AO1338" s="141"/>
      <c r="AP1338" s="141"/>
      <c r="AQ1338" s="141"/>
      <c r="AR1338" s="141"/>
      <c r="AS1338" s="141"/>
      <c r="AT1338" s="141"/>
      <c r="AU1338" s="141"/>
      <c r="AV1338" s="141"/>
      <c r="AW1338" s="141"/>
      <c r="AX1338" s="141"/>
      <c r="AY1338" s="141"/>
      <c r="AZ1338" s="141"/>
      <c r="BA1338" s="141"/>
      <c r="BB1338" s="141"/>
      <c r="BC1338" s="141"/>
    </row>
    <row r="1339" spans="7:55" s="2" customFormat="1" x14ac:dyDescent="0.4">
      <c r="G1339" s="141"/>
      <c r="H1339" s="141"/>
      <c r="I1339" s="141"/>
      <c r="J1339" s="141"/>
      <c r="K1339" s="141"/>
      <c r="L1339" s="141"/>
      <c r="M1339" s="141"/>
      <c r="N1339" s="141"/>
      <c r="O1339" s="141"/>
      <c r="P1339" s="141"/>
      <c r="Q1339" s="141"/>
      <c r="R1339" s="141"/>
      <c r="S1339" s="141"/>
      <c r="T1339" s="141"/>
      <c r="U1339" s="141"/>
      <c r="V1339" s="141"/>
      <c r="W1339" s="141"/>
      <c r="X1339" s="141"/>
      <c r="Y1339" s="141"/>
      <c r="Z1339" s="141"/>
      <c r="AA1339" s="141"/>
      <c r="AB1339" s="141"/>
      <c r="AC1339" s="141"/>
      <c r="AD1339" s="141"/>
      <c r="AE1339" s="141"/>
      <c r="AF1339" s="141"/>
      <c r="AG1339" s="141"/>
      <c r="AH1339" s="141"/>
      <c r="AI1339" s="141"/>
      <c r="AJ1339" s="141"/>
      <c r="AK1339" s="141"/>
      <c r="AL1339" s="141"/>
      <c r="AM1339" s="141"/>
      <c r="AN1339" s="141"/>
      <c r="AO1339" s="141"/>
      <c r="AP1339" s="141"/>
      <c r="AQ1339" s="141"/>
      <c r="AR1339" s="141"/>
      <c r="AS1339" s="141"/>
      <c r="AT1339" s="141"/>
      <c r="AU1339" s="141"/>
      <c r="AV1339" s="141"/>
      <c r="AW1339" s="141"/>
      <c r="AX1339" s="141"/>
      <c r="AY1339" s="141"/>
      <c r="AZ1339" s="141"/>
      <c r="BA1339" s="141"/>
      <c r="BB1339" s="141"/>
      <c r="BC1339" s="141"/>
    </row>
    <row r="1340" spans="7:55" s="2" customFormat="1" x14ac:dyDescent="0.4">
      <c r="G1340" s="141"/>
      <c r="H1340" s="141"/>
      <c r="I1340" s="141"/>
      <c r="J1340" s="141"/>
      <c r="K1340" s="141"/>
      <c r="L1340" s="141"/>
      <c r="M1340" s="141"/>
      <c r="N1340" s="141"/>
      <c r="O1340" s="141"/>
      <c r="P1340" s="141"/>
      <c r="Q1340" s="141"/>
      <c r="R1340" s="141"/>
      <c r="S1340" s="141"/>
      <c r="T1340" s="141"/>
      <c r="U1340" s="141"/>
      <c r="V1340" s="141"/>
      <c r="W1340" s="141"/>
      <c r="X1340" s="141"/>
      <c r="Y1340" s="141"/>
      <c r="Z1340" s="141"/>
      <c r="AA1340" s="141"/>
      <c r="AB1340" s="141"/>
      <c r="AC1340" s="141"/>
      <c r="AD1340" s="141"/>
      <c r="AE1340" s="141"/>
      <c r="AF1340" s="141"/>
      <c r="AG1340" s="141"/>
      <c r="AH1340" s="141"/>
      <c r="AI1340" s="141"/>
      <c r="AJ1340" s="141"/>
      <c r="AK1340" s="141"/>
      <c r="AL1340" s="141"/>
      <c r="AM1340" s="141"/>
      <c r="AN1340" s="141"/>
      <c r="AO1340" s="141"/>
      <c r="AP1340" s="141"/>
      <c r="AQ1340" s="141"/>
      <c r="AR1340" s="141"/>
      <c r="AS1340" s="141"/>
      <c r="AT1340" s="141"/>
      <c r="AU1340" s="141"/>
      <c r="AV1340" s="141"/>
      <c r="AW1340" s="141"/>
      <c r="AX1340" s="141"/>
      <c r="AY1340" s="141"/>
      <c r="AZ1340" s="141"/>
      <c r="BA1340" s="141"/>
      <c r="BB1340" s="141"/>
      <c r="BC1340" s="141"/>
    </row>
    <row r="1341" spans="7:55" s="2" customFormat="1" x14ac:dyDescent="0.4">
      <c r="G1341" s="141"/>
      <c r="H1341" s="141"/>
      <c r="I1341" s="141"/>
      <c r="J1341" s="141"/>
      <c r="K1341" s="141"/>
      <c r="L1341" s="141"/>
      <c r="M1341" s="141"/>
      <c r="N1341" s="141"/>
      <c r="O1341" s="141"/>
      <c r="P1341" s="141"/>
      <c r="Q1341" s="141"/>
      <c r="R1341" s="141"/>
      <c r="S1341" s="141"/>
      <c r="T1341" s="141"/>
      <c r="U1341" s="141"/>
      <c r="V1341" s="141"/>
      <c r="W1341" s="141"/>
      <c r="X1341" s="141"/>
      <c r="Y1341" s="141"/>
      <c r="Z1341" s="141"/>
      <c r="AA1341" s="141"/>
      <c r="AB1341" s="141"/>
      <c r="AC1341" s="141"/>
      <c r="AD1341" s="141"/>
      <c r="AE1341" s="141"/>
      <c r="AF1341" s="141"/>
      <c r="AG1341" s="141"/>
      <c r="AH1341" s="141"/>
      <c r="AI1341" s="141"/>
      <c r="AJ1341" s="141"/>
      <c r="AK1341" s="141"/>
      <c r="AL1341" s="141"/>
      <c r="AM1341" s="141"/>
      <c r="AN1341" s="141"/>
      <c r="AO1341" s="141"/>
      <c r="AP1341" s="141"/>
      <c r="AQ1341" s="141"/>
      <c r="AR1341" s="141"/>
      <c r="AS1341" s="141"/>
      <c r="AT1341" s="141"/>
      <c r="AU1341" s="141"/>
      <c r="AV1341" s="141"/>
      <c r="AW1341" s="141"/>
      <c r="AX1341" s="141"/>
      <c r="AY1341" s="141"/>
      <c r="AZ1341" s="141"/>
      <c r="BA1341" s="141"/>
      <c r="BB1341" s="141"/>
      <c r="BC1341" s="141"/>
    </row>
    <row r="1342" spans="7:55" s="2" customFormat="1" x14ac:dyDescent="0.4">
      <c r="G1342" s="141"/>
      <c r="H1342" s="141"/>
      <c r="I1342" s="141"/>
      <c r="J1342" s="141"/>
      <c r="K1342" s="141"/>
      <c r="L1342" s="141"/>
      <c r="M1342" s="141"/>
      <c r="N1342" s="141"/>
      <c r="O1342" s="141"/>
      <c r="P1342" s="141"/>
      <c r="Q1342" s="141"/>
      <c r="R1342" s="141"/>
      <c r="S1342" s="141"/>
      <c r="T1342" s="141"/>
      <c r="U1342" s="141"/>
      <c r="V1342" s="141"/>
      <c r="W1342" s="141"/>
      <c r="X1342" s="141"/>
      <c r="Y1342" s="141"/>
      <c r="Z1342" s="141"/>
      <c r="AA1342" s="141"/>
      <c r="AB1342" s="141"/>
      <c r="AC1342" s="141"/>
      <c r="AD1342" s="141"/>
      <c r="AE1342" s="141"/>
      <c r="AF1342" s="141"/>
      <c r="AG1342" s="141"/>
      <c r="AH1342" s="141"/>
      <c r="AI1342" s="141"/>
      <c r="AJ1342" s="141"/>
      <c r="AK1342" s="141"/>
      <c r="AL1342" s="141"/>
      <c r="AM1342" s="141"/>
      <c r="AN1342" s="141"/>
      <c r="AO1342" s="141"/>
      <c r="AP1342" s="141"/>
      <c r="AQ1342" s="141"/>
      <c r="AR1342" s="141"/>
      <c r="AS1342" s="141"/>
      <c r="AT1342" s="141"/>
      <c r="AU1342" s="141"/>
      <c r="AV1342" s="141"/>
      <c r="AW1342" s="141"/>
      <c r="AX1342" s="141"/>
      <c r="AY1342" s="141"/>
      <c r="AZ1342" s="141"/>
      <c r="BA1342" s="141"/>
      <c r="BB1342" s="141"/>
      <c r="BC1342" s="141"/>
    </row>
    <row r="1343" spans="7:55" s="2" customFormat="1" x14ac:dyDescent="0.4">
      <c r="G1343" s="141"/>
      <c r="H1343" s="141"/>
      <c r="I1343" s="141"/>
      <c r="J1343" s="141"/>
      <c r="K1343" s="141"/>
      <c r="L1343" s="141"/>
      <c r="M1343" s="141"/>
      <c r="N1343" s="141"/>
      <c r="O1343" s="141"/>
      <c r="P1343" s="141"/>
      <c r="Q1343" s="141"/>
      <c r="R1343" s="141"/>
      <c r="S1343" s="141"/>
      <c r="T1343" s="141"/>
      <c r="U1343" s="141"/>
      <c r="V1343" s="141"/>
      <c r="W1343" s="141"/>
      <c r="X1343" s="141"/>
      <c r="Y1343" s="141"/>
      <c r="Z1343" s="141"/>
      <c r="AA1343" s="141"/>
      <c r="AB1343" s="141"/>
      <c r="AC1343" s="141"/>
      <c r="AD1343" s="141"/>
      <c r="AE1343" s="141"/>
      <c r="AF1343" s="141"/>
      <c r="AG1343" s="141"/>
      <c r="AH1343" s="141"/>
      <c r="AI1343" s="141"/>
      <c r="AJ1343" s="141"/>
      <c r="AK1343" s="141"/>
      <c r="AL1343" s="141"/>
      <c r="AM1343" s="141"/>
      <c r="AN1343" s="141"/>
      <c r="AO1343" s="141"/>
      <c r="AP1343" s="141"/>
      <c r="AQ1343" s="141"/>
      <c r="AR1343" s="141"/>
      <c r="AS1343" s="141"/>
      <c r="AT1343" s="141"/>
      <c r="AU1343" s="141"/>
      <c r="AV1343" s="141"/>
      <c r="AW1343" s="141"/>
      <c r="AX1343" s="141"/>
      <c r="AY1343" s="141"/>
      <c r="AZ1343" s="141"/>
      <c r="BA1343" s="141"/>
      <c r="BB1343" s="141"/>
      <c r="BC1343" s="141"/>
    </row>
    <row r="1344" spans="7:55" s="2" customFormat="1" x14ac:dyDescent="0.4">
      <c r="G1344" s="141"/>
      <c r="H1344" s="141"/>
      <c r="I1344" s="141"/>
      <c r="J1344" s="141"/>
      <c r="K1344" s="141"/>
      <c r="L1344" s="141"/>
      <c r="M1344" s="141"/>
      <c r="N1344" s="141"/>
      <c r="O1344" s="141"/>
      <c r="P1344" s="141"/>
      <c r="Q1344" s="141"/>
      <c r="R1344" s="141"/>
      <c r="S1344" s="141"/>
      <c r="T1344" s="141"/>
      <c r="U1344" s="141"/>
      <c r="V1344" s="141"/>
      <c r="W1344" s="141"/>
      <c r="X1344" s="141"/>
      <c r="Y1344" s="141"/>
      <c r="Z1344" s="141"/>
      <c r="AA1344" s="141"/>
      <c r="AB1344" s="141"/>
      <c r="AC1344" s="141"/>
      <c r="AD1344" s="141"/>
      <c r="AE1344" s="141"/>
      <c r="AF1344" s="141"/>
      <c r="AG1344" s="141"/>
      <c r="AH1344" s="141"/>
      <c r="AI1344" s="141"/>
      <c r="AJ1344" s="141"/>
      <c r="AK1344" s="141"/>
      <c r="AL1344" s="141"/>
      <c r="AM1344" s="141"/>
      <c r="AN1344" s="141"/>
      <c r="AO1344" s="141"/>
      <c r="AP1344" s="141"/>
      <c r="AQ1344" s="141"/>
      <c r="AR1344" s="141"/>
      <c r="AS1344" s="141"/>
      <c r="AT1344" s="141"/>
      <c r="AU1344" s="141"/>
      <c r="AV1344" s="141"/>
      <c r="AW1344" s="141"/>
      <c r="AX1344" s="141"/>
      <c r="AY1344" s="141"/>
      <c r="AZ1344" s="141"/>
      <c r="BA1344" s="141"/>
      <c r="BB1344" s="141"/>
      <c r="BC1344" s="141"/>
    </row>
    <row r="1345" spans="7:55" s="2" customFormat="1" x14ac:dyDescent="0.4">
      <c r="G1345" s="141"/>
      <c r="H1345" s="141"/>
      <c r="I1345" s="141"/>
      <c r="J1345" s="141"/>
      <c r="K1345" s="141"/>
      <c r="L1345" s="141"/>
      <c r="M1345" s="141"/>
      <c r="N1345" s="141"/>
      <c r="O1345" s="141"/>
      <c r="P1345" s="141"/>
      <c r="Q1345" s="141"/>
      <c r="R1345" s="141"/>
      <c r="S1345" s="141"/>
      <c r="T1345" s="141"/>
      <c r="U1345" s="141"/>
      <c r="V1345" s="141"/>
      <c r="W1345" s="141"/>
      <c r="X1345" s="141"/>
      <c r="Y1345" s="141"/>
      <c r="Z1345" s="141"/>
      <c r="AA1345" s="141"/>
      <c r="AB1345" s="141"/>
      <c r="AC1345" s="141"/>
      <c r="AD1345" s="141"/>
      <c r="AE1345" s="141"/>
      <c r="AF1345" s="141"/>
      <c r="AG1345" s="141"/>
      <c r="AH1345" s="141"/>
      <c r="AI1345" s="141"/>
      <c r="AJ1345" s="141"/>
      <c r="AK1345" s="141"/>
      <c r="AL1345" s="141"/>
      <c r="AM1345" s="141"/>
      <c r="AN1345" s="141"/>
      <c r="AO1345" s="141"/>
      <c r="AP1345" s="141"/>
      <c r="AQ1345" s="141"/>
      <c r="AR1345" s="141"/>
      <c r="AS1345" s="141"/>
      <c r="AT1345" s="141"/>
      <c r="AU1345" s="141"/>
      <c r="AV1345" s="141"/>
      <c r="AW1345" s="141"/>
      <c r="AX1345" s="141"/>
      <c r="AY1345" s="141"/>
      <c r="AZ1345" s="141"/>
      <c r="BA1345" s="141"/>
      <c r="BB1345" s="141"/>
      <c r="BC1345" s="141"/>
    </row>
    <row r="1346" spans="7:55" s="2" customFormat="1" x14ac:dyDescent="0.4">
      <c r="G1346" s="141"/>
      <c r="H1346" s="141"/>
      <c r="I1346" s="141"/>
      <c r="J1346" s="141"/>
      <c r="K1346" s="141"/>
      <c r="L1346" s="141"/>
      <c r="M1346" s="141"/>
      <c r="N1346" s="141"/>
      <c r="O1346" s="141"/>
      <c r="P1346" s="141"/>
      <c r="Q1346" s="141"/>
      <c r="R1346" s="141"/>
      <c r="S1346" s="141"/>
      <c r="T1346" s="141"/>
      <c r="U1346" s="141"/>
      <c r="V1346" s="141"/>
      <c r="W1346" s="141"/>
      <c r="X1346" s="141"/>
      <c r="Y1346" s="141"/>
      <c r="Z1346" s="141"/>
      <c r="AA1346" s="141"/>
      <c r="AB1346" s="141"/>
      <c r="AC1346" s="141"/>
      <c r="AD1346" s="141"/>
      <c r="AE1346" s="141"/>
      <c r="AF1346" s="141"/>
      <c r="AG1346" s="141"/>
      <c r="AH1346" s="141"/>
      <c r="AI1346" s="141"/>
      <c r="AJ1346" s="141"/>
      <c r="AK1346" s="141"/>
      <c r="AL1346" s="141"/>
      <c r="AM1346" s="141"/>
      <c r="AN1346" s="141"/>
      <c r="AO1346" s="141"/>
      <c r="AP1346" s="141"/>
      <c r="AQ1346" s="141"/>
      <c r="AR1346" s="141"/>
      <c r="AS1346" s="141"/>
      <c r="AT1346" s="141"/>
      <c r="AU1346" s="141"/>
      <c r="AV1346" s="141"/>
      <c r="AW1346" s="141"/>
      <c r="AX1346" s="141"/>
      <c r="AY1346" s="141"/>
      <c r="AZ1346" s="141"/>
      <c r="BA1346" s="141"/>
      <c r="BB1346" s="141"/>
      <c r="BC1346" s="141"/>
    </row>
    <row r="1347" spans="7:55" s="2" customFormat="1" x14ac:dyDescent="0.4">
      <c r="G1347" s="141"/>
      <c r="H1347" s="141"/>
      <c r="I1347" s="141"/>
      <c r="J1347" s="141"/>
      <c r="K1347" s="141"/>
      <c r="L1347" s="141"/>
      <c r="M1347" s="141"/>
      <c r="N1347" s="141"/>
      <c r="O1347" s="141"/>
      <c r="P1347" s="141"/>
      <c r="Q1347" s="141"/>
      <c r="R1347" s="141"/>
      <c r="S1347" s="141"/>
      <c r="T1347" s="141"/>
      <c r="U1347" s="141"/>
      <c r="V1347" s="141"/>
      <c r="W1347" s="141"/>
      <c r="X1347" s="141"/>
      <c r="Y1347" s="141"/>
      <c r="Z1347" s="141"/>
      <c r="AA1347" s="141"/>
      <c r="AB1347" s="141"/>
      <c r="AC1347" s="141"/>
      <c r="AD1347" s="141"/>
      <c r="AE1347" s="141"/>
      <c r="AF1347" s="141"/>
      <c r="AG1347" s="141"/>
      <c r="AH1347" s="141"/>
      <c r="AI1347" s="141"/>
      <c r="AJ1347" s="141"/>
      <c r="AK1347" s="141"/>
      <c r="AL1347" s="141"/>
      <c r="AM1347" s="141"/>
      <c r="AN1347" s="141"/>
      <c r="AO1347" s="141"/>
      <c r="AP1347" s="141"/>
      <c r="AQ1347" s="141"/>
      <c r="AR1347" s="141"/>
      <c r="AS1347" s="141"/>
      <c r="AT1347" s="141"/>
      <c r="AU1347" s="141"/>
      <c r="AV1347" s="141"/>
      <c r="AW1347" s="141"/>
      <c r="AX1347" s="141"/>
      <c r="AY1347" s="141"/>
      <c r="AZ1347" s="141"/>
      <c r="BA1347" s="141"/>
      <c r="BB1347" s="141"/>
      <c r="BC1347" s="141"/>
    </row>
    <row r="1348" spans="7:55" s="2" customFormat="1" x14ac:dyDescent="0.4">
      <c r="G1348" s="141"/>
      <c r="H1348" s="141"/>
      <c r="I1348" s="141"/>
      <c r="J1348" s="141"/>
      <c r="K1348" s="141"/>
      <c r="L1348" s="141"/>
      <c r="M1348" s="141"/>
      <c r="N1348" s="141"/>
      <c r="O1348" s="141"/>
      <c r="P1348" s="141"/>
      <c r="Q1348" s="141"/>
      <c r="R1348" s="141"/>
      <c r="S1348" s="141"/>
      <c r="T1348" s="141"/>
      <c r="U1348" s="141"/>
      <c r="V1348" s="141"/>
      <c r="W1348" s="141"/>
      <c r="X1348" s="141"/>
      <c r="Y1348" s="141"/>
      <c r="Z1348" s="141"/>
      <c r="AA1348" s="141"/>
      <c r="AB1348" s="141"/>
      <c r="AC1348" s="141"/>
      <c r="AD1348" s="141"/>
      <c r="AE1348" s="141"/>
      <c r="AF1348" s="141"/>
      <c r="AG1348" s="141"/>
      <c r="AH1348" s="141"/>
      <c r="AI1348" s="141"/>
      <c r="AJ1348" s="141"/>
      <c r="AK1348" s="141"/>
      <c r="AL1348" s="141"/>
      <c r="AM1348" s="141"/>
      <c r="AN1348" s="141"/>
      <c r="AO1348" s="141"/>
      <c r="AP1348" s="141"/>
      <c r="AQ1348" s="141"/>
      <c r="AR1348" s="141"/>
      <c r="AS1348" s="141"/>
      <c r="AT1348" s="141"/>
      <c r="AU1348" s="141"/>
      <c r="AV1348" s="141"/>
      <c r="AW1348" s="141"/>
      <c r="AX1348" s="141"/>
      <c r="AY1348" s="141"/>
      <c r="AZ1348" s="141"/>
      <c r="BA1348" s="141"/>
      <c r="BB1348" s="141"/>
      <c r="BC1348" s="141"/>
    </row>
    <row r="1349" spans="7:55" s="2" customFormat="1" x14ac:dyDescent="0.4">
      <c r="G1349" s="141"/>
      <c r="H1349" s="141"/>
      <c r="I1349" s="141"/>
      <c r="J1349" s="141"/>
      <c r="K1349" s="141"/>
      <c r="L1349" s="141"/>
      <c r="M1349" s="141"/>
      <c r="N1349" s="141"/>
      <c r="O1349" s="141"/>
      <c r="P1349" s="141"/>
      <c r="Q1349" s="141"/>
      <c r="R1349" s="141"/>
      <c r="S1349" s="141"/>
      <c r="T1349" s="141"/>
      <c r="U1349" s="141"/>
      <c r="V1349" s="141"/>
      <c r="W1349" s="141"/>
      <c r="X1349" s="141"/>
      <c r="Y1349" s="141"/>
      <c r="Z1349" s="141"/>
      <c r="AA1349" s="141"/>
      <c r="AB1349" s="141"/>
      <c r="AC1349" s="141"/>
      <c r="AD1349" s="141"/>
      <c r="AE1349" s="141"/>
      <c r="AF1349" s="141"/>
      <c r="AG1349" s="141"/>
      <c r="AH1349" s="141"/>
      <c r="AI1349" s="141"/>
      <c r="AJ1349" s="141"/>
      <c r="AK1349" s="141"/>
      <c r="AL1349" s="141"/>
      <c r="AM1349" s="141"/>
      <c r="AN1349" s="141"/>
      <c r="AO1349" s="141"/>
      <c r="AP1349" s="141"/>
      <c r="AQ1349" s="141"/>
      <c r="AR1349" s="141"/>
      <c r="AS1349" s="141"/>
      <c r="AT1349" s="141"/>
      <c r="AU1349" s="141"/>
      <c r="AV1349" s="141"/>
      <c r="AW1349" s="141"/>
      <c r="AX1349" s="141"/>
      <c r="AY1349" s="141"/>
      <c r="AZ1349" s="141"/>
      <c r="BA1349" s="141"/>
      <c r="BB1349" s="141"/>
      <c r="BC1349" s="141"/>
    </row>
    <row r="1350" spans="7:55" s="2" customFormat="1" x14ac:dyDescent="0.4">
      <c r="G1350" s="141"/>
      <c r="H1350" s="141"/>
      <c r="I1350" s="141"/>
      <c r="J1350" s="141"/>
      <c r="K1350" s="141"/>
      <c r="L1350" s="141"/>
      <c r="M1350" s="141"/>
      <c r="N1350" s="141"/>
      <c r="O1350" s="141"/>
      <c r="P1350" s="141"/>
      <c r="Q1350" s="141"/>
      <c r="R1350" s="141"/>
      <c r="S1350" s="141"/>
      <c r="T1350" s="141"/>
      <c r="U1350" s="141"/>
      <c r="V1350" s="141"/>
      <c r="W1350" s="141"/>
      <c r="X1350" s="141"/>
      <c r="Y1350" s="141"/>
      <c r="Z1350" s="141"/>
      <c r="AA1350" s="141"/>
      <c r="AB1350" s="141"/>
      <c r="AC1350" s="141"/>
      <c r="AD1350" s="141"/>
      <c r="AE1350" s="141"/>
      <c r="AF1350" s="141"/>
      <c r="AG1350" s="141"/>
      <c r="AH1350" s="141"/>
      <c r="AI1350" s="141"/>
      <c r="AJ1350" s="141"/>
      <c r="AK1350" s="141"/>
      <c r="AL1350" s="141"/>
      <c r="AM1350" s="141"/>
      <c r="AN1350" s="141"/>
      <c r="AO1350" s="141"/>
      <c r="AP1350" s="141"/>
      <c r="AQ1350" s="141"/>
      <c r="AR1350" s="141"/>
      <c r="AS1350" s="141"/>
      <c r="AT1350" s="141"/>
      <c r="AU1350" s="141"/>
      <c r="AV1350" s="141"/>
      <c r="AW1350" s="141"/>
      <c r="AX1350" s="141"/>
      <c r="AY1350" s="141"/>
      <c r="AZ1350" s="141"/>
      <c r="BA1350" s="141"/>
      <c r="BB1350" s="141"/>
      <c r="BC1350" s="141"/>
    </row>
    <row r="1351" spans="7:55" s="2" customFormat="1" x14ac:dyDescent="0.4">
      <c r="G1351" s="141"/>
      <c r="H1351" s="141"/>
      <c r="I1351" s="141"/>
      <c r="J1351" s="141"/>
      <c r="K1351" s="141"/>
      <c r="L1351" s="141"/>
      <c r="M1351" s="141"/>
      <c r="N1351" s="141"/>
      <c r="O1351" s="141"/>
      <c r="P1351" s="141"/>
      <c r="Q1351" s="141"/>
      <c r="R1351" s="141"/>
      <c r="S1351" s="141"/>
      <c r="T1351" s="141"/>
      <c r="U1351" s="141"/>
      <c r="V1351" s="141"/>
      <c r="W1351" s="141"/>
      <c r="X1351" s="141"/>
      <c r="Y1351" s="141"/>
      <c r="Z1351" s="141"/>
      <c r="AA1351" s="141"/>
      <c r="AB1351" s="141"/>
      <c r="AC1351" s="141"/>
      <c r="AD1351" s="141"/>
      <c r="AE1351" s="141"/>
      <c r="AF1351" s="141"/>
      <c r="AG1351" s="141"/>
      <c r="AH1351" s="141"/>
      <c r="AI1351" s="141"/>
      <c r="AJ1351" s="141"/>
      <c r="AK1351" s="141"/>
      <c r="AL1351" s="141"/>
      <c r="AM1351" s="141"/>
      <c r="AN1351" s="141"/>
      <c r="AO1351" s="141"/>
      <c r="AP1351" s="141"/>
      <c r="AQ1351" s="141"/>
      <c r="AR1351" s="141"/>
      <c r="AS1351" s="141"/>
      <c r="AT1351" s="141"/>
      <c r="AU1351" s="141"/>
      <c r="AV1351" s="141"/>
      <c r="AW1351" s="141"/>
      <c r="AX1351" s="141"/>
      <c r="AY1351" s="141"/>
      <c r="AZ1351" s="141"/>
      <c r="BA1351" s="141"/>
      <c r="BB1351" s="141"/>
      <c r="BC1351" s="141"/>
    </row>
    <row r="1352" spans="7:55" s="2" customFormat="1" x14ac:dyDescent="0.4">
      <c r="G1352" s="141"/>
      <c r="H1352" s="141"/>
      <c r="I1352" s="141"/>
      <c r="J1352" s="141"/>
      <c r="K1352" s="141"/>
      <c r="L1352" s="141"/>
      <c r="M1352" s="141"/>
      <c r="N1352" s="141"/>
      <c r="O1352" s="141"/>
      <c r="P1352" s="141"/>
      <c r="Q1352" s="141"/>
      <c r="R1352" s="141"/>
      <c r="S1352" s="141"/>
      <c r="T1352" s="141"/>
      <c r="U1352" s="141"/>
      <c r="V1352" s="141"/>
      <c r="W1352" s="141"/>
      <c r="X1352" s="141"/>
      <c r="Y1352" s="141"/>
      <c r="Z1352" s="141"/>
      <c r="AA1352" s="141"/>
      <c r="AB1352" s="141"/>
      <c r="AC1352" s="141"/>
      <c r="AD1352" s="141"/>
      <c r="AE1352" s="141"/>
      <c r="AF1352" s="141"/>
      <c r="AG1352" s="141"/>
      <c r="AH1352" s="141"/>
      <c r="AI1352" s="141"/>
      <c r="AJ1352" s="141"/>
      <c r="AK1352" s="141"/>
      <c r="AL1352" s="141"/>
      <c r="AM1352" s="141"/>
      <c r="AN1352" s="141"/>
      <c r="AO1352" s="141"/>
      <c r="AP1352" s="141"/>
      <c r="AQ1352" s="141"/>
      <c r="AR1352" s="141"/>
      <c r="AS1352" s="141"/>
      <c r="AT1352" s="141"/>
      <c r="AU1352" s="141"/>
      <c r="AV1352" s="141"/>
      <c r="AW1352" s="141"/>
      <c r="AX1352" s="141"/>
      <c r="AY1352" s="141"/>
      <c r="AZ1352" s="141"/>
      <c r="BA1352" s="141"/>
      <c r="BB1352" s="141"/>
      <c r="BC1352" s="141"/>
    </row>
    <row r="1353" spans="7:55" s="2" customFormat="1" x14ac:dyDescent="0.4">
      <c r="G1353" s="141"/>
      <c r="H1353" s="141"/>
      <c r="I1353" s="141"/>
      <c r="J1353" s="141"/>
      <c r="K1353" s="141"/>
      <c r="L1353" s="141"/>
      <c r="M1353" s="141"/>
      <c r="N1353" s="141"/>
      <c r="O1353" s="141"/>
      <c r="P1353" s="141"/>
      <c r="Q1353" s="141"/>
      <c r="R1353" s="141"/>
      <c r="S1353" s="141"/>
      <c r="T1353" s="141"/>
      <c r="U1353" s="141"/>
      <c r="V1353" s="141"/>
      <c r="W1353" s="141"/>
      <c r="X1353" s="141"/>
      <c r="Y1353" s="141"/>
      <c r="Z1353" s="141"/>
      <c r="AA1353" s="141"/>
      <c r="AB1353" s="141"/>
      <c r="AC1353" s="141"/>
      <c r="AD1353" s="141"/>
      <c r="AE1353" s="141"/>
      <c r="AF1353" s="141"/>
      <c r="AG1353" s="141"/>
      <c r="AH1353" s="141"/>
      <c r="AI1353" s="141"/>
      <c r="AJ1353" s="141"/>
      <c r="AK1353" s="141"/>
      <c r="AL1353" s="141"/>
      <c r="AM1353" s="141"/>
      <c r="AN1353" s="141"/>
      <c r="AO1353" s="141"/>
      <c r="AP1353" s="141"/>
      <c r="AQ1353" s="141"/>
      <c r="AR1353" s="141"/>
      <c r="AS1353" s="141"/>
      <c r="AT1353" s="141"/>
      <c r="AU1353" s="141"/>
      <c r="AV1353" s="141"/>
      <c r="AW1353" s="141"/>
      <c r="AX1353" s="141"/>
      <c r="AY1353" s="141"/>
      <c r="AZ1353" s="141"/>
      <c r="BA1353" s="141"/>
      <c r="BB1353" s="141"/>
      <c r="BC1353" s="141"/>
    </row>
    <row r="1354" spans="7:55" s="2" customFormat="1" x14ac:dyDescent="0.4">
      <c r="G1354" s="141"/>
      <c r="H1354" s="141"/>
      <c r="I1354" s="141"/>
      <c r="J1354" s="141"/>
      <c r="K1354" s="141"/>
      <c r="L1354" s="141"/>
      <c r="M1354" s="141"/>
      <c r="N1354" s="141"/>
      <c r="O1354" s="141"/>
      <c r="P1354" s="141"/>
      <c r="Q1354" s="141"/>
      <c r="R1354" s="141"/>
      <c r="S1354" s="141"/>
      <c r="T1354" s="141"/>
      <c r="U1354" s="141"/>
      <c r="V1354" s="141"/>
      <c r="W1354" s="141"/>
      <c r="X1354" s="141"/>
      <c r="Y1354" s="141"/>
      <c r="Z1354" s="141"/>
      <c r="AA1354" s="141"/>
      <c r="AB1354" s="141"/>
      <c r="AC1354" s="141"/>
      <c r="AD1354" s="141"/>
      <c r="AE1354" s="141"/>
      <c r="AF1354" s="141"/>
      <c r="AG1354" s="141"/>
      <c r="AH1354" s="141"/>
      <c r="AI1354" s="141"/>
      <c r="AJ1354" s="141"/>
      <c r="AK1354" s="141"/>
      <c r="AL1354" s="141"/>
      <c r="AM1354" s="141"/>
      <c r="AN1354" s="141"/>
      <c r="AO1354" s="141"/>
      <c r="AP1354" s="141"/>
      <c r="AQ1354" s="141"/>
      <c r="AR1354" s="141"/>
      <c r="AS1354" s="141"/>
      <c r="AT1354" s="141"/>
      <c r="AU1354" s="141"/>
      <c r="AV1354" s="141"/>
      <c r="AW1354" s="141"/>
      <c r="AX1354" s="141"/>
      <c r="AY1354" s="141"/>
      <c r="AZ1354" s="141"/>
      <c r="BA1354" s="141"/>
      <c r="BB1354" s="141"/>
      <c r="BC1354" s="141"/>
    </row>
    <row r="1355" spans="7:55" s="2" customFormat="1" x14ac:dyDescent="0.4">
      <c r="G1355" s="141"/>
      <c r="H1355" s="141"/>
      <c r="I1355" s="141"/>
      <c r="J1355" s="141"/>
      <c r="K1355" s="141"/>
      <c r="L1355" s="141"/>
      <c r="M1355" s="141"/>
      <c r="N1355" s="141"/>
      <c r="O1355" s="141"/>
      <c r="P1355" s="141"/>
      <c r="Q1355" s="141"/>
      <c r="R1355" s="141"/>
      <c r="S1355" s="141"/>
      <c r="T1355" s="141"/>
      <c r="U1355" s="141"/>
      <c r="V1355" s="141"/>
      <c r="W1355" s="141"/>
      <c r="X1355" s="141"/>
      <c r="Y1355" s="141"/>
      <c r="Z1355" s="141"/>
      <c r="AA1355" s="141"/>
      <c r="AB1355" s="141"/>
      <c r="AC1355" s="141"/>
      <c r="AD1355" s="141"/>
      <c r="AE1355" s="141"/>
      <c r="AF1355" s="141"/>
      <c r="AG1355" s="141"/>
      <c r="AH1355" s="141"/>
      <c r="AI1355" s="141"/>
      <c r="AJ1355" s="141"/>
      <c r="AK1355" s="141"/>
      <c r="AL1355" s="141"/>
      <c r="AM1355" s="141"/>
      <c r="AN1355" s="141"/>
      <c r="AO1355" s="141"/>
      <c r="AP1355" s="141"/>
      <c r="AQ1355" s="141"/>
      <c r="AR1355" s="141"/>
      <c r="AS1355" s="141"/>
      <c r="AT1355" s="141"/>
      <c r="AU1355" s="141"/>
      <c r="AV1355" s="141"/>
      <c r="AW1355" s="141"/>
      <c r="AX1355" s="141"/>
      <c r="AY1355" s="141"/>
      <c r="AZ1355" s="141"/>
      <c r="BA1355" s="141"/>
      <c r="BB1355" s="141"/>
      <c r="BC1355" s="141"/>
    </row>
    <row r="1356" spans="7:55" s="2" customFormat="1" x14ac:dyDescent="0.4">
      <c r="G1356" s="141"/>
      <c r="H1356" s="141"/>
      <c r="I1356" s="141"/>
      <c r="J1356" s="141"/>
      <c r="K1356" s="141"/>
      <c r="L1356" s="141"/>
      <c r="M1356" s="141"/>
      <c r="N1356" s="141"/>
      <c r="O1356" s="141"/>
      <c r="P1356" s="141"/>
      <c r="Q1356" s="141"/>
      <c r="R1356" s="141"/>
      <c r="S1356" s="141"/>
      <c r="T1356" s="141"/>
      <c r="U1356" s="141"/>
      <c r="V1356" s="141"/>
      <c r="W1356" s="141"/>
      <c r="X1356" s="141"/>
      <c r="Y1356" s="141"/>
      <c r="Z1356" s="141"/>
      <c r="AA1356" s="141"/>
      <c r="AB1356" s="141"/>
      <c r="AC1356" s="141"/>
      <c r="AD1356" s="141"/>
      <c r="AE1356" s="141"/>
      <c r="AF1356" s="141"/>
      <c r="AG1356" s="141"/>
      <c r="AH1356" s="141"/>
      <c r="AI1356" s="141"/>
      <c r="AJ1356" s="141"/>
      <c r="AK1356" s="141"/>
      <c r="AL1356" s="141"/>
      <c r="AM1356" s="141"/>
      <c r="AN1356" s="141"/>
      <c r="AO1356" s="141"/>
      <c r="AP1356" s="141"/>
      <c r="AQ1356" s="141"/>
      <c r="AR1356" s="141"/>
      <c r="AS1356" s="141"/>
      <c r="AT1356" s="141"/>
      <c r="AU1356" s="141"/>
      <c r="AV1356" s="141"/>
      <c r="AW1356" s="141"/>
      <c r="AX1356" s="141"/>
      <c r="AY1356" s="141"/>
      <c r="AZ1356" s="141"/>
      <c r="BA1356" s="141"/>
      <c r="BB1356" s="141"/>
      <c r="BC1356" s="141"/>
    </row>
    <row r="1357" spans="7:55" s="2" customFormat="1" x14ac:dyDescent="0.4">
      <c r="G1357" s="141"/>
      <c r="H1357" s="141"/>
      <c r="I1357" s="141"/>
      <c r="J1357" s="141"/>
      <c r="K1357" s="141"/>
      <c r="L1357" s="141"/>
      <c r="M1357" s="141"/>
      <c r="N1357" s="141"/>
      <c r="O1357" s="141"/>
      <c r="P1357" s="141"/>
      <c r="Q1357" s="141"/>
      <c r="R1357" s="141"/>
      <c r="S1357" s="141"/>
      <c r="T1357" s="141"/>
      <c r="U1357" s="141"/>
      <c r="V1357" s="141"/>
      <c r="W1357" s="141"/>
      <c r="X1357" s="141"/>
      <c r="Y1357" s="141"/>
      <c r="Z1357" s="141"/>
      <c r="AA1357" s="141"/>
      <c r="AB1357" s="141"/>
      <c r="AC1357" s="141"/>
      <c r="AD1357" s="141"/>
      <c r="AE1357" s="141"/>
      <c r="AF1357" s="141"/>
      <c r="AG1357" s="141"/>
      <c r="AH1357" s="141"/>
      <c r="AI1357" s="141"/>
      <c r="AJ1357" s="141"/>
      <c r="AK1357" s="141"/>
      <c r="AL1357" s="141"/>
      <c r="AM1357" s="141"/>
      <c r="AN1357" s="141"/>
      <c r="AO1357" s="141"/>
      <c r="AP1357" s="141"/>
      <c r="AQ1357" s="141"/>
      <c r="AR1357" s="141"/>
      <c r="AS1357" s="141"/>
      <c r="AT1357" s="141"/>
      <c r="AU1357" s="141"/>
      <c r="AV1357" s="141"/>
      <c r="AW1357" s="141"/>
      <c r="AX1357" s="141"/>
      <c r="AY1357" s="141"/>
      <c r="AZ1357" s="141"/>
      <c r="BA1357" s="141"/>
      <c r="BB1357" s="141"/>
      <c r="BC1357" s="141"/>
    </row>
    <row r="1358" spans="7:55" s="2" customFormat="1" x14ac:dyDescent="0.4">
      <c r="G1358" s="141"/>
      <c r="H1358" s="141"/>
      <c r="I1358" s="141"/>
      <c r="J1358" s="141"/>
      <c r="K1358" s="141"/>
      <c r="L1358" s="141"/>
      <c r="M1358" s="141"/>
      <c r="N1358" s="141"/>
      <c r="O1358" s="141"/>
      <c r="P1358" s="141"/>
      <c r="Q1358" s="141"/>
      <c r="R1358" s="141"/>
      <c r="S1358" s="141"/>
      <c r="T1358" s="141"/>
      <c r="U1358" s="141"/>
      <c r="V1358" s="141"/>
      <c r="W1358" s="141"/>
      <c r="X1358" s="141"/>
      <c r="Y1358" s="141"/>
      <c r="Z1358" s="141"/>
      <c r="AA1358" s="141"/>
      <c r="AB1358" s="141"/>
      <c r="AC1358" s="141"/>
      <c r="AD1358" s="141"/>
      <c r="AE1358" s="141"/>
      <c r="AF1358" s="141"/>
      <c r="AG1358" s="141"/>
      <c r="AH1358" s="141"/>
      <c r="AI1358" s="141"/>
      <c r="AJ1358" s="141"/>
      <c r="AK1358" s="141"/>
      <c r="AL1358" s="141"/>
      <c r="AM1358" s="141"/>
      <c r="AN1358" s="141"/>
      <c r="AO1358" s="141"/>
      <c r="AP1358" s="141"/>
      <c r="AQ1358" s="141"/>
      <c r="AR1358" s="141"/>
      <c r="AS1358" s="141"/>
      <c r="AT1358" s="141"/>
      <c r="AU1358" s="141"/>
      <c r="AV1358" s="141"/>
      <c r="AW1358" s="141"/>
      <c r="AX1358" s="141"/>
      <c r="AY1358" s="141"/>
      <c r="AZ1358" s="141"/>
      <c r="BA1358" s="141"/>
      <c r="BB1358" s="141"/>
      <c r="BC1358" s="141"/>
    </row>
    <row r="1359" spans="7:55" s="2" customFormat="1" x14ac:dyDescent="0.4">
      <c r="G1359" s="141"/>
      <c r="H1359" s="141"/>
      <c r="I1359" s="141"/>
      <c r="J1359" s="141"/>
      <c r="K1359" s="141"/>
      <c r="L1359" s="141"/>
      <c r="M1359" s="141"/>
      <c r="N1359" s="141"/>
      <c r="O1359" s="141"/>
      <c r="P1359" s="141"/>
      <c r="Q1359" s="141"/>
      <c r="R1359" s="141"/>
      <c r="S1359" s="141"/>
      <c r="T1359" s="141"/>
      <c r="U1359" s="141"/>
      <c r="V1359" s="141"/>
      <c r="W1359" s="141"/>
      <c r="X1359" s="141"/>
      <c r="Y1359" s="141"/>
      <c r="Z1359" s="141"/>
      <c r="AA1359" s="141"/>
      <c r="AB1359" s="141"/>
      <c r="AC1359" s="141"/>
      <c r="AD1359" s="141"/>
      <c r="AE1359" s="141"/>
      <c r="AF1359" s="141"/>
      <c r="AG1359" s="141"/>
      <c r="AH1359" s="141"/>
      <c r="AI1359" s="141"/>
      <c r="AJ1359" s="141"/>
      <c r="AK1359" s="141"/>
      <c r="AL1359" s="141"/>
      <c r="AM1359" s="141"/>
      <c r="AN1359" s="141"/>
      <c r="AO1359" s="141"/>
      <c r="AP1359" s="141"/>
      <c r="AQ1359" s="141"/>
      <c r="AR1359" s="141"/>
      <c r="AS1359" s="141"/>
      <c r="AT1359" s="141"/>
      <c r="AU1359" s="141"/>
      <c r="AV1359" s="141"/>
      <c r="AW1359" s="141"/>
      <c r="AX1359" s="141"/>
      <c r="AY1359" s="141"/>
      <c r="AZ1359" s="141"/>
      <c r="BA1359" s="141"/>
      <c r="BB1359" s="141"/>
      <c r="BC1359" s="141"/>
    </row>
    <row r="1360" spans="7:55" s="2" customFormat="1" x14ac:dyDescent="0.4">
      <c r="G1360" s="141"/>
      <c r="H1360" s="141"/>
      <c r="I1360" s="141"/>
      <c r="J1360" s="141"/>
      <c r="K1360" s="141"/>
      <c r="L1360" s="141"/>
      <c r="M1360" s="141"/>
      <c r="N1360" s="141"/>
      <c r="O1360" s="141"/>
      <c r="P1360" s="141"/>
      <c r="Q1360" s="141"/>
      <c r="R1360" s="141"/>
      <c r="S1360" s="141"/>
      <c r="T1360" s="141"/>
      <c r="U1360" s="141"/>
      <c r="V1360" s="141"/>
      <c r="W1360" s="141"/>
      <c r="X1360" s="141"/>
      <c r="Y1360" s="141"/>
      <c r="Z1360" s="141"/>
      <c r="AA1360" s="141"/>
      <c r="AB1360" s="141"/>
      <c r="AC1360" s="141"/>
      <c r="AD1360" s="141"/>
      <c r="AE1360" s="141"/>
      <c r="AF1360" s="141"/>
      <c r="AG1360" s="141"/>
      <c r="AH1360" s="141"/>
      <c r="AI1360" s="141"/>
      <c r="AJ1360" s="141"/>
      <c r="AK1360" s="141"/>
      <c r="AL1360" s="141"/>
      <c r="AM1360" s="141"/>
      <c r="AN1360" s="141"/>
      <c r="AO1360" s="141"/>
      <c r="AP1360" s="141"/>
      <c r="AQ1360" s="141"/>
      <c r="AR1360" s="141"/>
      <c r="AS1360" s="141"/>
      <c r="AT1360" s="141"/>
      <c r="AU1360" s="141"/>
      <c r="AV1360" s="141"/>
      <c r="AW1360" s="141"/>
      <c r="AX1360" s="141"/>
      <c r="AY1360" s="141"/>
      <c r="AZ1360" s="141"/>
      <c r="BA1360" s="141"/>
      <c r="BB1360" s="141"/>
      <c r="BC1360" s="141"/>
    </row>
    <row r="1361" spans="7:55" s="2" customFormat="1" x14ac:dyDescent="0.4">
      <c r="G1361" s="141"/>
      <c r="H1361" s="141"/>
      <c r="I1361" s="141"/>
      <c r="J1361" s="141"/>
      <c r="K1361" s="141"/>
      <c r="L1361" s="141"/>
      <c r="M1361" s="141"/>
      <c r="N1361" s="141"/>
      <c r="O1361" s="141"/>
      <c r="P1361" s="141"/>
      <c r="Q1361" s="141"/>
      <c r="R1361" s="141"/>
      <c r="S1361" s="141"/>
      <c r="T1361" s="141"/>
      <c r="U1361" s="141"/>
      <c r="V1361" s="141"/>
      <c r="W1361" s="141"/>
      <c r="X1361" s="141"/>
      <c r="Y1361" s="141"/>
      <c r="Z1361" s="141"/>
      <c r="AA1361" s="141"/>
      <c r="AB1361" s="141"/>
      <c r="AC1361" s="141"/>
      <c r="AD1361" s="141"/>
      <c r="AE1361" s="141"/>
      <c r="AF1361" s="141"/>
      <c r="AG1361" s="141"/>
      <c r="AH1361" s="141"/>
      <c r="AI1361" s="141"/>
      <c r="AJ1361" s="141"/>
      <c r="AK1361" s="141"/>
      <c r="AL1361" s="141"/>
      <c r="AM1361" s="141"/>
      <c r="AN1361" s="141"/>
      <c r="AO1361" s="141"/>
      <c r="AP1361" s="141"/>
      <c r="AQ1361" s="141"/>
      <c r="AR1361" s="141"/>
      <c r="AS1361" s="141"/>
      <c r="AT1361" s="141"/>
      <c r="AU1361" s="141"/>
      <c r="AV1361" s="141"/>
      <c r="AW1361" s="141"/>
      <c r="AX1361" s="141"/>
      <c r="AY1361" s="141"/>
      <c r="AZ1361" s="141"/>
      <c r="BA1361" s="141"/>
      <c r="BB1361" s="141"/>
      <c r="BC1361" s="141"/>
    </row>
    <row r="1362" spans="7:55" s="2" customFormat="1" x14ac:dyDescent="0.4">
      <c r="G1362" s="141"/>
      <c r="H1362" s="141"/>
      <c r="I1362" s="141"/>
      <c r="J1362" s="141"/>
      <c r="K1362" s="141"/>
      <c r="L1362" s="141"/>
      <c r="M1362" s="141"/>
      <c r="N1362" s="141"/>
      <c r="O1362" s="141"/>
      <c r="P1362" s="141"/>
      <c r="Q1362" s="141"/>
      <c r="R1362" s="141"/>
      <c r="S1362" s="141"/>
      <c r="T1362" s="141"/>
      <c r="U1362" s="141"/>
      <c r="V1362" s="141"/>
      <c r="W1362" s="141"/>
      <c r="X1362" s="141"/>
      <c r="Y1362" s="141"/>
      <c r="Z1362" s="141"/>
      <c r="AA1362" s="141"/>
      <c r="AB1362" s="141"/>
      <c r="AC1362" s="141"/>
      <c r="AD1362" s="141"/>
      <c r="AE1362" s="141"/>
      <c r="AF1362" s="141"/>
      <c r="AG1362" s="141"/>
      <c r="AH1362" s="141"/>
      <c r="AI1362" s="141"/>
      <c r="AJ1362" s="141"/>
      <c r="AK1362" s="141"/>
      <c r="AL1362" s="141"/>
      <c r="AM1362" s="141"/>
      <c r="AN1362" s="141"/>
      <c r="AO1362" s="141"/>
      <c r="AP1362" s="141"/>
      <c r="AQ1362" s="141"/>
      <c r="AR1362" s="141"/>
      <c r="AS1362" s="141"/>
      <c r="AT1362" s="141"/>
      <c r="AU1362" s="141"/>
      <c r="AV1362" s="141"/>
      <c r="AW1362" s="141"/>
      <c r="AX1362" s="141"/>
      <c r="AY1362" s="141"/>
      <c r="AZ1362" s="141"/>
      <c r="BA1362" s="141"/>
      <c r="BB1362" s="141"/>
      <c r="BC1362" s="141"/>
    </row>
    <row r="1363" spans="7:55" s="2" customFormat="1" x14ac:dyDescent="0.4">
      <c r="G1363" s="141"/>
      <c r="H1363" s="141"/>
      <c r="I1363" s="141"/>
      <c r="J1363" s="141"/>
      <c r="K1363" s="141"/>
      <c r="L1363" s="141"/>
      <c r="M1363" s="141"/>
      <c r="N1363" s="141"/>
      <c r="O1363" s="141"/>
      <c r="P1363" s="141"/>
      <c r="Q1363" s="141"/>
      <c r="R1363" s="141"/>
      <c r="S1363" s="141"/>
      <c r="T1363" s="141"/>
      <c r="U1363" s="141"/>
      <c r="V1363" s="141"/>
      <c r="W1363" s="141"/>
      <c r="X1363" s="141"/>
      <c r="Y1363" s="141"/>
      <c r="Z1363" s="141"/>
      <c r="AA1363" s="141"/>
      <c r="AB1363" s="141"/>
      <c r="AC1363" s="141"/>
      <c r="AD1363" s="141"/>
      <c r="AE1363" s="141"/>
      <c r="AF1363" s="141"/>
      <c r="AG1363" s="141"/>
      <c r="AH1363" s="141"/>
      <c r="AI1363" s="141"/>
      <c r="AJ1363" s="141"/>
      <c r="AK1363" s="141"/>
      <c r="AL1363" s="141"/>
      <c r="AM1363" s="141"/>
      <c r="AN1363" s="141"/>
      <c r="AO1363" s="141"/>
      <c r="AP1363" s="141"/>
      <c r="AQ1363" s="141"/>
      <c r="AR1363" s="141"/>
      <c r="AS1363" s="141"/>
      <c r="AT1363" s="141"/>
      <c r="AU1363" s="141"/>
      <c r="AV1363" s="141"/>
      <c r="AW1363" s="141"/>
      <c r="AX1363" s="141"/>
      <c r="AY1363" s="141"/>
      <c r="AZ1363" s="141"/>
      <c r="BA1363" s="141"/>
      <c r="BB1363" s="141"/>
      <c r="BC1363" s="141"/>
    </row>
    <row r="1364" spans="7:55" s="2" customFormat="1" x14ac:dyDescent="0.4">
      <c r="G1364" s="141"/>
      <c r="H1364" s="141"/>
      <c r="I1364" s="141"/>
      <c r="J1364" s="141"/>
      <c r="K1364" s="141"/>
      <c r="L1364" s="141"/>
      <c r="M1364" s="141"/>
      <c r="N1364" s="141"/>
      <c r="O1364" s="141"/>
      <c r="P1364" s="141"/>
      <c r="Q1364" s="141"/>
      <c r="R1364" s="141"/>
      <c r="S1364" s="141"/>
      <c r="T1364" s="141"/>
      <c r="U1364" s="141"/>
      <c r="V1364" s="141"/>
      <c r="W1364" s="141"/>
      <c r="X1364" s="141"/>
      <c r="Y1364" s="141"/>
      <c r="Z1364" s="141"/>
      <c r="AA1364" s="141"/>
      <c r="AB1364" s="141"/>
      <c r="AC1364" s="141"/>
      <c r="AD1364" s="141"/>
      <c r="AE1364" s="141"/>
      <c r="AF1364" s="141"/>
      <c r="AG1364" s="141"/>
      <c r="AH1364" s="141"/>
      <c r="AI1364" s="141"/>
      <c r="AJ1364" s="141"/>
      <c r="AK1364" s="141"/>
      <c r="AL1364" s="141"/>
      <c r="AM1364" s="141"/>
      <c r="AN1364" s="141"/>
      <c r="AO1364" s="141"/>
      <c r="AP1364" s="141"/>
      <c r="AQ1364" s="141"/>
      <c r="AR1364" s="141"/>
      <c r="AS1364" s="141"/>
      <c r="AT1364" s="141"/>
      <c r="AU1364" s="141"/>
      <c r="AV1364" s="141"/>
      <c r="AW1364" s="141"/>
      <c r="AX1364" s="141"/>
      <c r="AY1364" s="141"/>
      <c r="AZ1364" s="141"/>
      <c r="BA1364" s="141"/>
      <c r="BB1364" s="141"/>
      <c r="BC1364" s="141"/>
    </row>
    <row r="1365" spans="7:55" s="2" customFormat="1" x14ac:dyDescent="0.4">
      <c r="G1365" s="141"/>
      <c r="H1365" s="141"/>
      <c r="I1365" s="141"/>
      <c r="J1365" s="141"/>
      <c r="K1365" s="141"/>
      <c r="L1365" s="141"/>
      <c r="M1365" s="141"/>
      <c r="N1365" s="141"/>
      <c r="O1365" s="141"/>
      <c r="P1365" s="141"/>
      <c r="Q1365" s="141"/>
      <c r="R1365" s="141"/>
      <c r="S1365" s="141"/>
      <c r="T1365" s="141"/>
      <c r="U1365" s="141"/>
      <c r="V1365" s="141"/>
      <c r="W1365" s="141"/>
      <c r="X1365" s="141"/>
      <c r="Y1365" s="141"/>
      <c r="Z1365" s="141"/>
      <c r="AA1365" s="141"/>
      <c r="AB1365" s="141"/>
      <c r="AC1365" s="141"/>
      <c r="AD1365" s="141"/>
      <c r="AE1365" s="141"/>
      <c r="AF1365" s="141"/>
      <c r="AG1365" s="141"/>
      <c r="AH1365" s="141"/>
      <c r="AI1365" s="141"/>
      <c r="AJ1365" s="141"/>
      <c r="AK1365" s="141"/>
      <c r="AL1365" s="141"/>
      <c r="AM1365" s="141"/>
      <c r="AN1365" s="141"/>
      <c r="AO1365" s="141"/>
      <c r="AP1365" s="141"/>
      <c r="AQ1365" s="141"/>
      <c r="AR1365" s="141"/>
      <c r="AS1365" s="141"/>
      <c r="AT1365" s="141"/>
      <c r="AU1365" s="141"/>
      <c r="AV1365" s="141"/>
      <c r="AW1365" s="141"/>
      <c r="AX1365" s="141"/>
      <c r="AY1365" s="141"/>
      <c r="AZ1365" s="141"/>
      <c r="BA1365" s="141"/>
      <c r="BB1365" s="141"/>
      <c r="BC1365" s="141"/>
    </row>
    <row r="1366" spans="7:55" s="2" customFormat="1" x14ac:dyDescent="0.4">
      <c r="G1366" s="141"/>
      <c r="H1366" s="141"/>
      <c r="I1366" s="141"/>
      <c r="J1366" s="141"/>
      <c r="K1366" s="141"/>
      <c r="L1366" s="141"/>
      <c r="M1366" s="141"/>
      <c r="N1366" s="141"/>
      <c r="O1366" s="141"/>
      <c r="P1366" s="141"/>
      <c r="Q1366" s="141"/>
      <c r="R1366" s="141"/>
      <c r="S1366" s="141"/>
      <c r="T1366" s="141"/>
      <c r="U1366" s="141"/>
      <c r="V1366" s="141"/>
      <c r="W1366" s="141"/>
      <c r="X1366" s="141"/>
      <c r="Y1366" s="141"/>
      <c r="Z1366" s="141"/>
      <c r="AA1366" s="141"/>
      <c r="AB1366" s="141"/>
      <c r="AC1366" s="141"/>
      <c r="AD1366" s="141"/>
      <c r="AE1366" s="141"/>
      <c r="AF1366" s="141"/>
      <c r="AG1366" s="141"/>
      <c r="AH1366" s="141"/>
      <c r="AI1366" s="141"/>
      <c r="AJ1366" s="141"/>
      <c r="AK1366" s="141"/>
      <c r="AL1366" s="141"/>
      <c r="AM1366" s="141"/>
      <c r="AN1366" s="141"/>
      <c r="AO1366" s="141"/>
      <c r="AP1366" s="141"/>
      <c r="AQ1366" s="141"/>
      <c r="AR1366" s="141"/>
      <c r="AS1366" s="141"/>
      <c r="AT1366" s="141"/>
      <c r="AU1366" s="141"/>
      <c r="AV1366" s="141"/>
      <c r="AW1366" s="141"/>
      <c r="AX1366" s="141"/>
      <c r="AY1366" s="141"/>
      <c r="AZ1366" s="141"/>
      <c r="BA1366" s="141"/>
      <c r="BB1366" s="141"/>
      <c r="BC1366" s="141"/>
    </row>
    <row r="1367" spans="7:55" s="2" customFormat="1" x14ac:dyDescent="0.4">
      <c r="G1367" s="141"/>
      <c r="H1367" s="141"/>
      <c r="I1367" s="141"/>
      <c r="J1367" s="141"/>
      <c r="K1367" s="141"/>
      <c r="L1367" s="141"/>
      <c r="M1367" s="141"/>
      <c r="N1367" s="141"/>
      <c r="O1367" s="141"/>
      <c r="P1367" s="141"/>
      <c r="Q1367" s="141"/>
      <c r="R1367" s="141"/>
      <c r="S1367" s="141"/>
      <c r="T1367" s="141"/>
      <c r="U1367" s="141"/>
      <c r="V1367" s="141"/>
      <c r="W1367" s="141"/>
      <c r="X1367" s="141"/>
      <c r="Y1367" s="141"/>
      <c r="Z1367" s="141"/>
      <c r="AA1367" s="141"/>
      <c r="AB1367" s="141"/>
      <c r="AC1367" s="141"/>
      <c r="AD1367" s="141"/>
      <c r="AE1367" s="141"/>
      <c r="AF1367" s="141"/>
      <c r="AG1367" s="141"/>
      <c r="AH1367" s="141"/>
      <c r="AI1367" s="141"/>
      <c r="AJ1367" s="141"/>
      <c r="AK1367" s="141"/>
      <c r="AL1367" s="141"/>
      <c r="AM1367" s="141"/>
      <c r="AN1367" s="141"/>
      <c r="AO1367" s="141"/>
      <c r="AP1367" s="141"/>
      <c r="AQ1367" s="141"/>
      <c r="AR1367" s="141"/>
      <c r="AS1367" s="141"/>
      <c r="AT1367" s="141"/>
      <c r="AU1367" s="141"/>
      <c r="AV1367" s="141"/>
      <c r="AW1367" s="141"/>
      <c r="AX1367" s="141"/>
      <c r="AY1367" s="141"/>
      <c r="AZ1367" s="141"/>
      <c r="BA1367" s="141"/>
      <c r="BB1367" s="141"/>
      <c r="BC1367" s="141"/>
    </row>
    <row r="1368" spans="7:55" s="2" customFormat="1" x14ac:dyDescent="0.4">
      <c r="G1368" s="141"/>
      <c r="H1368" s="141"/>
      <c r="I1368" s="141"/>
      <c r="J1368" s="141"/>
      <c r="K1368" s="141"/>
      <c r="L1368" s="141"/>
      <c r="M1368" s="141"/>
      <c r="N1368" s="141"/>
      <c r="O1368" s="141"/>
      <c r="P1368" s="141"/>
      <c r="Q1368" s="141"/>
      <c r="R1368" s="141"/>
      <c r="S1368" s="141"/>
      <c r="T1368" s="141"/>
      <c r="U1368" s="141"/>
      <c r="V1368" s="141"/>
      <c r="W1368" s="141"/>
      <c r="X1368" s="141"/>
      <c r="Y1368" s="141"/>
      <c r="Z1368" s="141"/>
      <c r="AA1368" s="141"/>
      <c r="AB1368" s="141"/>
      <c r="AC1368" s="141"/>
      <c r="AD1368" s="141"/>
      <c r="AE1368" s="141"/>
      <c r="AF1368" s="141"/>
      <c r="AG1368" s="141"/>
      <c r="AH1368" s="141"/>
      <c r="AI1368" s="141"/>
      <c r="AJ1368" s="141"/>
      <c r="AK1368" s="141"/>
      <c r="AL1368" s="141"/>
      <c r="AM1368" s="141"/>
      <c r="AN1368" s="141"/>
      <c r="AO1368" s="141"/>
      <c r="AP1368" s="141"/>
      <c r="AQ1368" s="141"/>
      <c r="AR1368" s="141"/>
      <c r="AS1368" s="141"/>
      <c r="AT1368" s="141"/>
      <c r="AU1368" s="141"/>
      <c r="AV1368" s="141"/>
      <c r="AW1368" s="141"/>
      <c r="AX1368" s="141"/>
      <c r="AY1368" s="141"/>
      <c r="AZ1368" s="141"/>
      <c r="BA1368" s="141"/>
      <c r="BB1368" s="141"/>
      <c r="BC1368" s="141"/>
    </row>
    <row r="1369" spans="7:55" s="2" customFormat="1" x14ac:dyDescent="0.4">
      <c r="G1369" s="141"/>
      <c r="H1369" s="141"/>
      <c r="I1369" s="141"/>
      <c r="J1369" s="141"/>
      <c r="K1369" s="141"/>
      <c r="L1369" s="141"/>
      <c r="M1369" s="141"/>
      <c r="N1369" s="141"/>
      <c r="O1369" s="141"/>
      <c r="P1369" s="141"/>
      <c r="Q1369" s="141"/>
      <c r="R1369" s="141"/>
      <c r="S1369" s="141"/>
      <c r="T1369" s="141"/>
      <c r="U1369" s="141"/>
      <c r="V1369" s="141"/>
      <c r="W1369" s="141"/>
      <c r="X1369" s="141"/>
      <c r="Y1369" s="141"/>
      <c r="Z1369" s="141"/>
      <c r="AA1369" s="141"/>
      <c r="AB1369" s="141"/>
      <c r="AC1369" s="141"/>
      <c r="AD1369" s="141"/>
      <c r="AE1369" s="141"/>
      <c r="AF1369" s="141"/>
      <c r="AG1369" s="141"/>
      <c r="AH1369" s="141"/>
      <c r="AI1369" s="141"/>
      <c r="AJ1369" s="141"/>
      <c r="AK1369" s="141"/>
      <c r="AL1369" s="141"/>
      <c r="AM1369" s="141"/>
      <c r="AN1369" s="141"/>
      <c r="AO1369" s="141"/>
      <c r="AP1369" s="141"/>
      <c r="AQ1369" s="141"/>
      <c r="AR1369" s="141"/>
      <c r="AS1369" s="141"/>
      <c r="AT1369" s="141"/>
      <c r="AU1369" s="141"/>
      <c r="AV1369" s="141"/>
      <c r="AW1369" s="141"/>
      <c r="AX1369" s="141"/>
      <c r="AY1369" s="141"/>
      <c r="AZ1369" s="141"/>
      <c r="BA1369" s="141"/>
      <c r="BB1369" s="141"/>
      <c r="BC1369" s="141"/>
    </row>
    <row r="1370" spans="7:55" s="2" customFormat="1" x14ac:dyDescent="0.4">
      <c r="G1370" s="141"/>
      <c r="H1370" s="141"/>
      <c r="I1370" s="141"/>
      <c r="J1370" s="141"/>
      <c r="K1370" s="141"/>
      <c r="L1370" s="141"/>
      <c r="M1370" s="141"/>
      <c r="N1370" s="141"/>
      <c r="O1370" s="141"/>
      <c r="P1370" s="141"/>
      <c r="Q1370" s="141"/>
      <c r="R1370" s="141"/>
      <c r="S1370" s="141"/>
      <c r="T1370" s="141"/>
      <c r="U1370" s="141"/>
      <c r="V1370" s="141"/>
      <c r="W1370" s="141"/>
      <c r="X1370" s="141"/>
      <c r="Y1370" s="141"/>
      <c r="Z1370" s="141"/>
      <c r="AA1370" s="141"/>
      <c r="AB1370" s="141"/>
      <c r="AC1370" s="141"/>
      <c r="AD1370" s="141"/>
      <c r="AE1370" s="141"/>
      <c r="AF1370" s="141"/>
      <c r="AG1370" s="141"/>
      <c r="AH1370" s="141"/>
      <c r="AI1370" s="141"/>
      <c r="AJ1370" s="141"/>
      <c r="AK1370" s="141"/>
      <c r="AL1370" s="141"/>
      <c r="AM1370" s="141"/>
      <c r="AN1370" s="141"/>
      <c r="AO1370" s="141"/>
      <c r="AP1370" s="141"/>
      <c r="AQ1370" s="141"/>
      <c r="AR1370" s="141"/>
      <c r="AS1370" s="141"/>
      <c r="AT1370" s="141"/>
      <c r="AU1370" s="141"/>
      <c r="AV1370" s="141"/>
      <c r="AW1370" s="141"/>
      <c r="AX1370" s="141"/>
      <c r="AY1370" s="141"/>
      <c r="AZ1370" s="141"/>
      <c r="BA1370" s="141"/>
      <c r="BB1370" s="141"/>
      <c r="BC1370" s="141"/>
    </row>
    <row r="1371" spans="7:55" s="2" customFormat="1" x14ac:dyDescent="0.4">
      <c r="G1371" s="141"/>
      <c r="H1371" s="141"/>
      <c r="I1371" s="141"/>
      <c r="J1371" s="141"/>
      <c r="K1371" s="141"/>
      <c r="L1371" s="141"/>
      <c r="M1371" s="141"/>
      <c r="N1371" s="141"/>
      <c r="O1371" s="141"/>
      <c r="P1371" s="141"/>
      <c r="Q1371" s="141"/>
      <c r="R1371" s="141"/>
      <c r="S1371" s="141"/>
      <c r="T1371" s="141"/>
      <c r="U1371" s="141"/>
      <c r="V1371" s="141"/>
      <c r="W1371" s="141"/>
      <c r="X1371" s="141"/>
      <c r="Y1371" s="141"/>
      <c r="Z1371" s="141"/>
      <c r="AA1371" s="141"/>
      <c r="AB1371" s="141"/>
      <c r="AC1371" s="141"/>
      <c r="AD1371" s="141"/>
      <c r="AE1371" s="141"/>
      <c r="AF1371" s="141"/>
      <c r="AG1371" s="141"/>
      <c r="AH1371" s="141"/>
      <c r="AI1371" s="141"/>
      <c r="AJ1371" s="141"/>
      <c r="AK1371" s="141"/>
      <c r="AL1371" s="141"/>
      <c r="AM1371" s="141"/>
      <c r="AN1371" s="141"/>
      <c r="AO1371" s="141"/>
      <c r="AP1371" s="141"/>
      <c r="AQ1371" s="141"/>
      <c r="AR1371" s="141"/>
      <c r="AS1371" s="141"/>
      <c r="AT1371" s="141"/>
      <c r="AU1371" s="141"/>
      <c r="AV1371" s="141"/>
      <c r="AW1371" s="141"/>
      <c r="AX1371" s="141"/>
      <c r="AY1371" s="141"/>
      <c r="AZ1371" s="141"/>
      <c r="BA1371" s="141"/>
      <c r="BB1371" s="141"/>
      <c r="BC1371" s="141"/>
    </row>
    <row r="1372" spans="7:55" s="2" customFormat="1" x14ac:dyDescent="0.4">
      <c r="G1372" s="141"/>
      <c r="H1372" s="141"/>
      <c r="I1372" s="141"/>
      <c r="J1372" s="141"/>
      <c r="K1372" s="141"/>
      <c r="L1372" s="141"/>
      <c r="M1372" s="141"/>
      <c r="N1372" s="141"/>
      <c r="O1372" s="141"/>
      <c r="P1372" s="141"/>
      <c r="Q1372" s="141"/>
      <c r="R1372" s="141"/>
      <c r="S1372" s="141"/>
      <c r="T1372" s="141"/>
      <c r="U1372" s="141"/>
      <c r="V1372" s="141"/>
      <c r="W1372" s="141"/>
      <c r="X1372" s="141"/>
      <c r="Y1372" s="141"/>
      <c r="Z1372" s="141"/>
      <c r="AA1372" s="141"/>
      <c r="AB1372" s="141"/>
      <c r="AC1372" s="141"/>
      <c r="AD1372" s="141"/>
      <c r="AE1372" s="141"/>
      <c r="AF1372" s="141"/>
      <c r="AG1372" s="141"/>
      <c r="AH1372" s="141"/>
      <c r="AI1372" s="141"/>
      <c r="AJ1372" s="141"/>
      <c r="AK1372" s="141"/>
      <c r="AL1372" s="141"/>
      <c r="AM1372" s="141"/>
      <c r="AN1372" s="141"/>
      <c r="AO1372" s="141"/>
      <c r="AP1372" s="141"/>
      <c r="AQ1372" s="141"/>
      <c r="AR1372" s="141"/>
      <c r="AS1372" s="141"/>
      <c r="AT1372" s="141"/>
      <c r="AU1372" s="141"/>
      <c r="AV1372" s="141"/>
      <c r="AW1372" s="141"/>
      <c r="AX1372" s="141"/>
      <c r="AY1372" s="141"/>
      <c r="AZ1372" s="141"/>
      <c r="BA1372" s="141"/>
      <c r="BB1372" s="141"/>
      <c r="BC1372" s="141"/>
    </row>
    <row r="1373" spans="7:55" s="2" customFormat="1" x14ac:dyDescent="0.4">
      <c r="G1373" s="141"/>
      <c r="H1373" s="141"/>
      <c r="I1373" s="141"/>
      <c r="J1373" s="141"/>
      <c r="K1373" s="141"/>
      <c r="L1373" s="141"/>
      <c r="M1373" s="141"/>
      <c r="N1373" s="141"/>
      <c r="O1373" s="141"/>
      <c r="P1373" s="141"/>
      <c r="Q1373" s="141"/>
      <c r="R1373" s="141"/>
      <c r="S1373" s="141"/>
      <c r="T1373" s="141"/>
      <c r="U1373" s="141"/>
      <c r="V1373" s="141"/>
      <c r="W1373" s="141"/>
      <c r="X1373" s="141"/>
      <c r="Y1373" s="141"/>
      <c r="Z1373" s="141"/>
      <c r="AA1373" s="141"/>
      <c r="AB1373" s="141"/>
      <c r="AC1373" s="141"/>
      <c r="AD1373" s="141"/>
      <c r="AE1373" s="141"/>
      <c r="AF1373" s="141"/>
      <c r="AG1373" s="141"/>
      <c r="AH1373" s="141"/>
      <c r="AI1373" s="141"/>
      <c r="AJ1373" s="141"/>
      <c r="AK1373" s="141"/>
      <c r="AL1373" s="141"/>
      <c r="AM1373" s="141"/>
      <c r="AN1373" s="141"/>
      <c r="AO1373" s="141"/>
      <c r="AP1373" s="141"/>
      <c r="AQ1373" s="141"/>
      <c r="AR1373" s="141"/>
      <c r="AS1373" s="141"/>
      <c r="AT1373" s="141"/>
      <c r="AU1373" s="141"/>
      <c r="AV1373" s="141"/>
      <c r="AW1373" s="141"/>
      <c r="AX1373" s="141"/>
      <c r="AY1373" s="141"/>
      <c r="AZ1373" s="141"/>
      <c r="BA1373" s="141"/>
      <c r="BB1373" s="141"/>
      <c r="BC1373" s="141"/>
    </row>
    <row r="1374" spans="7:55" s="2" customFormat="1" x14ac:dyDescent="0.4">
      <c r="G1374" s="141"/>
      <c r="H1374" s="141"/>
      <c r="I1374" s="141"/>
      <c r="J1374" s="141"/>
      <c r="K1374" s="141"/>
      <c r="L1374" s="141"/>
      <c r="M1374" s="141"/>
      <c r="N1374" s="141"/>
      <c r="O1374" s="141"/>
      <c r="P1374" s="141"/>
      <c r="Q1374" s="141"/>
      <c r="R1374" s="141"/>
      <c r="S1374" s="141"/>
      <c r="T1374" s="141"/>
      <c r="U1374" s="141"/>
      <c r="V1374" s="141"/>
      <c r="W1374" s="141"/>
      <c r="X1374" s="141"/>
      <c r="Y1374" s="141"/>
      <c r="Z1374" s="141"/>
      <c r="AA1374" s="141"/>
      <c r="AB1374" s="141"/>
      <c r="AC1374" s="141"/>
      <c r="AD1374" s="141"/>
      <c r="AE1374" s="141"/>
      <c r="AF1374" s="141"/>
      <c r="AG1374" s="141"/>
      <c r="AH1374" s="141"/>
      <c r="AI1374" s="141"/>
      <c r="AJ1374" s="141"/>
      <c r="AK1374" s="141"/>
      <c r="AL1374" s="141"/>
      <c r="AM1374" s="141"/>
      <c r="AN1374" s="141"/>
      <c r="AO1374" s="141"/>
      <c r="AP1374" s="141"/>
      <c r="AQ1374" s="141"/>
      <c r="AR1374" s="141"/>
      <c r="AS1374" s="141"/>
      <c r="AT1374" s="141"/>
      <c r="AU1374" s="141"/>
      <c r="AV1374" s="141"/>
      <c r="AW1374" s="141"/>
      <c r="AX1374" s="141"/>
      <c r="AY1374" s="141"/>
      <c r="AZ1374" s="141"/>
      <c r="BA1374" s="141"/>
      <c r="BB1374" s="141"/>
      <c r="BC1374" s="141"/>
    </row>
    <row r="1375" spans="7:55" s="2" customFormat="1" x14ac:dyDescent="0.4">
      <c r="G1375" s="141"/>
      <c r="H1375" s="141"/>
      <c r="I1375" s="141"/>
      <c r="J1375" s="141"/>
      <c r="K1375" s="141"/>
      <c r="L1375" s="141"/>
      <c r="M1375" s="141"/>
      <c r="N1375" s="141"/>
      <c r="O1375" s="141"/>
      <c r="P1375" s="141"/>
      <c r="Q1375" s="141"/>
      <c r="R1375" s="141"/>
      <c r="S1375" s="141"/>
      <c r="T1375" s="141"/>
      <c r="U1375" s="141"/>
      <c r="V1375" s="141"/>
      <c r="W1375" s="141"/>
      <c r="X1375" s="141"/>
      <c r="Y1375" s="141"/>
      <c r="Z1375" s="141"/>
      <c r="AA1375" s="141"/>
      <c r="AB1375" s="141"/>
      <c r="AC1375" s="141"/>
      <c r="AD1375" s="141"/>
      <c r="AE1375" s="141"/>
      <c r="AF1375" s="141"/>
      <c r="AG1375" s="141"/>
      <c r="AH1375" s="141"/>
      <c r="AI1375" s="141"/>
      <c r="AJ1375" s="141"/>
      <c r="AK1375" s="141"/>
      <c r="AL1375" s="141"/>
      <c r="AM1375" s="141"/>
      <c r="AN1375" s="141"/>
      <c r="AO1375" s="141"/>
      <c r="AP1375" s="141"/>
      <c r="AQ1375" s="141"/>
      <c r="AR1375" s="141"/>
      <c r="AS1375" s="141"/>
      <c r="AT1375" s="141"/>
      <c r="AU1375" s="141"/>
      <c r="AV1375" s="141"/>
      <c r="AW1375" s="141"/>
      <c r="AX1375" s="141"/>
      <c r="AY1375" s="141"/>
      <c r="AZ1375" s="141"/>
      <c r="BA1375" s="141"/>
      <c r="BB1375" s="141"/>
      <c r="BC1375" s="141"/>
    </row>
    <row r="1376" spans="7:55" s="2" customFormat="1" x14ac:dyDescent="0.4">
      <c r="G1376" s="141"/>
      <c r="H1376" s="141"/>
      <c r="I1376" s="141"/>
      <c r="J1376" s="141"/>
      <c r="K1376" s="141"/>
      <c r="L1376" s="141"/>
      <c r="M1376" s="141"/>
      <c r="N1376" s="141"/>
      <c r="O1376" s="141"/>
      <c r="P1376" s="141"/>
      <c r="Q1376" s="141"/>
      <c r="R1376" s="141"/>
      <c r="S1376" s="141"/>
      <c r="T1376" s="141"/>
      <c r="U1376" s="141"/>
      <c r="V1376" s="141"/>
      <c r="W1376" s="141"/>
      <c r="X1376" s="141"/>
      <c r="Y1376" s="141"/>
      <c r="Z1376" s="141"/>
      <c r="AA1376" s="141"/>
      <c r="AB1376" s="141"/>
      <c r="AC1376" s="141"/>
      <c r="AD1376" s="141"/>
      <c r="AE1376" s="141"/>
      <c r="AF1376" s="141"/>
      <c r="AG1376" s="141"/>
      <c r="AH1376" s="141"/>
      <c r="AI1376" s="141"/>
      <c r="AJ1376" s="141"/>
      <c r="AK1376" s="141"/>
      <c r="AL1376" s="141"/>
      <c r="AM1376" s="141"/>
      <c r="AN1376" s="141"/>
      <c r="AO1376" s="141"/>
      <c r="AP1376" s="141"/>
      <c r="AQ1376" s="141"/>
      <c r="AR1376" s="141"/>
      <c r="AS1376" s="141"/>
      <c r="AT1376" s="141"/>
      <c r="AU1376" s="141"/>
      <c r="AV1376" s="141"/>
      <c r="AW1376" s="141"/>
      <c r="AX1376" s="141"/>
      <c r="AY1376" s="141"/>
      <c r="AZ1376" s="141"/>
      <c r="BA1376" s="141"/>
      <c r="BB1376" s="141"/>
      <c r="BC1376" s="141"/>
    </row>
    <row r="1377" spans="7:55" s="2" customFormat="1" x14ac:dyDescent="0.4">
      <c r="G1377" s="141"/>
      <c r="H1377" s="141"/>
      <c r="I1377" s="141"/>
      <c r="J1377" s="141"/>
      <c r="K1377" s="141"/>
      <c r="L1377" s="141"/>
      <c r="M1377" s="141"/>
      <c r="N1377" s="141"/>
      <c r="O1377" s="141"/>
      <c r="P1377" s="141"/>
      <c r="Q1377" s="141"/>
      <c r="R1377" s="141"/>
      <c r="S1377" s="141"/>
      <c r="T1377" s="141"/>
      <c r="U1377" s="141"/>
      <c r="V1377" s="141"/>
      <c r="W1377" s="141"/>
      <c r="X1377" s="141"/>
      <c r="Y1377" s="141"/>
      <c r="Z1377" s="141"/>
      <c r="AA1377" s="141"/>
      <c r="AB1377" s="141"/>
      <c r="AC1377" s="141"/>
      <c r="AD1377" s="141"/>
      <c r="AE1377" s="141"/>
      <c r="AF1377" s="141"/>
      <c r="AG1377" s="141"/>
      <c r="AH1377" s="141"/>
      <c r="AI1377" s="141"/>
      <c r="AJ1377" s="141"/>
      <c r="AK1377" s="141"/>
      <c r="AL1377" s="141"/>
      <c r="AM1377" s="141"/>
      <c r="AN1377" s="141"/>
      <c r="AO1377" s="141"/>
      <c r="AP1377" s="141"/>
      <c r="AQ1377" s="141"/>
      <c r="AR1377" s="141"/>
      <c r="AS1377" s="141"/>
      <c r="AT1377" s="141"/>
      <c r="AU1377" s="141"/>
      <c r="AV1377" s="141"/>
      <c r="AW1377" s="141"/>
      <c r="AX1377" s="141"/>
      <c r="AY1377" s="141"/>
      <c r="AZ1377" s="141"/>
      <c r="BA1377" s="141"/>
      <c r="BB1377" s="141"/>
      <c r="BC1377" s="141"/>
    </row>
    <row r="1378" spans="7:55" s="2" customFormat="1" x14ac:dyDescent="0.4">
      <c r="G1378" s="141"/>
      <c r="H1378" s="141"/>
      <c r="I1378" s="141"/>
      <c r="J1378" s="141"/>
      <c r="K1378" s="141"/>
      <c r="L1378" s="141"/>
      <c r="M1378" s="141"/>
      <c r="N1378" s="141"/>
      <c r="O1378" s="141"/>
      <c r="P1378" s="141"/>
      <c r="Q1378" s="141"/>
      <c r="R1378" s="141"/>
      <c r="S1378" s="141"/>
      <c r="T1378" s="141"/>
      <c r="U1378" s="141"/>
      <c r="V1378" s="141"/>
      <c r="W1378" s="141"/>
      <c r="X1378" s="141"/>
      <c r="Y1378" s="141"/>
      <c r="Z1378" s="141"/>
      <c r="AA1378" s="141"/>
      <c r="AB1378" s="141"/>
      <c r="AC1378" s="141"/>
      <c r="AD1378" s="141"/>
      <c r="AE1378" s="141"/>
      <c r="AF1378" s="141"/>
      <c r="AG1378" s="141"/>
      <c r="AH1378" s="141"/>
      <c r="AI1378" s="141"/>
      <c r="AJ1378" s="141"/>
      <c r="AK1378" s="141"/>
      <c r="AL1378" s="141"/>
      <c r="AM1378" s="141"/>
      <c r="AN1378" s="141"/>
      <c r="AO1378" s="141"/>
      <c r="AP1378" s="141"/>
      <c r="AQ1378" s="141"/>
      <c r="AR1378" s="141"/>
      <c r="AS1378" s="141"/>
      <c r="AT1378" s="141"/>
      <c r="AU1378" s="141"/>
      <c r="AV1378" s="141"/>
      <c r="AW1378" s="141"/>
      <c r="AX1378" s="141"/>
      <c r="AY1378" s="141"/>
      <c r="AZ1378" s="141"/>
      <c r="BA1378" s="141"/>
      <c r="BB1378" s="141"/>
      <c r="BC1378" s="141"/>
    </row>
    <row r="1379" spans="7:55" s="2" customFormat="1" x14ac:dyDescent="0.4">
      <c r="G1379" s="141"/>
      <c r="H1379" s="141"/>
      <c r="I1379" s="141"/>
      <c r="J1379" s="141"/>
      <c r="K1379" s="141"/>
      <c r="L1379" s="141"/>
      <c r="M1379" s="141"/>
      <c r="N1379" s="141"/>
      <c r="O1379" s="141"/>
      <c r="P1379" s="141"/>
      <c r="Q1379" s="141"/>
      <c r="R1379" s="141"/>
      <c r="S1379" s="141"/>
      <c r="T1379" s="141"/>
      <c r="U1379" s="141"/>
      <c r="V1379" s="141"/>
      <c r="W1379" s="141"/>
      <c r="X1379" s="141"/>
      <c r="Y1379" s="141"/>
      <c r="Z1379" s="141"/>
      <c r="AA1379" s="141"/>
      <c r="AB1379" s="141"/>
      <c r="AC1379" s="141"/>
      <c r="AD1379" s="141"/>
      <c r="AE1379" s="141"/>
      <c r="AF1379" s="141"/>
      <c r="AG1379" s="141"/>
      <c r="AH1379" s="141"/>
      <c r="AI1379" s="141"/>
      <c r="AJ1379" s="141"/>
      <c r="AK1379" s="141"/>
      <c r="AL1379" s="141"/>
      <c r="AM1379" s="141"/>
      <c r="AN1379" s="141"/>
      <c r="AO1379" s="141"/>
      <c r="AP1379" s="141"/>
      <c r="AQ1379" s="141"/>
      <c r="AR1379" s="141"/>
      <c r="AS1379" s="141"/>
      <c r="AT1379" s="141"/>
      <c r="AU1379" s="141"/>
      <c r="AV1379" s="141"/>
      <c r="AW1379" s="141"/>
      <c r="AX1379" s="141"/>
      <c r="AY1379" s="141"/>
      <c r="AZ1379" s="141"/>
      <c r="BA1379" s="141"/>
      <c r="BB1379" s="141"/>
      <c r="BC1379" s="141"/>
    </row>
    <row r="1380" spans="7:55" s="2" customFormat="1" x14ac:dyDescent="0.4">
      <c r="G1380" s="141"/>
      <c r="H1380" s="141"/>
      <c r="I1380" s="141"/>
      <c r="J1380" s="141"/>
      <c r="K1380" s="141"/>
      <c r="L1380" s="141"/>
      <c r="M1380" s="141"/>
      <c r="N1380" s="141"/>
      <c r="O1380" s="141"/>
      <c r="P1380" s="141"/>
      <c r="Q1380" s="141"/>
      <c r="R1380" s="141"/>
      <c r="S1380" s="141"/>
      <c r="T1380" s="141"/>
      <c r="U1380" s="141"/>
      <c r="V1380" s="141"/>
      <c r="W1380" s="141"/>
      <c r="X1380" s="141"/>
      <c r="Y1380" s="141"/>
      <c r="Z1380" s="141"/>
      <c r="AA1380" s="141"/>
      <c r="AB1380" s="141"/>
      <c r="AC1380" s="141"/>
      <c r="AD1380" s="141"/>
      <c r="AE1380" s="141"/>
      <c r="AF1380" s="141"/>
      <c r="AG1380" s="141"/>
      <c r="AH1380" s="141"/>
      <c r="AI1380" s="141"/>
      <c r="AJ1380" s="141"/>
      <c r="AK1380" s="141"/>
      <c r="AL1380" s="141"/>
      <c r="AM1380" s="141"/>
      <c r="AN1380" s="141"/>
      <c r="AO1380" s="141"/>
      <c r="AP1380" s="141"/>
      <c r="AQ1380" s="141"/>
      <c r="AR1380" s="141"/>
      <c r="AS1380" s="141"/>
      <c r="AT1380" s="141"/>
      <c r="AU1380" s="141"/>
      <c r="AV1380" s="141"/>
      <c r="AW1380" s="141"/>
      <c r="AX1380" s="141"/>
      <c r="AY1380" s="141"/>
      <c r="AZ1380" s="141"/>
      <c r="BA1380" s="141"/>
      <c r="BB1380" s="141"/>
      <c r="BC1380" s="141"/>
    </row>
    <row r="1381" spans="7:55" s="2" customFormat="1" x14ac:dyDescent="0.4">
      <c r="G1381" s="141"/>
      <c r="H1381" s="141"/>
      <c r="I1381" s="141"/>
      <c r="J1381" s="141"/>
      <c r="K1381" s="141"/>
      <c r="L1381" s="141"/>
      <c r="M1381" s="141"/>
      <c r="N1381" s="141"/>
      <c r="O1381" s="141"/>
      <c r="P1381" s="141"/>
      <c r="Q1381" s="141"/>
      <c r="R1381" s="141"/>
      <c r="S1381" s="141"/>
      <c r="T1381" s="141"/>
      <c r="U1381" s="141"/>
      <c r="V1381" s="141"/>
      <c r="W1381" s="141"/>
      <c r="X1381" s="141"/>
      <c r="Y1381" s="141"/>
      <c r="Z1381" s="141"/>
      <c r="AA1381" s="141"/>
      <c r="AB1381" s="141"/>
      <c r="AC1381" s="141"/>
      <c r="AD1381" s="141"/>
      <c r="AE1381" s="141"/>
      <c r="AF1381" s="141"/>
      <c r="AG1381" s="141"/>
      <c r="AH1381" s="141"/>
      <c r="AI1381" s="141"/>
      <c r="AJ1381" s="141"/>
      <c r="AK1381" s="141"/>
      <c r="AL1381" s="141"/>
      <c r="AM1381" s="141"/>
      <c r="AN1381" s="141"/>
      <c r="AO1381" s="141"/>
      <c r="AP1381" s="141"/>
      <c r="AQ1381" s="141"/>
      <c r="AR1381" s="141"/>
      <c r="AS1381" s="141"/>
      <c r="AT1381" s="141"/>
      <c r="AU1381" s="141"/>
      <c r="AV1381" s="141"/>
      <c r="AW1381" s="141"/>
      <c r="AX1381" s="141"/>
      <c r="AY1381" s="141"/>
      <c r="AZ1381" s="141"/>
      <c r="BA1381" s="141"/>
      <c r="BB1381" s="141"/>
      <c r="BC1381" s="141"/>
    </row>
    <row r="1382" spans="7:55" s="2" customFormat="1" x14ac:dyDescent="0.4">
      <c r="G1382" s="141"/>
      <c r="H1382" s="141"/>
      <c r="I1382" s="141"/>
      <c r="J1382" s="141"/>
      <c r="K1382" s="141"/>
      <c r="L1382" s="141"/>
      <c r="M1382" s="141"/>
      <c r="N1382" s="141"/>
      <c r="O1382" s="141"/>
      <c r="P1382" s="141"/>
      <c r="Q1382" s="141"/>
      <c r="R1382" s="141"/>
      <c r="S1382" s="141"/>
      <c r="T1382" s="141"/>
      <c r="U1382" s="141"/>
      <c r="V1382" s="141"/>
      <c r="W1382" s="141"/>
      <c r="X1382" s="141"/>
      <c r="Y1382" s="141"/>
      <c r="Z1382" s="141"/>
      <c r="AA1382" s="141"/>
      <c r="AB1382" s="141"/>
      <c r="AC1382" s="141"/>
      <c r="AD1382" s="141"/>
      <c r="AE1382" s="141"/>
      <c r="AF1382" s="141"/>
      <c r="AG1382" s="141"/>
      <c r="AH1382" s="141"/>
      <c r="AI1382" s="141"/>
      <c r="AJ1382" s="141"/>
      <c r="AK1382" s="141"/>
      <c r="AL1382" s="141"/>
      <c r="AM1382" s="141"/>
      <c r="AN1382" s="141"/>
      <c r="AO1382" s="141"/>
      <c r="AP1382" s="141"/>
      <c r="AQ1382" s="141"/>
      <c r="AR1382" s="141"/>
      <c r="AS1382" s="141"/>
      <c r="AT1382" s="141"/>
      <c r="AU1382" s="141"/>
      <c r="AV1382" s="141"/>
      <c r="AW1382" s="141"/>
      <c r="AX1382" s="141"/>
      <c r="AY1382" s="141"/>
      <c r="AZ1382" s="141"/>
      <c r="BA1382" s="141"/>
      <c r="BB1382" s="141"/>
      <c r="BC1382" s="141"/>
    </row>
    <row r="1383" spans="7:55" s="2" customFormat="1" x14ac:dyDescent="0.4">
      <c r="G1383" s="141"/>
      <c r="H1383" s="141"/>
      <c r="I1383" s="141"/>
      <c r="J1383" s="141"/>
      <c r="K1383" s="141"/>
      <c r="L1383" s="141"/>
      <c r="M1383" s="141"/>
      <c r="N1383" s="141"/>
      <c r="O1383" s="141"/>
      <c r="P1383" s="141"/>
      <c r="Q1383" s="141"/>
      <c r="R1383" s="141"/>
      <c r="S1383" s="141"/>
      <c r="T1383" s="141"/>
      <c r="U1383" s="141"/>
      <c r="V1383" s="141"/>
      <c r="W1383" s="141"/>
      <c r="X1383" s="141"/>
      <c r="Y1383" s="141"/>
      <c r="Z1383" s="141"/>
      <c r="AA1383" s="141"/>
      <c r="AB1383" s="141"/>
      <c r="AC1383" s="141"/>
      <c r="AD1383" s="141"/>
      <c r="AE1383" s="141"/>
      <c r="AF1383" s="141"/>
      <c r="AG1383" s="141"/>
      <c r="AH1383" s="141"/>
      <c r="AI1383" s="141"/>
      <c r="AJ1383" s="141"/>
      <c r="AK1383" s="141"/>
      <c r="AL1383" s="141"/>
      <c r="AM1383" s="141"/>
      <c r="AN1383" s="141"/>
      <c r="AO1383" s="141"/>
      <c r="AP1383" s="141"/>
      <c r="AQ1383" s="141"/>
      <c r="AR1383" s="141"/>
      <c r="AS1383" s="141"/>
      <c r="AT1383" s="141"/>
      <c r="AU1383" s="141"/>
      <c r="AV1383" s="141"/>
      <c r="AW1383" s="141"/>
      <c r="AX1383" s="141"/>
      <c r="AY1383" s="141"/>
      <c r="AZ1383" s="141"/>
      <c r="BA1383" s="141"/>
      <c r="BB1383" s="141"/>
      <c r="BC1383" s="141"/>
    </row>
    <row r="1384" spans="7:55" s="2" customFormat="1" x14ac:dyDescent="0.4">
      <c r="G1384" s="141"/>
      <c r="H1384" s="141"/>
      <c r="I1384" s="141"/>
      <c r="J1384" s="141"/>
      <c r="K1384" s="141"/>
      <c r="L1384" s="141"/>
      <c r="M1384" s="141"/>
      <c r="N1384" s="141"/>
      <c r="O1384" s="141"/>
      <c r="P1384" s="141"/>
      <c r="Q1384" s="141"/>
      <c r="R1384" s="141"/>
      <c r="S1384" s="141"/>
      <c r="T1384" s="141"/>
      <c r="U1384" s="141"/>
      <c r="V1384" s="141"/>
      <c r="W1384" s="141"/>
      <c r="X1384" s="141"/>
      <c r="Y1384" s="141"/>
      <c r="Z1384" s="141"/>
      <c r="AA1384" s="141"/>
      <c r="AB1384" s="141"/>
      <c r="AC1384" s="141"/>
      <c r="AD1384" s="141"/>
      <c r="AE1384" s="141"/>
      <c r="AF1384" s="141"/>
      <c r="AG1384" s="141"/>
      <c r="AH1384" s="141"/>
      <c r="AI1384" s="141"/>
      <c r="AJ1384" s="141"/>
      <c r="AK1384" s="141"/>
      <c r="AL1384" s="141"/>
      <c r="AM1384" s="141"/>
      <c r="AN1384" s="141"/>
      <c r="AO1384" s="141"/>
      <c r="AP1384" s="141"/>
      <c r="AQ1384" s="141"/>
      <c r="AR1384" s="141"/>
      <c r="AS1384" s="141"/>
      <c r="AT1384" s="141"/>
      <c r="AU1384" s="141"/>
      <c r="AV1384" s="141"/>
      <c r="AW1384" s="141"/>
      <c r="AX1384" s="141"/>
      <c r="AY1384" s="141"/>
      <c r="AZ1384" s="141"/>
      <c r="BA1384" s="141"/>
      <c r="BB1384" s="141"/>
      <c r="BC1384" s="141"/>
    </row>
    <row r="1385" spans="7:55" s="2" customFormat="1" x14ac:dyDescent="0.4">
      <c r="G1385" s="141"/>
      <c r="H1385" s="141"/>
      <c r="I1385" s="141"/>
      <c r="J1385" s="141"/>
      <c r="K1385" s="141"/>
      <c r="L1385" s="141"/>
      <c r="M1385" s="141"/>
      <c r="N1385" s="141"/>
      <c r="O1385" s="141"/>
      <c r="P1385" s="141"/>
      <c r="Q1385" s="141"/>
      <c r="R1385" s="141"/>
      <c r="S1385" s="141"/>
      <c r="T1385" s="141"/>
      <c r="U1385" s="141"/>
      <c r="V1385" s="141"/>
      <c r="W1385" s="141"/>
      <c r="X1385" s="141"/>
      <c r="Y1385" s="141"/>
      <c r="Z1385" s="141"/>
      <c r="AA1385" s="141"/>
      <c r="AB1385" s="141"/>
      <c r="AC1385" s="141"/>
      <c r="AD1385" s="141"/>
      <c r="AE1385" s="141"/>
      <c r="AF1385" s="141"/>
      <c r="AG1385" s="141"/>
      <c r="AH1385" s="141"/>
      <c r="AI1385" s="141"/>
      <c r="AJ1385" s="141"/>
      <c r="AK1385" s="141"/>
      <c r="AL1385" s="141"/>
      <c r="AM1385" s="141"/>
      <c r="AN1385" s="141"/>
      <c r="AO1385" s="141"/>
      <c r="AP1385" s="141"/>
      <c r="AQ1385" s="141"/>
      <c r="AR1385" s="141"/>
      <c r="AS1385" s="141"/>
      <c r="AT1385" s="141"/>
      <c r="AU1385" s="141"/>
      <c r="AV1385" s="141"/>
      <c r="AW1385" s="141"/>
      <c r="AX1385" s="141"/>
      <c r="AY1385" s="141"/>
      <c r="AZ1385" s="141"/>
      <c r="BA1385" s="141"/>
      <c r="BB1385" s="141"/>
      <c r="BC1385" s="141"/>
    </row>
    <row r="1386" spans="7:55" s="2" customFormat="1" x14ac:dyDescent="0.4">
      <c r="G1386" s="141"/>
      <c r="H1386" s="141"/>
      <c r="I1386" s="141"/>
      <c r="J1386" s="141"/>
      <c r="K1386" s="141"/>
      <c r="L1386" s="141"/>
      <c r="M1386" s="141"/>
      <c r="N1386" s="141"/>
      <c r="O1386" s="141"/>
      <c r="P1386" s="141"/>
      <c r="Q1386" s="141"/>
      <c r="R1386" s="141"/>
      <c r="S1386" s="141"/>
      <c r="T1386" s="141"/>
      <c r="U1386" s="141"/>
      <c r="V1386" s="141"/>
      <c r="W1386" s="141"/>
      <c r="X1386" s="141"/>
      <c r="Y1386" s="141"/>
      <c r="Z1386" s="141"/>
      <c r="AA1386" s="141"/>
      <c r="AB1386" s="141"/>
      <c r="AC1386" s="141"/>
      <c r="AD1386" s="141"/>
      <c r="AE1386" s="141"/>
      <c r="AF1386" s="141"/>
      <c r="AG1386" s="141"/>
      <c r="AH1386" s="141"/>
      <c r="AI1386" s="141"/>
      <c r="AJ1386" s="141"/>
      <c r="AK1386" s="141"/>
      <c r="AL1386" s="141"/>
      <c r="AM1386" s="141"/>
      <c r="AN1386" s="141"/>
      <c r="AO1386" s="141"/>
      <c r="AP1386" s="141"/>
      <c r="AQ1386" s="141"/>
      <c r="AR1386" s="141"/>
      <c r="AS1386" s="141"/>
      <c r="AT1386" s="141"/>
      <c r="AU1386" s="141"/>
      <c r="AV1386" s="141"/>
      <c r="AW1386" s="141"/>
      <c r="AX1386" s="141"/>
      <c r="AY1386" s="141"/>
      <c r="AZ1386" s="141"/>
      <c r="BA1386" s="141"/>
      <c r="BB1386" s="141"/>
      <c r="BC1386" s="141"/>
    </row>
    <row r="1387" spans="7:55" s="2" customFormat="1" x14ac:dyDescent="0.4">
      <c r="G1387" s="141"/>
      <c r="H1387" s="141"/>
      <c r="I1387" s="141"/>
      <c r="J1387" s="141"/>
      <c r="K1387" s="141"/>
      <c r="L1387" s="141"/>
      <c r="M1387" s="141"/>
      <c r="N1387" s="141"/>
      <c r="O1387" s="141"/>
      <c r="P1387" s="141"/>
      <c r="Q1387" s="141"/>
      <c r="R1387" s="141"/>
      <c r="S1387" s="141"/>
      <c r="T1387" s="141"/>
      <c r="U1387" s="141"/>
      <c r="V1387" s="141"/>
      <c r="W1387" s="141"/>
      <c r="X1387" s="141"/>
      <c r="Y1387" s="141"/>
      <c r="Z1387" s="141"/>
      <c r="AA1387" s="141"/>
      <c r="AB1387" s="141"/>
      <c r="AC1387" s="141"/>
      <c r="AD1387" s="141"/>
      <c r="AE1387" s="141"/>
      <c r="AF1387" s="141"/>
      <c r="AG1387" s="141"/>
      <c r="AH1387" s="141"/>
      <c r="AI1387" s="141"/>
      <c r="AJ1387" s="141"/>
      <c r="AK1387" s="141"/>
      <c r="AL1387" s="141"/>
      <c r="AM1387" s="141"/>
      <c r="AN1387" s="141"/>
      <c r="AO1387" s="141"/>
      <c r="AP1387" s="141"/>
      <c r="AQ1387" s="141"/>
      <c r="AR1387" s="141"/>
      <c r="AS1387" s="141"/>
      <c r="AT1387" s="141"/>
      <c r="AU1387" s="141"/>
      <c r="AV1387" s="141"/>
      <c r="AW1387" s="141"/>
      <c r="AX1387" s="141"/>
      <c r="AY1387" s="141"/>
      <c r="AZ1387" s="141"/>
      <c r="BA1387" s="141"/>
      <c r="BB1387" s="141"/>
      <c r="BC1387" s="141"/>
    </row>
    <row r="1388" spans="7:55" s="2" customFormat="1" x14ac:dyDescent="0.4">
      <c r="G1388" s="141"/>
      <c r="H1388" s="141"/>
      <c r="I1388" s="141"/>
      <c r="J1388" s="141"/>
      <c r="K1388" s="141"/>
      <c r="L1388" s="141"/>
      <c r="M1388" s="141"/>
      <c r="N1388" s="141"/>
      <c r="O1388" s="141"/>
      <c r="P1388" s="141"/>
      <c r="Q1388" s="141"/>
      <c r="R1388" s="141"/>
      <c r="S1388" s="141"/>
      <c r="T1388" s="141"/>
      <c r="U1388" s="141"/>
      <c r="V1388" s="141"/>
      <c r="W1388" s="141"/>
      <c r="X1388" s="141"/>
      <c r="Y1388" s="141"/>
      <c r="Z1388" s="141"/>
      <c r="AA1388" s="141"/>
      <c r="AB1388" s="141"/>
      <c r="AC1388" s="141"/>
      <c r="AD1388" s="141"/>
      <c r="AE1388" s="141"/>
      <c r="AF1388" s="141"/>
      <c r="AG1388" s="141"/>
      <c r="AH1388" s="141"/>
      <c r="AI1388" s="141"/>
      <c r="AJ1388" s="141"/>
      <c r="AK1388" s="141"/>
      <c r="AL1388" s="141"/>
      <c r="AM1388" s="141"/>
      <c r="AN1388" s="141"/>
      <c r="AO1388" s="141"/>
      <c r="AP1388" s="141"/>
      <c r="AQ1388" s="141"/>
      <c r="AR1388" s="141"/>
      <c r="AS1388" s="141"/>
      <c r="AT1388" s="141"/>
      <c r="AU1388" s="141"/>
      <c r="AV1388" s="141"/>
      <c r="AW1388" s="141"/>
      <c r="AX1388" s="141"/>
      <c r="AY1388" s="141"/>
      <c r="AZ1388" s="141"/>
      <c r="BA1388" s="141"/>
      <c r="BB1388" s="141"/>
      <c r="BC1388" s="141"/>
    </row>
    <row r="1389" spans="7:55" s="2" customFormat="1" x14ac:dyDescent="0.4">
      <c r="G1389" s="141"/>
      <c r="H1389" s="141"/>
      <c r="I1389" s="141"/>
      <c r="J1389" s="141"/>
      <c r="K1389" s="141"/>
      <c r="L1389" s="141"/>
      <c r="M1389" s="141"/>
      <c r="N1389" s="141"/>
      <c r="O1389" s="141"/>
      <c r="P1389" s="141"/>
      <c r="Q1389" s="141"/>
      <c r="R1389" s="141"/>
      <c r="S1389" s="141"/>
      <c r="T1389" s="141"/>
      <c r="U1389" s="141"/>
      <c r="V1389" s="141"/>
      <c r="W1389" s="141"/>
      <c r="X1389" s="141"/>
      <c r="Y1389" s="141"/>
      <c r="Z1389" s="141"/>
      <c r="AA1389" s="141"/>
      <c r="AB1389" s="141"/>
      <c r="AC1389" s="141"/>
      <c r="AD1389" s="141"/>
      <c r="AE1389" s="141"/>
      <c r="AF1389" s="141"/>
      <c r="AG1389" s="141"/>
      <c r="AH1389" s="141"/>
      <c r="AI1389" s="141"/>
      <c r="AJ1389" s="141"/>
      <c r="AK1389" s="141"/>
      <c r="AL1389" s="141"/>
      <c r="AM1389" s="141"/>
      <c r="AN1389" s="141"/>
      <c r="AO1389" s="141"/>
      <c r="AP1389" s="141"/>
      <c r="AQ1389" s="141"/>
      <c r="AR1389" s="141"/>
      <c r="AS1389" s="141"/>
      <c r="AT1389" s="141"/>
      <c r="AU1389" s="141"/>
      <c r="AV1389" s="141"/>
      <c r="AW1389" s="141"/>
      <c r="AX1389" s="141"/>
      <c r="AY1389" s="141"/>
      <c r="AZ1389" s="141"/>
      <c r="BA1389" s="141"/>
      <c r="BB1389" s="141"/>
      <c r="BC1389" s="141"/>
    </row>
    <row r="1390" spans="7:55" s="2" customFormat="1" x14ac:dyDescent="0.4">
      <c r="G1390" s="141"/>
      <c r="H1390" s="141"/>
      <c r="I1390" s="141"/>
      <c r="J1390" s="141"/>
      <c r="K1390" s="141"/>
      <c r="L1390" s="141"/>
      <c r="M1390" s="141"/>
      <c r="N1390" s="141"/>
      <c r="O1390" s="141"/>
      <c r="P1390" s="141"/>
      <c r="Q1390" s="141"/>
      <c r="R1390" s="141"/>
      <c r="S1390" s="141"/>
      <c r="T1390" s="141"/>
      <c r="U1390" s="141"/>
      <c r="V1390" s="141"/>
      <c r="W1390" s="141"/>
      <c r="X1390" s="141"/>
      <c r="Y1390" s="141"/>
      <c r="Z1390" s="141"/>
      <c r="AA1390" s="141"/>
      <c r="AB1390" s="141"/>
      <c r="AC1390" s="141"/>
      <c r="AD1390" s="141"/>
      <c r="AE1390" s="141"/>
      <c r="AF1390" s="141"/>
      <c r="AG1390" s="141"/>
      <c r="AH1390" s="141"/>
      <c r="AI1390" s="141"/>
      <c r="AJ1390" s="141"/>
      <c r="AK1390" s="141"/>
      <c r="AL1390" s="141"/>
      <c r="AM1390" s="141"/>
      <c r="AN1390" s="141"/>
      <c r="AO1390" s="141"/>
      <c r="AP1390" s="141"/>
      <c r="AQ1390" s="141"/>
      <c r="AR1390" s="141"/>
      <c r="AS1390" s="141"/>
      <c r="AT1390" s="141"/>
      <c r="AU1390" s="141"/>
      <c r="AV1390" s="141"/>
      <c r="AW1390" s="141"/>
      <c r="AX1390" s="141"/>
      <c r="AY1390" s="141"/>
      <c r="AZ1390" s="141"/>
      <c r="BA1390" s="141"/>
      <c r="BB1390" s="141"/>
      <c r="BC1390" s="141"/>
    </row>
    <row r="1391" spans="7:55" s="2" customFormat="1" x14ac:dyDescent="0.4">
      <c r="G1391" s="141"/>
      <c r="H1391" s="141"/>
      <c r="I1391" s="141"/>
      <c r="J1391" s="141"/>
      <c r="K1391" s="141"/>
      <c r="L1391" s="141"/>
      <c r="M1391" s="141"/>
      <c r="N1391" s="141"/>
      <c r="O1391" s="141"/>
      <c r="P1391" s="141"/>
      <c r="Q1391" s="141"/>
      <c r="R1391" s="141"/>
      <c r="S1391" s="141"/>
      <c r="T1391" s="141"/>
      <c r="U1391" s="141"/>
      <c r="V1391" s="141"/>
      <c r="W1391" s="141"/>
      <c r="X1391" s="141"/>
      <c r="Y1391" s="141"/>
      <c r="Z1391" s="141"/>
      <c r="AA1391" s="141"/>
      <c r="AB1391" s="141"/>
      <c r="AC1391" s="141"/>
      <c r="AD1391" s="141"/>
      <c r="AE1391" s="141"/>
      <c r="AF1391" s="141"/>
      <c r="AG1391" s="141"/>
      <c r="AH1391" s="141"/>
      <c r="AI1391" s="141"/>
      <c r="AJ1391" s="141"/>
      <c r="AK1391" s="141"/>
      <c r="AL1391" s="141"/>
      <c r="AM1391" s="141"/>
      <c r="AN1391" s="141"/>
      <c r="AO1391" s="141"/>
      <c r="AP1391" s="141"/>
      <c r="AQ1391" s="141"/>
      <c r="AR1391" s="141"/>
      <c r="AS1391" s="141"/>
      <c r="AT1391" s="141"/>
      <c r="AU1391" s="141"/>
      <c r="AV1391" s="141"/>
      <c r="AW1391" s="141"/>
      <c r="AX1391" s="141"/>
      <c r="AY1391" s="141"/>
      <c r="AZ1391" s="141"/>
      <c r="BA1391" s="141"/>
      <c r="BB1391" s="141"/>
      <c r="BC1391" s="141"/>
    </row>
    <row r="1392" spans="7:55" s="2" customFormat="1" x14ac:dyDescent="0.4">
      <c r="G1392" s="141"/>
      <c r="H1392" s="141"/>
      <c r="I1392" s="141"/>
      <c r="J1392" s="141"/>
      <c r="K1392" s="141"/>
      <c r="L1392" s="141"/>
      <c r="M1392" s="141"/>
      <c r="N1392" s="141"/>
      <c r="O1392" s="141"/>
      <c r="P1392" s="141"/>
      <c r="Q1392" s="141"/>
      <c r="R1392" s="141"/>
      <c r="S1392" s="141"/>
      <c r="T1392" s="141"/>
      <c r="U1392" s="141"/>
      <c r="V1392" s="141"/>
      <c r="W1392" s="141"/>
      <c r="X1392" s="141"/>
      <c r="Y1392" s="141"/>
      <c r="Z1392" s="141"/>
      <c r="AA1392" s="141"/>
      <c r="AB1392" s="141"/>
      <c r="AC1392" s="141"/>
      <c r="AD1392" s="141"/>
      <c r="AE1392" s="141"/>
      <c r="AF1392" s="141"/>
      <c r="AG1392" s="141"/>
      <c r="AH1392" s="141"/>
      <c r="AI1392" s="141"/>
      <c r="AJ1392" s="141"/>
      <c r="AK1392" s="141"/>
      <c r="AL1392" s="141"/>
      <c r="AM1392" s="141"/>
      <c r="AN1392" s="141"/>
      <c r="AO1392" s="141"/>
      <c r="AP1392" s="141"/>
      <c r="AQ1392" s="141"/>
      <c r="AR1392" s="141"/>
      <c r="AS1392" s="141"/>
      <c r="AT1392" s="141"/>
      <c r="AU1392" s="141"/>
      <c r="AV1392" s="141"/>
      <c r="AW1392" s="141"/>
      <c r="AX1392" s="141"/>
      <c r="AY1392" s="141"/>
      <c r="AZ1392" s="141"/>
      <c r="BA1392" s="141"/>
      <c r="BB1392" s="141"/>
      <c r="BC1392" s="141"/>
    </row>
    <row r="1393" spans="7:55" s="2" customFormat="1" x14ac:dyDescent="0.4">
      <c r="G1393" s="141"/>
      <c r="H1393" s="141"/>
      <c r="I1393" s="141"/>
      <c r="J1393" s="141"/>
      <c r="K1393" s="141"/>
      <c r="L1393" s="141"/>
      <c r="M1393" s="141"/>
      <c r="N1393" s="141"/>
      <c r="O1393" s="141"/>
      <c r="P1393" s="141"/>
      <c r="Q1393" s="141"/>
      <c r="R1393" s="141"/>
      <c r="S1393" s="141"/>
      <c r="T1393" s="141"/>
      <c r="U1393" s="141"/>
      <c r="V1393" s="141"/>
      <c r="W1393" s="141"/>
      <c r="X1393" s="141"/>
      <c r="Y1393" s="141"/>
      <c r="Z1393" s="141"/>
      <c r="AA1393" s="141"/>
      <c r="AB1393" s="141"/>
      <c r="AC1393" s="141"/>
      <c r="AD1393" s="141"/>
      <c r="AE1393" s="141"/>
      <c r="AF1393" s="141"/>
      <c r="AG1393" s="141"/>
      <c r="AH1393" s="141"/>
      <c r="AI1393" s="141"/>
      <c r="AJ1393" s="141"/>
      <c r="AK1393" s="141"/>
      <c r="AL1393" s="141"/>
      <c r="AM1393" s="141"/>
      <c r="AN1393" s="141"/>
      <c r="AO1393" s="141"/>
      <c r="AP1393" s="141"/>
      <c r="AQ1393" s="141"/>
      <c r="AR1393" s="141"/>
      <c r="AS1393" s="141"/>
      <c r="AT1393" s="141"/>
      <c r="AU1393" s="141"/>
      <c r="AV1393" s="141"/>
      <c r="AW1393" s="141"/>
      <c r="AX1393" s="141"/>
      <c r="AY1393" s="141"/>
      <c r="AZ1393" s="141"/>
      <c r="BA1393" s="141"/>
      <c r="BB1393" s="141"/>
      <c r="BC1393" s="141"/>
    </row>
    <row r="1394" spans="7:55" s="2" customFormat="1" x14ac:dyDescent="0.4">
      <c r="G1394" s="141"/>
      <c r="H1394" s="141"/>
      <c r="I1394" s="141"/>
      <c r="J1394" s="141"/>
      <c r="K1394" s="141"/>
      <c r="L1394" s="141"/>
      <c r="M1394" s="141"/>
      <c r="N1394" s="141"/>
      <c r="O1394" s="141"/>
      <c r="P1394" s="141"/>
      <c r="Q1394" s="141"/>
      <c r="R1394" s="141"/>
      <c r="S1394" s="141"/>
      <c r="T1394" s="141"/>
      <c r="U1394" s="141"/>
      <c r="V1394" s="141"/>
      <c r="W1394" s="141"/>
      <c r="X1394" s="141"/>
      <c r="Y1394" s="141"/>
      <c r="Z1394" s="141"/>
      <c r="AA1394" s="141"/>
      <c r="AB1394" s="141"/>
      <c r="AC1394" s="141"/>
      <c r="AD1394" s="141"/>
      <c r="AE1394" s="141"/>
      <c r="AF1394" s="141"/>
      <c r="AG1394" s="141"/>
      <c r="AH1394" s="141"/>
      <c r="AI1394" s="141"/>
      <c r="AJ1394" s="141"/>
      <c r="AK1394" s="141"/>
      <c r="AL1394" s="141"/>
      <c r="AM1394" s="141"/>
      <c r="AN1394" s="141"/>
      <c r="AO1394" s="141"/>
      <c r="AP1394" s="141"/>
      <c r="AQ1394" s="141"/>
      <c r="AR1394" s="141"/>
      <c r="AS1394" s="141"/>
      <c r="AT1394" s="141"/>
      <c r="AU1394" s="141"/>
      <c r="AV1394" s="141"/>
      <c r="AW1394" s="141"/>
      <c r="AX1394" s="141"/>
      <c r="AY1394" s="141"/>
      <c r="AZ1394" s="141"/>
      <c r="BA1394" s="141"/>
      <c r="BB1394" s="141"/>
      <c r="BC1394" s="141"/>
    </row>
    <row r="1395" spans="7:55" s="2" customFormat="1" x14ac:dyDescent="0.4">
      <c r="G1395" s="141"/>
      <c r="H1395" s="141"/>
      <c r="I1395" s="141"/>
      <c r="J1395" s="141"/>
      <c r="K1395" s="141"/>
      <c r="L1395" s="141"/>
      <c r="M1395" s="141"/>
      <c r="N1395" s="141"/>
      <c r="O1395" s="141"/>
      <c r="P1395" s="141"/>
      <c r="Q1395" s="141"/>
      <c r="R1395" s="141"/>
      <c r="S1395" s="141"/>
      <c r="T1395" s="141"/>
      <c r="U1395" s="141"/>
      <c r="V1395" s="141"/>
      <c r="W1395" s="141"/>
      <c r="X1395" s="141"/>
      <c r="Y1395" s="141"/>
      <c r="Z1395" s="141"/>
      <c r="AA1395" s="141"/>
      <c r="AB1395" s="141"/>
      <c r="AC1395" s="141"/>
      <c r="AD1395" s="141"/>
      <c r="AE1395" s="141"/>
      <c r="AF1395" s="141"/>
      <c r="AG1395" s="141"/>
      <c r="AH1395" s="141"/>
      <c r="AI1395" s="141"/>
      <c r="AJ1395" s="141"/>
      <c r="AK1395" s="141"/>
      <c r="AL1395" s="141"/>
      <c r="AM1395" s="141"/>
      <c r="AN1395" s="141"/>
      <c r="AO1395" s="141"/>
      <c r="AP1395" s="141"/>
      <c r="AQ1395" s="141"/>
      <c r="AR1395" s="141"/>
      <c r="AS1395" s="141"/>
      <c r="AT1395" s="141"/>
      <c r="AU1395" s="141"/>
      <c r="AV1395" s="141"/>
      <c r="AW1395" s="141"/>
      <c r="AX1395" s="141"/>
      <c r="AY1395" s="141"/>
      <c r="AZ1395" s="141"/>
      <c r="BA1395" s="141"/>
      <c r="BB1395" s="141"/>
      <c r="BC1395" s="141"/>
    </row>
    <row r="1396" spans="7:55" s="2" customFormat="1" x14ac:dyDescent="0.4">
      <c r="G1396" s="141"/>
      <c r="H1396" s="141"/>
      <c r="I1396" s="141"/>
      <c r="J1396" s="141"/>
      <c r="K1396" s="141"/>
      <c r="L1396" s="141"/>
      <c r="M1396" s="141"/>
      <c r="N1396" s="141"/>
      <c r="O1396" s="141"/>
      <c r="P1396" s="141"/>
      <c r="Q1396" s="141"/>
      <c r="R1396" s="141"/>
      <c r="S1396" s="141"/>
      <c r="T1396" s="141"/>
      <c r="U1396" s="141"/>
      <c r="V1396" s="141"/>
      <c r="W1396" s="141"/>
      <c r="X1396" s="141"/>
      <c r="Y1396" s="141"/>
      <c r="Z1396" s="141"/>
      <c r="AA1396" s="141"/>
      <c r="AB1396" s="141"/>
      <c r="AC1396" s="141"/>
      <c r="AD1396" s="141"/>
      <c r="AE1396" s="141"/>
      <c r="AF1396" s="141"/>
      <c r="AG1396" s="141"/>
      <c r="AH1396" s="141"/>
      <c r="AI1396" s="141"/>
      <c r="AJ1396" s="141"/>
      <c r="AK1396" s="141"/>
      <c r="AL1396" s="141"/>
      <c r="AM1396" s="141"/>
      <c r="AN1396" s="141"/>
      <c r="AO1396" s="141"/>
      <c r="AP1396" s="141"/>
      <c r="AQ1396" s="141"/>
      <c r="AR1396" s="141"/>
      <c r="AS1396" s="141"/>
      <c r="AT1396" s="141"/>
      <c r="AU1396" s="141"/>
      <c r="AV1396" s="141"/>
      <c r="AW1396" s="141"/>
      <c r="AX1396" s="141"/>
      <c r="AY1396" s="141"/>
      <c r="AZ1396" s="141"/>
      <c r="BA1396" s="141"/>
      <c r="BB1396" s="141"/>
      <c r="BC1396" s="141"/>
    </row>
    <row r="1397" spans="7:55" s="2" customFormat="1" x14ac:dyDescent="0.4">
      <c r="G1397" s="141"/>
      <c r="H1397" s="141"/>
      <c r="I1397" s="141"/>
      <c r="J1397" s="141"/>
      <c r="K1397" s="141"/>
      <c r="L1397" s="141"/>
      <c r="M1397" s="141"/>
      <c r="N1397" s="141"/>
      <c r="O1397" s="141"/>
      <c r="P1397" s="141"/>
      <c r="Q1397" s="141"/>
      <c r="R1397" s="141"/>
      <c r="S1397" s="141"/>
      <c r="T1397" s="141"/>
      <c r="U1397" s="141"/>
      <c r="V1397" s="141"/>
      <c r="W1397" s="141"/>
      <c r="X1397" s="141"/>
      <c r="Y1397" s="141"/>
      <c r="Z1397" s="141"/>
      <c r="AA1397" s="141"/>
      <c r="AB1397" s="141"/>
      <c r="AC1397" s="141"/>
      <c r="AD1397" s="141"/>
      <c r="AE1397" s="141"/>
      <c r="AF1397" s="141"/>
      <c r="AG1397" s="141"/>
      <c r="AH1397" s="141"/>
      <c r="AI1397" s="141"/>
      <c r="AJ1397" s="141"/>
      <c r="AK1397" s="141"/>
      <c r="AL1397" s="141"/>
      <c r="AM1397" s="141"/>
      <c r="AN1397" s="141"/>
      <c r="AO1397" s="141"/>
      <c r="AP1397" s="141"/>
      <c r="AQ1397" s="141"/>
      <c r="AR1397" s="141"/>
      <c r="AS1397" s="141"/>
      <c r="AT1397" s="141"/>
      <c r="AU1397" s="141"/>
      <c r="AV1397" s="141"/>
      <c r="AW1397" s="141"/>
      <c r="AX1397" s="141"/>
      <c r="AY1397" s="141"/>
      <c r="AZ1397" s="141"/>
      <c r="BA1397" s="141"/>
      <c r="BB1397" s="141"/>
      <c r="BC1397" s="141"/>
    </row>
    <row r="1398" spans="7:55" s="2" customFormat="1" x14ac:dyDescent="0.4">
      <c r="G1398" s="141"/>
      <c r="H1398" s="141"/>
      <c r="I1398" s="141"/>
      <c r="J1398" s="141"/>
      <c r="K1398" s="141"/>
      <c r="L1398" s="141"/>
      <c r="M1398" s="141"/>
      <c r="N1398" s="141"/>
      <c r="O1398" s="141"/>
      <c r="P1398" s="141"/>
      <c r="Q1398" s="141"/>
      <c r="R1398" s="141"/>
      <c r="S1398" s="141"/>
      <c r="T1398" s="141"/>
      <c r="U1398" s="141"/>
      <c r="V1398" s="141"/>
      <c r="W1398" s="141"/>
      <c r="X1398" s="141"/>
      <c r="Y1398" s="141"/>
      <c r="Z1398" s="141"/>
      <c r="AA1398" s="141"/>
      <c r="AB1398" s="141"/>
      <c r="AC1398" s="141"/>
      <c r="AD1398" s="141"/>
      <c r="AE1398" s="141"/>
      <c r="AF1398" s="141"/>
      <c r="AG1398" s="141"/>
      <c r="AH1398" s="141"/>
      <c r="AI1398" s="141"/>
      <c r="AJ1398" s="141"/>
      <c r="AK1398" s="141"/>
      <c r="AL1398" s="141"/>
      <c r="AM1398" s="141"/>
      <c r="AN1398" s="141"/>
      <c r="AO1398" s="141"/>
      <c r="AP1398" s="141"/>
      <c r="AQ1398" s="141"/>
      <c r="AR1398" s="141"/>
      <c r="AS1398" s="141"/>
      <c r="AT1398" s="141"/>
      <c r="AU1398" s="141"/>
      <c r="AV1398" s="141"/>
      <c r="AW1398" s="141"/>
      <c r="AX1398" s="141"/>
      <c r="AY1398" s="141"/>
      <c r="AZ1398" s="141"/>
      <c r="BA1398" s="141"/>
      <c r="BB1398" s="141"/>
      <c r="BC1398" s="141"/>
    </row>
    <row r="1399" spans="7:55" s="2" customFormat="1" x14ac:dyDescent="0.4">
      <c r="G1399" s="141"/>
      <c r="H1399" s="141"/>
      <c r="I1399" s="141"/>
      <c r="J1399" s="141"/>
      <c r="K1399" s="141"/>
      <c r="L1399" s="141"/>
      <c r="M1399" s="141"/>
      <c r="N1399" s="141"/>
      <c r="O1399" s="141"/>
      <c r="P1399" s="141"/>
      <c r="Q1399" s="141"/>
      <c r="R1399" s="141"/>
      <c r="S1399" s="141"/>
      <c r="T1399" s="141"/>
      <c r="U1399" s="141"/>
      <c r="V1399" s="141"/>
      <c r="W1399" s="141"/>
      <c r="X1399" s="141"/>
      <c r="Y1399" s="141"/>
      <c r="Z1399" s="141"/>
      <c r="AA1399" s="141"/>
      <c r="AB1399" s="141"/>
      <c r="AC1399" s="141"/>
      <c r="AD1399" s="141"/>
      <c r="AE1399" s="141"/>
      <c r="AF1399" s="141"/>
      <c r="AG1399" s="141"/>
      <c r="AH1399" s="141"/>
      <c r="AI1399" s="141"/>
      <c r="AJ1399" s="141"/>
      <c r="AK1399" s="141"/>
      <c r="AL1399" s="141"/>
      <c r="AM1399" s="141"/>
      <c r="AN1399" s="141"/>
      <c r="AO1399" s="141"/>
      <c r="AP1399" s="141"/>
      <c r="AQ1399" s="141"/>
      <c r="AR1399" s="141"/>
      <c r="AS1399" s="141"/>
      <c r="AT1399" s="141"/>
      <c r="AU1399" s="141"/>
      <c r="AV1399" s="141"/>
      <c r="AW1399" s="141"/>
      <c r="AX1399" s="141"/>
      <c r="AY1399" s="141"/>
      <c r="AZ1399" s="141"/>
      <c r="BA1399" s="141"/>
      <c r="BB1399" s="141"/>
      <c r="BC1399" s="141"/>
    </row>
    <row r="1400" spans="7:55" s="2" customFormat="1" x14ac:dyDescent="0.4">
      <c r="G1400" s="141"/>
      <c r="H1400" s="141"/>
      <c r="I1400" s="141"/>
      <c r="J1400" s="141"/>
      <c r="K1400" s="141"/>
      <c r="L1400" s="141"/>
      <c r="M1400" s="141"/>
      <c r="N1400" s="141"/>
      <c r="O1400" s="141"/>
      <c r="P1400" s="141"/>
      <c r="Q1400" s="141"/>
      <c r="R1400" s="141"/>
      <c r="S1400" s="141"/>
      <c r="T1400" s="141"/>
      <c r="U1400" s="141"/>
      <c r="V1400" s="141"/>
      <c r="W1400" s="141"/>
      <c r="X1400" s="141"/>
      <c r="Y1400" s="141"/>
      <c r="Z1400" s="141"/>
      <c r="AA1400" s="141"/>
      <c r="AB1400" s="141"/>
      <c r="AC1400" s="141"/>
      <c r="AD1400" s="141"/>
      <c r="AE1400" s="141"/>
      <c r="AF1400" s="141"/>
      <c r="AG1400" s="141"/>
      <c r="AH1400" s="141"/>
      <c r="AI1400" s="141"/>
      <c r="AJ1400" s="141"/>
      <c r="AK1400" s="141"/>
      <c r="AL1400" s="141"/>
      <c r="AM1400" s="141"/>
      <c r="AN1400" s="141"/>
      <c r="AO1400" s="141"/>
      <c r="AP1400" s="141"/>
      <c r="AQ1400" s="141"/>
      <c r="AR1400" s="141"/>
      <c r="AS1400" s="141"/>
      <c r="AT1400" s="141"/>
      <c r="AU1400" s="141"/>
      <c r="AV1400" s="141"/>
      <c r="AW1400" s="141"/>
      <c r="AX1400" s="141"/>
      <c r="AY1400" s="141"/>
      <c r="AZ1400" s="141"/>
      <c r="BA1400" s="141"/>
      <c r="BB1400" s="141"/>
      <c r="BC1400" s="141"/>
    </row>
    <row r="1401" spans="7:55" s="2" customFormat="1" x14ac:dyDescent="0.4">
      <c r="G1401" s="141"/>
      <c r="H1401" s="141"/>
      <c r="I1401" s="141"/>
      <c r="J1401" s="141"/>
      <c r="K1401" s="141"/>
      <c r="L1401" s="141"/>
      <c r="M1401" s="141"/>
      <c r="N1401" s="141"/>
      <c r="O1401" s="141"/>
      <c r="P1401" s="141"/>
      <c r="Q1401" s="141"/>
      <c r="R1401" s="141"/>
      <c r="S1401" s="141"/>
      <c r="T1401" s="141"/>
      <c r="U1401" s="141"/>
      <c r="V1401" s="141"/>
      <c r="W1401" s="141"/>
      <c r="X1401" s="141"/>
      <c r="Y1401" s="141"/>
      <c r="Z1401" s="141"/>
      <c r="AA1401" s="141"/>
      <c r="AB1401" s="141"/>
      <c r="AC1401" s="141"/>
      <c r="AD1401" s="141"/>
      <c r="AE1401" s="141"/>
      <c r="AF1401" s="141"/>
      <c r="AG1401" s="141"/>
      <c r="AH1401" s="141"/>
      <c r="AI1401" s="141"/>
      <c r="AJ1401" s="141"/>
      <c r="AK1401" s="141"/>
      <c r="AL1401" s="141"/>
      <c r="AM1401" s="141"/>
      <c r="AN1401" s="141"/>
      <c r="AO1401" s="141"/>
      <c r="AP1401" s="141"/>
      <c r="AQ1401" s="141"/>
      <c r="AR1401" s="141"/>
      <c r="AS1401" s="141"/>
      <c r="AT1401" s="141"/>
      <c r="AU1401" s="141"/>
      <c r="AV1401" s="141"/>
      <c r="AW1401" s="141"/>
      <c r="AX1401" s="141"/>
      <c r="AY1401" s="141"/>
      <c r="AZ1401" s="141"/>
      <c r="BA1401" s="141"/>
      <c r="BB1401" s="141"/>
      <c r="BC1401" s="141"/>
    </row>
    <row r="1402" spans="7:55" s="2" customFormat="1" x14ac:dyDescent="0.4">
      <c r="G1402" s="141"/>
      <c r="H1402" s="141"/>
      <c r="I1402" s="141"/>
      <c r="J1402" s="141"/>
      <c r="K1402" s="141"/>
      <c r="L1402" s="141"/>
      <c r="M1402" s="141"/>
      <c r="N1402" s="141"/>
      <c r="O1402" s="141"/>
      <c r="P1402" s="141"/>
      <c r="Q1402" s="141"/>
      <c r="R1402" s="141"/>
      <c r="S1402" s="141"/>
      <c r="T1402" s="141"/>
      <c r="U1402" s="141"/>
      <c r="V1402" s="141"/>
      <c r="W1402" s="141"/>
      <c r="X1402" s="141"/>
      <c r="Y1402" s="141"/>
      <c r="Z1402" s="141"/>
      <c r="AA1402" s="141"/>
      <c r="AB1402" s="141"/>
      <c r="AC1402" s="141"/>
      <c r="AD1402" s="141"/>
      <c r="AE1402" s="141"/>
      <c r="AF1402" s="141"/>
      <c r="AG1402" s="141"/>
      <c r="AH1402" s="141"/>
      <c r="AI1402" s="141"/>
      <c r="AJ1402" s="141"/>
      <c r="AK1402" s="141"/>
      <c r="AL1402" s="141"/>
      <c r="AM1402" s="141"/>
      <c r="AN1402" s="141"/>
      <c r="AO1402" s="141"/>
      <c r="AP1402" s="141"/>
      <c r="AQ1402" s="141"/>
      <c r="AR1402" s="141"/>
      <c r="AS1402" s="141"/>
      <c r="AT1402" s="141"/>
      <c r="AU1402" s="141"/>
      <c r="AV1402" s="141"/>
      <c r="AW1402" s="141"/>
      <c r="AX1402" s="141"/>
      <c r="AY1402" s="141"/>
      <c r="AZ1402" s="141"/>
      <c r="BA1402" s="141"/>
      <c r="BB1402" s="141"/>
      <c r="BC1402" s="141"/>
    </row>
    <row r="1403" spans="7:55" s="2" customFormat="1" x14ac:dyDescent="0.4">
      <c r="G1403" s="141"/>
      <c r="H1403" s="141"/>
      <c r="I1403" s="141"/>
      <c r="J1403" s="141"/>
      <c r="K1403" s="141"/>
      <c r="L1403" s="141"/>
      <c r="M1403" s="141"/>
      <c r="N1403" s="141"/>
      <c r="O1403" s="141"/>
      <c r="P1403" s="141"/>
      <c r="Q1403" s="141"/>
      <c r="R1403" s="141"/>
      <c r="S1403" s="141"/>
      <c r="T1403" s="141"/>
      <c r="U1403" s="141"/>
      <c r="V1403" s="141"/>
      <c r="W1403" s="141"/>
      <c r="X1403" s="141"/>
      <c r="Y1403" s="141"/>
      <c r="Z1403" s="141"/>
      <c r="AA1403" s="141"/>
      <c r="AB1403" s="141"/>
      <c r="AC1403" s="141"/>
      <c r="AD1403" s="141"/>
      <c r="AE1403" s="141"/>
      <c r="AF1403" s="141"/>
      <c r="AG1403" s="141"/>
      <c r="AH1403" s="141"/>
      <c r="AI1403" s="141"/>
      <c r="AJ1403" s="141"/>
      <c r="AK1403" s="141"/>
      <c r="AL1403" s="141"/>
      <c r="AM1403" s="141"/>
      <c r="AN1403" s="141"/>
      <c r="AO1403" s="141"/>
      <c r="AP1403" s="141"/>
      <c r="AQ1403" s="141"/>
      <c r="AR1403" s="141"/>
      <c r="AS1403" s="141"/>
      <c r="AT1403" s="141"/>
      <c r="AU1403" s="141"/>
      <c r="AV1403" s="141"/>
      <c r="AW1403" s="141"/>
      <c r="AX1403" s="141"/>
      <c r="AY1403" s="141"/>
      <c r="AZ1403" s="141"/>
      <c r="BA1403" s="141"/>
      <c r="BB1403" s="141"/>
      <c r="BC1403" s="141"/>
    </row>
    <row r="1404" spans="7:55" s="2" customFormat="1" x14ac:dyDescent="0.4">
      <c r="G1404" s="141"/>
      <c r="H1404" s="141"/>
      <c r="I1404" s="141"/>
      <c r="J1404" s="141"/>
      <c r="K1404" s="141"/>
      <c r="L1404" s="141"/>
      <c r="M1404" s="141"/>
      <c r="N1404" s="141"/>
      <c r="O1404" s="141"/>
      <c r="P1404" s="141"/>
      <c r="Q1404" s="141"/>
      <c r="R1404" s="141"/>
      <c r="S1404" s="141"/>
      <c r="T1404" s="141"/>
      <c r="U1404" s="141"/>
      <c r="V1404" s="141"/>
      <c r="W1404" s="141"/>
      <c r="X1404" s="141"/>
      <c r="Y1404" s="141"/>
      <c r="Z1404" s="141"/>
      <c r="AA1404" s="141"/>
      <c r="AB1404" s="141"/>
      <c r="AC1404" s="141"/>
      <c r="AD1404" s="141"/>
      <c r="AE1404" s="141"/>
      <c r="AF1404" s="141"/>
      <c r="AG1404" s="141"/>
      <c r="AH1404" s="141"/>
      <c r="AI1404" s="141"/>
      <c r="AJ1404" s="141"/>
      <c r="AK1404" s="141"/>
      <c r="AL1404" s="141"/>
      <c r="AM1404" s="141"/>
      <c r="AN1404" s="141"/>
      <c r="AO1404" s="141"/>
      <c r="AP1404" s="141"/>
      <c r="AQ1404" s="141"/>
      <c r="AR1404" s="141"/>
      <c r="AS1404" s="141"/>
      <c r="AT1404" s="141"/>
      <c r="AU1404" s="141"/>
      <c r="AV1404" s="141"/>
      <c r="AW1404" s="141"/>
      <c r="AX1404" s="141"/>
      <c r="AY1404" s="141"/>
      <c r="AZ1404" s="141"/>
      <c r="BA1404" s="141"/>
      <c r="BB1404" s="141"/>
      <c r="BC1404" s="141"/>
    </row>
    <row r="1405" spans="7:55" s="2" customFormat="1" x14ac:dyDescent="0.4">
      <c r="G1405" s="141"/>
      <c r="H1405" s="141"/>
      <c r="I1405" s="141"/>
      <c r="J1405" s="141"/>
      <c r="K1405" s="141"/>
      <c r="L1405" s="141"/>
      <c r="M1405" s="141"/>
      <c r="N1405" s="141"/>
      <c r="O1405" s="141"/>
      <c r="P1405" s="141"/>
      <c r="Q1405" s="141"/>
      <c r="R1405" s="141"/>
      <c r="S1405" s="141"/>
      <c r="T1405" s="141"/>
      <c r="U1405" s="141"/>
      <c r="V1405" s="141"/>
      <c r="W1405" s="141"/>
      <c r="X1405" s="141"/>
      <c r="Y1405" s="141"/>
      <c r="Z1405" s="141"/>
      <c r="AA1405" s="141"/>
      <c r="AB1405" s="141"/>
      <c r="AC1405" s="141"/>
      <c r="AD1405" s="141"/>
      <c r="AE1405" s="141"/>
      <c r="AF1405" s="141"/>
      <c r="AG1405" s="141"/>
      <c r="AH1405" s="141"/>
      <c r="AI1405" s="141"/>
      <c r="AJ1405" s="141"/>
      <c r="AK1405" s="141"/>
      <c r="AL1405" s="141"/>
      <c r="AM1405" s="141"/>
      <c r="AN1405" s="141"/>
      <c r="AO1405" s="141"/>
      <c r="AP1405" s="141"/>
      <c r="AQ1405" s="141"/>
      <c r="AR1405" s="141"/>
      <c r="AS1405" s="141"/>
      <c r="AT1405" s="141"/>
      <c r="AU1405" s="141"/>
      <c r="AV1405" s="141"/>
      <c r="AW1405" s="141"/>
      <c r="AX1405" s="141"/>
      <c r="AY1405" s="141"/>
      <c r="AZ1405" s="141"/>
      <c r="BA1405" s="141"/>
      <c r="BB1405" s="141"/>
      <c r="BC1405" s="141"/>
    </row>
    <row r="1406" spans="7:55" s="2" customFormat="1" x14ac:dyDescent="0.4">
      <c r="G1406" s="141"/>
      <c r="H1406" s="141"/>
      <c r="I1406" s="141"/>
      <c r="J1406" s="141"/>
      <c r="K1406" s="141"/>
      <c r="L1406" s="141"/>
      <c r="M1406" s="141"/>
      <c r="N1406" s="141"/>
      <c r="O1406" s="141"/>
      <c r="P1406" s="141"/>
      <c r="Q1406" s="141"/>
      <c r="R1406" s="141"/>
      <c r="S1406" s="141"/>
      <c r="T1406" s="141"/>
      <c r="U1406" s="141"/>
      <c r="V1406" s="141"/>
      <c r="W1406" s="141"/>
      <c r="X1406" s="141"/>
      <c r="Y1406" s="141"/>
      <c r="Z1406" s="141"/>
      <c r="AA1406" s="141"/>
      <c r="AB1406" s="141"/>
      <c r="AC1406" s="141"/>
      <c r="AD1406" s="141"/>
      <c r="AE1406" s="141"/>
      <c r="AF1406" s="141"/>
      <c r="AG1406" s="141"/>
      <c r="AH1406" s="141"/>
      <c r="AI1406" s="141"/>
      <c r="AJ1406" s="141"/>
      <c r="AK1406" s="141"/>
      <c r="AL1406" s="141"/>
      <c r="AM1406" s="141"/>
      <c r="AN1406" s="141"/>
      <c r="AO1406" s="141"/>
      <c r="AP1406" s="141"/>
      <c r="AQ1406" s="141"/>
      <c r="AR1406" s="141"/>
      <c r="AS1406" s="141"/>
      <c r="AT1406" s="141"/>
      <c r="AU1406" s="141"/>
      <c r="AV1406" s="141"/>
      <c r="AW1406" s="141"/>
      <c r="AX1406" s="141"/>
      <c r="AY1406" s="141"/>
      <c r="AZ1406" s="141"/>
      <c r="BA1406" s="141"/>
      <c r="BB1406" s="141"/>
      <c r="BC1406" s="141"/>
    </row>
    <row r="1407" spans="7:55" s="2" customFormat="1" x14ac:dyDescent="0.4">
      <c r="G1407" s="141"/>
      <c r="H1407" s="141"/>
      <c r="I1407" s="141"/>
      <c r="J1407" s="141"/>
      <c r="K1407" s="141"/>
      <c r="L1407" s="141"/>
      <c r="M1407" s="141"/>
      <c r="N1407" s="141"/>
      <c r="O1407" s="141"/>
      <c r="P1407" s="141"/>
      <c r="Q1407" s="141"/>
      <c r="R1407" s="141"/>
      <c r="S1407" s="141"/>
      <c r="T1407" s="141"/>
      <c r="U1407" s="141"/>
      <c r="V1407" s="141"/>
      <c r="W1407" s="141"/>
      <c r="X1407" s="141"/>
      <c r="Y1407" s="141"/>
      <c r="Z1407" s="141"/>
      <c r="AA1407" s="141"/>
      <c r="AB1407" s="141"/>
      <c r="AC1407" s="141"/>
      <c r="AD1407" s="141"/>
      <c r="AE1407" s="141"/>
      <c r="AF1407" s="141"/>
      <c r="AG1407" s="141"/>
      <c r="AH1407" s="141"/>
      <c r="AI1407" s="141"/>
      <c r="AJ1407" s="141"/>
      <c r="AK1407" s="141"/>
      <c r="AL1407" s="141"/>
      <c r="AM1407" s="141"/>
      <c r="AN1407" s="141"/>
      <c r="AO1407" s="141"/>
      <c r="AP1407" s="141"/>
      <c r="AQ1407" s="141"/>
      <c r="AR1407" s="141"/>
      <c r="AS1407" s="141"/>
      <c r="AT1407" s="141"/>
      <c r="AU1407" s="141"/>
      <c r="AV1407" s="141"/>
      <c r="AW1407" s="141"/>
      <c r="AX1407" s="141"/>
      <c r="AY1407" s="141"/>
      <c r="AZ1407" s="141"/>
      <c r="BA1407" s="141"/>
      <c r="BB1407" s="141"/>
      <c r="BC1407" s="141"/>
    </row>
    <row r="1408" spans="7:55" s="2" customFormat="1" x14ac:dyDescent="0.4">
      <c r="G1408" s="141"/>
      <c r="H1408" s="141"/>
      <c r="I1408" s="141"/>
      <c r="J1408" s="141"/>
      <c r="K1408" s="141"/>
      <c r="L1408" s="141"/>
      <c r="M1408" s="141"/>
      <c r="N1408" s="141"/>
      <c r="O1408" s="141"/>
      <c r="P1408" s="141"/>
      <c r="Q1408" s="141"/>
      <c r="R1408" s="141"/>
      <c r="S1408" s="141"/>
      <c r="T1408" s="141"/>
      <c r="U1408" s="141"/>
      <c r="V1408" s="141"/>
      <c r="W1408" s="141"/>
      <c r="X1408" s="141"/>
      <c r="Y1408" s="141"/>
      <c r="Z1408" s="141"/>
      <c r="AA1408" s="141"/>
      <c r="AB1408" s="141"/>
      <c r="AC1408" s="141"/>
      <c r="AD1408" s="141"/>
      <c r="AE1408" s="141"/>
      <c r="AF1408" s="141"/>
      <c r="AG1408" s="141"/>
      <c r="AH1408" s="141"/>
      <c r="AI1408" s="141"/>
      <c r="AJ1408" s="141"/>
      <c r="AK1408" s="141"/>
      <c r="AL1408" s="141"/>
      <c r="AM1408" s="141"/>
      <c r="AN1408" s="141"/>
      <c r="AO1408" s="141"/>
      <c r="AP1408" s="141"/>
      <c r="AQ1408" s="141"/>
      <c r="AR1408" s="141"/>
      <c r="AS1408" s="141"/>
      <c r="AT1408" s="141"/>
      <c r="AU1408" s="141"/>
      <c r="AV1408" s="141"/>
      <c r="AW1408" s="141"/>
      <c r="AX1408" s="141"/>
      <c r="AY1408" s="141"/>
      <c r="AZ1408" s="141"/>
      <c r="BA1408" s="141"/>
      <c r="BB1408" s="141"/>
      <c r="BC1408" s="141"/>
    </row>
    <row r="1409" spans="7:55" s="2" customFormat="1" x14ac:dyDescent="0.4">
      <c r="G1409" s="141"/>
      <c r="H1409" s="141"/>
      <c r="I1409" s="141"/>
      <c r="J1409" s="141"/>
      <c r="K1409" s="141"/>
      <c r="L1409" s="141"/>
      <c r="M1409" s="141"/>
      <c r="N1409" s="141"/>
      <c r="O1409" s="141"/>
      <c r="P1409" s="141"/>
      <c r="Q1409" s="141"/>
      <c r="R1409" s="141"/>
      <c r="S1409" s="141"/>
      <c r="T1409" s="141"/>
      <c r="U1409" s="141"/>
      <c r="V1409" s="141"/>
      <c r="W1409" s="141"/>
      <c r="X1409" s="141"/>
      <c r="Y1409" s="141"/>
      <c r="Z1409" s="141"/>
      <c r="AA1409" s="141"/>
      <c r="AB1409" s="141"/>
      <c r="AC1409" s="141"/>
      <c r="AD1409" s="141"/>
      <c r="AE1409" s="141"/>
      <c r="AF1409" s="141"/>
      <c r="AG1409" s="141"/>
      <c r="AH1409" s="141"/>
      <c r="AI1409" s="141"/>
      <c r="AJ1409" s="141"/>
      <c r="AK1409" s="141"/>
      <c r="AL1409" s="141"/>
      <c r="AM1409" s="141"/>
      <c r="AN1409" s="141"/>
      <c r="AO1409" s="141"/>
      <c r="AP1409" s="141"/>
      <c r="AQ1409" s="141"/>
      <c r="AR1409" s="141"/>
      <c r="AS1409" s="141"/>
      <c r="AT1409" s="141"/>
      <c r="AU1409" s="141"/>
      <c r="AV1409" s="141"/>
      <c r="AW1409" s="141"/>
      <c r="AX1409" s="141"/>
      <c r="AY1409" s="141"/>
      <c r="AZ1409" s="141"/>
      <c r="BA1409" s="141"/>
      <c r="BB1409" s="141"/>
      <c r="BC1409" s="141"/>
    </row>
    <row r="1410" spans="7:55" s="2" customFormat="1" x14ac:dyDescent="0.4">
      <c r="G1410" s="141"/>
      <c r="H1410" s="141"/>
      <c r="I1410" s="141"/>
      <c r="J1410" s="141"/>
      <c r="K1410" s="141"/>
      <c r="L1410" s="141"/>
      <c r="M1410" s="141"/>
      <c r="N1410" s="141"/>
      <c r="O1410" s="141"/>
      <c r="P1410" s="141"/>
      <c r="Q1410" s="141"/>
      <c r="R1410" s="141"/>
      <c r="S1410" s="141"/>
      <c r="T1410" s="141"/>
      <c r="U1410" s="141"/>
      <c r="V1410" s="141"/>
      <c r="W1410" s="141"/>
      <c r="X1410" s="141"/>
      <c r="Y1410" s="141"/>
      <c r="Z1410" s="141"/>
      <c r="AA1410" s="141"/>
      <c r="AB1410" s="141"/>
      <c r="AC1410" s="141"/>
      <c r="AD1410" s="141"/>
      <c r="AE1410" s="141"/>
      <c r="AF1410" s="141"/>
      <c r="AG1410" s="141"/>
      <c r="AH1410" s="141"/>
      <c r="AI1410" s="141"/>
      <c r="AJ1410" s="141"/>
      <c r="AK1410" s="141"/>
      <c r="AL1410" s="141"/>
      <c r="AM1410" s="141"/>
      <c r="AN1410" s="141"/>
      <c r="AO1410" s="141"/>
      <c r="AP1410" s="141"/>
      <c r="AQ1410" s="141"/>
      <c r="AR1410" s="141"/>
      <c r="AS1410" s="141"/>
      <c r="AT1410" s="141"/>
      <c r="AU1410" s="141"/>
      <c r="AV1410" s="141"/>
      <c r="AW1410" s="141"/>
      <c r="AX1410" s="141"/>
      <c r="AY1410" s="141"/>
      <c r="AZ1410" s="141"/>
      <c r="BA1410" s="141"/>
      <c r="BB1410" s="141"/>
      <c r="BC1410" s="141"/>
    </row>
    <row r="1411" spans="7:55" s="2" customFormat="1" x14ac:dyDescent="0.4">
      <c r="G1411" s="141"/>
      <c r="H1411" s="141"/>
      <c r="I1411" s="141"/>
      <c r="J1411" s="141"/>
      <c r="K1411" s="141"/>
      <c r="L1411" s="141"/>
      <c r="M1411" s="141"/>
      <c r="N1411" s="141"/>
      <c r="O1411" s="141"/>
      <c r="P1411" s="141"/>
      <c r="Q1411" s="141"/>
      <c r="R1411" s="141"/>
      <c r="S1411" s="141"/>
      <c r="T1411" s="141"/>
      <c r="U1411" s="141"/>
      <c r="V1411" s="141"/>
      <c r="W1411" s="141"/>
      <c r="X1411" s="141"/>
      <c r="Y1411" s="141"/>
      <c r="Z1411" s="141"/>
      <c r="AA1411" s="141"/>
      <c r="AB1411" s="141"/>
      <c r="AC1411" s="141"/>
      <c r="AD1411" s="141"/>
      <c r="AE1411" s="141"/>
      <c r="AF1411" s="141"/>
      <c r="AG1411" s="141"/>
      <c r="AH1411" s="141"/>
      <c r="AI1411" s="141"/>
      <c r="AJ1411" s="141"/>
      <c r="AK1411" s="141"/>
      <c r="AL1411" s="141"/>
      <c r="AM1411" s="141"/>
      <c r="AN1411" s="141"/>
      <c r="AO1411" s="141"/>
      <c r="AP1411" s="141"/>
      <c r="AQ1411" s="141"/>
      <c r="AR1411" s="141"/>
      <c r="AS1411" s="141"/>
      <c r="AT1411" s="141"/>
      <c r="AU1411" s="141"/>
      <c r="AV1411" s="141"/>
      <c r="AW1411" s="141"/>
      <c r="AX1411" s="141"/>
      <c r="AY1411" s="141"/>
      <c r="AZ1411" s="141"/>
      <c r="BA1411" s="141"/>
      <c r="BB1411" s="141"/>
      <c r="BC1411" s="141"/>
    </row>
    <row r="1412" spans="7:55" s="2" customFormat="1" x14ac:dyDescent="0.4">
      <c r="G1412" s="141"/>
      <c r="H1412" s="141"/>
      <c r="I1412" s="141"/>
      <c r="J1412" s="141"/>
      <c r="K1412" s="141"/>
      <c r="L1412" s="141"/>
      <c r="M1412" s="141"/>
      <c r="N1412" s="141"/>
      <c r="O1412" s="141"/>
      <c r="P1412" s="141"/>
      <c r="Q1412" s="141"/>
      <c r="R1412" s="141"/>
      <c r="S1412" s="141"/>
      <c r="T1412" s="141"/>
      <c r="U1412" s="141"/>
      <c r="V1412" s="141"/>
      <c r="W1412" s="141"/>
      <c r="X1412" s="141"/>
      <c r="Y1412" s="141"/>
      <c r="Z1412" s="141"/>
      <c r="AA1412" s="141"/>
      <c r="AB1412" s="141"/>
      <c r="AC1412" s="141"/>
      <c r="AD1412" s="141"/>
      <c r="AE1412" s="141"/>
      <c r="AF1412" s="141"/>
      <c r="AG1412" s="141"/>
      <c r="AH1412" s="141"/>
      <c r="AI1412" s="141"/>
      <c r="AJ1412" s="141"/>
      <c r="AK1412" s="141"/>
      <c r="AL1412" s="141"/>
      <c r="AM1412" s="141"/>
      <c r="AN1412" s="141"/>
      <c r="AO1412" s="141"/>
      <c r="AP1412" s="141"/>
      <c r="AQ1412" s="141"/>
      <c r="AR1412" s="141"/>
      <c r="AS1412" s="141"/>
      <c r="AT1412" s="141"/>
      <c r="AU1412" s="141"/>
      <c r="AV1412" s="141"/>
      <c r="AW1412" s="141"/>
      <c r="AX1412" s="141"/>
      <c r="AY1412" s="141"/>
      <c r="AZ1412" s="141"/>
      <c r="BA1412" s="141"/>
      <c r="BB1412" s="141"/>
      <c r="BC1412" s="141"/>
    </row>
    <row r="1413" spans="7:55" s="2" customFormat="1" x14ac:dyDescent="0.4">
      <c r="G1413" s="141"/>
      <c r="H1413" s="141"/>
      <c r="I1413" s="141"/>
      <c r="J1413" s="141"/>
      <c r="K1413" s="141"/>
      <c r="L1413" s="141"/>
      <c r="M1413" s="141"/>
      <c r="N1413" s="141"/>
      <c r="O1413" s="141"/>
      <c r="P1413" s="141"/>
      <c r="Q1413" s="141"/>
      <c r="R1413" s="141"/>
      <c r="S1413" s="141"/>
      <c r="T1413" s="141"/>
      <c r="U1413" s="141"/>
      <c r="V1413" s="141"/>
      <c r="W1413" s="141"/>
      <c r="X1413" s="141"/>
      <c r="Y1413" s="141"/>
      <c r="Z1413" s="141"/>
      <c r="AA1413" s="141"/>
      <c r="AB1413" s="141"/>
      <c r="AC1413" s="141"/>
      <c r="AD1413" s="141"/>
      <c r="AE1413" s="141"/>
      <c r="AF1413" s="141"/>
      <c r="AG1413" s="141"/>
      <c r="AH1413" s="141"/>
      <c r="AI1413" s="141"/>
      <c r="AJ1413" s="141"/>
      <c r="AK1413" s="141"/>
      <c r="AL1413" s="141"/>
      <c r="AM1413" s="141"/>
      <c r="AN1413" s="141"/>
      <c r="AO1413" s="141"/>
      <c r="AP1413" s="141"/>
      <c r="AQ1413" s="141"/>
      <c r="AR1413" s="141"/>
      <c r="AS1413" s="141"/>
      <c r="AT1413" s="141"/>
      <c r="AU1413" s="141"/>
      <c r="AV1413" s="141"/>
      <c r="AW1413" s="141"/>
      <c r="AX1413" s="141"/>
      <c r="AY1413" s="141"/>
      <c r="AZ1413" s="141"/>
      <c r="BA1413" s="141"/>
      <c r="BB1413" s="141"/>
      <c r="BC1413" s="141"/>
    </row>
    <row r="1414" spans="7:55" s="2" customFormat="1" x14ac:dyDescent="0.4">
      <c r="G1414" s="141"/>
      <c r="H1414" s="141"/>
      <c r="I1414" s="141"/>
      <c r="J1414" s="141"/>
      <c r="K1414" s="141"/>
      <c r="L1414" s="141"/>
      <c r="M1414" s="141"/>
      <c r="N1414" s="141"/>
      <c r="O1414" s="141"/>
      <c r="P1414" s="141"/>
      <c r="Q1414" s="141"/>
      <c r="R1414" s="141"/>
      <c r="S1414" s="141"/>
      <c r="T1414" s="141"/>
      <c r="U1414" s="141"/>
      <c r="V1414" s="141"/>
      <c r="W1414" s="141"/>
      <c r="X1414" s="141"/>
      <c r="Y1414" s="141"/>
      <c r="Z1414" s="141"/>
      <c r="AA1414" s="141"/>
      <c r="AB1414" s="141"/>
      <c r="AC1414" s="141"/>
      <c r="AD1414" s="141"/>
      <c r="AE1414" s="141"/>
      <c r="AF1414" s="141"/>
      <c r="AG1414" s="141"/>
      <c r="AH1414" s="141"/>
      <c r="AI1414" s="141"/>
      <c r="AJ1414" s="141"/>
      <c r="AK1414" s="141"/>
      <c r="AL1414" s="141"/>
      <c r="AM1414" s="141"/>
      <c r="AN1414" s="141"/>
      <c r="AO1414" s="141"/>
      <c r="AP1414" s="141"/>
      <c r="AQ1414" s="141"/>
      <c r="AR1414" s="141"/>
      <c r="AS1414" s="141"/>
      <c r="AT1414" s="141"/>
      <c r="AU1414" s="141"/>
      <c r="AV1414" s="141"/>
      <c r="AW1414" s="141"/>
      <c r="AX1414" s="141"/>
      <c r="AY1414" s="141"/>
      <c r="AZ1414" s="141"/>
      <c r="BA1414" s="141"/>
      <c r="BB1414" s="141"/>
      <c r="BC1414" s="141"/>
    </row>
    <row r="1415" spans="7:55" s="2" customFormat="1" x14ac:dyDescent="0.4">
      <c r="G1415" s="141"/>
      <c r="H1415" s="141"/>
      <c r="I1415" s="141"/>
      <c r="J1415" s="141"/>
      <c r="K1415" s="141"/>
      <c r="L1415" s="141"/>
      <c r="M1415" s="141"/>
      <c r="N1415" s="141"/>
      <c r="O1415" s="141"/>
      <c r="P1415" s="141"/>
      <c r="Q1415" s="141"/>
      <c r="R1415" s="141"/>
      <c r="S1415" s="141"/>
      <c r="T1415" s="141"/>
      <c r="U1415" s="141"/>
      <c r="V1415" s="141"/>
      <c r="W1415" s="141"/>
      <c r="X1415" s="141"/>
      <c r="Y1415" s="141"/>
      <c r="Z1415" s="141"/>
      <c r="AA1415" s="141"/>
      <c r="AB1415" s="141"/>
      <c r="AC1415" s="141"/>
      <c r="AD1415" s="141"/>
      <c r="AE1415" s="141"/>
      <c r="AF1415" s="141"/>
      <c r="AG1415" s="141"/>
      <c r="AH1415" s="141"/>
      <c r="AI1415" s="141"/>
      <c r="AJ1415" s="141"/>
      <c r="AK1415" s="141"/>
      <c r="AL1415" s="141"/>
      <c r="AM1415" s="141"/>
      <c r="AN1415" s="141"/>
      <c r="AO1415" s="141"/>
      <c r="AP1415" s="141"/>
      <c r="AQ1415" s="141"/>
      <c r="AR1415" s="141"/>
      <c r="AS1415" s="141"/>
      <c r="AT1415" s="141"/>
      <c r="AU1415" s="141"/>
      <c r="AV1415" s="141"/>
      <c r="AW1415" s="141"/>
      <c r="AX1415" s="141"/>
      <c r="AY1415" s="141"/>
      <c r="AZ1415" s="141"/>
      <c r="BA1415" s="141"/>
      <c r="BB1415" s="141"/>
      <c r="BC1415" s="141"/>
    </row>
    <row r="1416" spans="7:55" s="2" customFormat="1" x14ac:dyDescent="0.4">
      <c r="G1416" s="141"/>
      <c r="H1416" s="141"/>
      <c r="I1416" s="141"/>
      <c r="J1416" s="141"/>
      <c r="K1416" s="141"/>
      <c r="L1416" s="141"/>
      <c r="M1416" s="141"/>
      <c r="N1416" s="141"/>
      <c r="O1416" s="141"/>
      <c r="P1416" s="141"/>
      <c r="Q1416" s="141"/>
      <c r="R1416" s="141"/>
      <c r="S1416" s="141"/>
      <c r="T1416" s="141"/>
      <c r="U1416" s="141"/>
      <c r="V1416" s="141"/>
      <c r="W1416" s="141"/>
      <c r="X1416" s="141"/>
      <c r="Y1416" s="141"/>
      <c r="Z1416" s="141"/>
      <c r="AA1416" s="141"/>
      <c r="AB1416" s="141"/>
      <c r="AC1416" s="141"/>
      <c r="AD1416" s="141"/>
      <c r="AE1416" s="141"/>
      <c r="AF1416" s="141"/>
      <c r="AG1416" s="141"/>
      <c r="AH1416" s="141"/>
      <c r="AI1416" s="141"/>
      <c r="AJ1416" s="141"/>
      <c r="AK1416" s="141"/>
      <c r="AL1416" s="141"/>
      <c r="AM1416" s="141"/>
      <c r="AN1416" s="141"/>
      <c r="AO1416" s="141"/>
      <c r="AP1416" s="141"/>
      <c r="AQ1416" s="141"/>
      <c r="AR1416" s="141"/>
      <c r="AS1416" s="141"/>
      <c r="AT1416" s="141"/>
      <c r="AU1416" s="141"/>
      <c r="AV1416" s="141"/>
      <c r="AW1416" s="141"/>
      <c r="AX1416" s="141"/>
      <c r="AY1416" s="141"/>
      <c r="AZ1416" s="141"/>
      <c r="BA1416" s="141"/>
      <c r="BB1416" s="141"/>
      <c r="BC1416" s="141"/>
    </row>
    <row r="1417" spans="7:55" s="2" customFormat="1" x14ac:dyDescent="0.4">
      <c r="G1417" s="141"/>
      <c r="H1417" s="141"/>
      <c r="I1417" s="141"/>
      <c r="J1417" s="141"/>
      <c r="K1417" s="141"/>
      <c r="L1417" s="141"/>
      <c r="M1417" s="141"/>
      <c r="N1417" s="141"/>
      <c r="O1417" s="141"/>
      <c r="P1417" s="141"/>
      <c r="Q1417" s="141"/>
      <c r="R1417" s="141"/>
      <c r="S1417" s="141"/>
      <c r="T1417" s="141"/>
      <c r="U1417" s="141"/>
      <c r="V1417" s="141"/>
      <c r="W1417" s="141"/>
      <c r="X1417" s="141"/>
      <c r="Y1417" s="141"/>
      <c r="Z1417" s="141"/>
      <c r="AA1417" s="141"/>
      <c r="AB1417" s="141"/>
      <c r="AC1417" s="141"/>
      <c r="AD1417" s="141"/>
      <c r="AE1417" s="141"/>
      <c r="AF1417" s="141"/>
      <c r="AG1417" s="141"/>
      <c r="AH1417" s="141"/>
      <c r="AI1417" s="141"/>
      <c r="AJ1417" s="141"/>
      <c r="AK1417" s="141"/>
      <c r="AL1417" s="141"/>
      <c r="AM1417" s="141"/>
      <c r="AN1417" s="141"/>
      <c r="AO1417" s="141"/>
      <c r="AP1417" s="141"/>
      <c r="AQ1417" s="141"/>
      <c r="AR1417" s="141"/>
      <c r="AS1417" s="141"/>
      <c r="AT1417" s="141"/>
      <c r="AU1417" s="141"/>
      <c r="AV1417" s="141"/>
      <c r="AW1417" s="141"/>
      <c r="AX1417" s="141"/>
      <c r="AY1417" s="141"/>
      <c r="AZ1417" s="141"/>
      <c r="BA1417" s="141"/>
      <c r="BB1417" s="141"/>
      <c r="BC1417" s="141"/>
    </row>
    <row r="1418" spans="7:55" s="2" customFormat="1" x14ac:dyDescent="0.4">
      <c r="G1418" s="141"/>
      <c r="H1418" s="141"/>
      <c r="I1418" s="141"/>
      <c r="J1418" s="141"/>
      <c r="K1418" s="141"/>
      <c r="L1418" s="141"/>
      <c r="M1418" s="141"/>
      <c r="N1418" s="141"/>
      <c r="O1418" s="141"/>
      <c r="P1418" s="141"/>
      <c r="Q1418" s="141"/>
      <c r="R1418" s="141"/>
      <c r="S1418" s="141"/>
      <c r="T1418" s="141"/>
      <c r="U1418" s="141"/>
      <c r="V1418" s="141"/>
      <c r="W1418" s="141"/>
      <c r="X1418" s="141"/>
      <c r="Y1418" s="141"/>
      <c r="Z1418" s="141"/>
      <c r="AA1418" s="141"/>
      <c r="AB1418" s="141"/>
      <c r="AC1418" s="141"/>
      <c r="AD1418" s="141"/>
      <c r="AE1418" s="141"/>
      <c r="AF1418" s="141"/>
      <c r="AG1418" s="141"/>
      <c r="AH1418" s="141"/>
      <c r="AI1418" s="141"/>
      <c r="AJ1418" s="141"/>
      <c r="AK1418" s="141"/>
      <c r="AL1418" s="141"/>
      <c r="AM1418" s="141"/>
      <c r="AN1418" s="141"/>
      <c r="AO1418" s="141"/>
      <c r="AP1418" s="141"/>
      <c r="AQ1418" s="141"/>
      <c r="AR1418" s="141"/>
      <c r="AS1418" s="141"/>
      <c r="AT1418" s="141"/>
      <c r="AU1418" s="141"/>
      <c r="AV1418" s="141"/>
      <c r="AW1418" s="141"/>
      <c r="AX1418" s="141"/>
      <c r="AY1418" s="141"/>
      <c r="AZ1418" s="141"/>
      <c r="BA1418" s="141"/>
      <c r="BB1418" s="141"/>
      <c r="BC1418" s="141"/>
    </row>
    <row r="1419" spans="7:55" s="2" customFormat="1" x14ac:dyDescent="0.4">
      <c r="G1419" s="141"/>
      <c r="H1419" s="141"/>
      <c r="I1419" s="141"/>
      <c r="J1419" s="141"/>
      <c r="K1419" s="141"/>
      <c r="L1419" s="141"/>
      <c r="M1419" s="141"/>
      <c r="N1419" s="141"/>
      <c r="O1419" s="141"/>
      <c r="P1419" s="141"/>
      <c r="Q1419" s="141"/>
      <c r="R1419" s="141"/>
      <c r="S1419" s="141"/>
      <c r="T1419" s="141"/>
      <c r="U1419" s="141"/>
      <c r="V1419" s="141"/>
      <c r="W1419" s="141"/>
      <c r="X1419" s="141"/>
      <c r="Y1419" s="141"/>
      <c r="Z1419" s="141"/>
      <c r="AA1419" s="141"/>
      <c r="AB1419" s="141"/>
      <c r="AC1419" s="141"/>
      <c r="AD1419" s="141"/>
      <c r="AE1419" s="141"/>
      <c r="AF1419" s="141"/>
      <c r="AG1419" s="141"/>
      <c r="AH1419" s="141"/>
      <c r="AI1419" s="141"/>
      <c r="AJ1419" s="141"/>
      <c r="AK1419" s="141"/>
      <c r="AL1419" s="141"/>
      <c r="AM1419" s="141"/>
      <c r="AN1419" s="141"/>
      <c r="AO1419" s="141"/>
      <c r="AP1419" s="141"/>
      <c r="AQ1419" s="141"/>
      <c r="AR1419" s="141"/>
      <c r="AS1419" s="141"/>
      <c r="AT1419" s="141"/>
      <c r="AU1419" s="141"/>
      <c r="AV1419" s="141"/>
      <c r="AW1419" s="141"/>
      <c r="AX1419" s="141"/>
      <c r="AY1419" s="141"/>
      <c r="AZ1419" s="141"/>
      <c r="BA1419" s="141"/>
      <c r="BB1419" s="141"/>
      <c r="BC1419" s="141"/>
    </row>
    <row r="1420" spans="7:55" s="2" customFormat="1" x14ac:dyDescent="0.4">
      <c r="G1420" s="141"/>
      <c r="H1420" s="141"/>
      <c r="I1420" s="141"/>
      <c r="J1420" s="141"/>
      <c r="K1420" s="141"/>
      <c r="L1420" s="141"/>
      <c r="M1420" s="141"/>
      <c r="N1420" s="141"/>
      <c r="O1420" s="141"/>
      <c r="P1420" s="141"/>
      <c r="Q1420" s="141"/>
      <c r="R1420" s="141"/>
      <c r="S1420" s="141"/>
      <c r="T1420" s="141"/>
      <c r="U1420" s="141"/>
      <c r="V1420" s="141"/>
      <c r="W1420" s="141"/>
      <c r="X1420" s="141"/>
      <c r="Y1420" s="141"/>
      <c r="Z1420" s="141"/>
      <c r="AA1420" s="141"/>
      <c r="AB1420" s="141"/>
      <c r="AC1420" s="141"/>
      <c r="AD1420" s="141"/>
      <c r="AE1420" s="141"/>
      <c r="AF1420" s="141"/>
      <c r="AG1420" s="141"/>
      <c r="AH1420" s="141"/>
      <c r="AI1420" s="141"/>
      <c r="AJ1420" s="141"/>
      <c r="AK1420" s="141"/>
      <c r="AL1420" s="141"/>
      <c r="AM1420" s="141"/>
      <c r="AN1420" s="141"/>
      <c r="AO1420" s="141"/>
      <c r="AP1420" s="141"/>
      <c r="AQ1420" s="141"/>
      <c r="AR1420" s="141"/>
      <c r="AS1420" s="141"/>
      <c r="AT1420" s="141"/>
      <c r="AU1420" s="141"/>
      <c r="AV1420" s="141"/>
      <c r="AW1420" s="141"/>
      <c r="AX1420" s="141"/>
      <c r="AY1420" s="141"/>
      <c r="AZ1420" s="141"/>
      <c r="BA1420" s="141"/>
      <c r="BB1420" s="141"/>
      <c r="BC1420" s="141"/>
    </row>
    <row r="1421" spans="7:55" s="2" customFormat="1" x14ac:dyDescent="0.4">
      <c r="G1421" s="141"/>
      <c r="H1421" s="141"/>
      <c r="I1421" s="141"/>
      <c r="J1421" s="141"/>
      <c r="K1421" s="141"/>
      <c r="L1421" s="141"/>
      <c r="M1421" s="141"/>
      <c r="N1421" s="141"/>
      <c r="O1421" s="141"/>
      <c r="P1421" s="141"/>
      <c r="Q1421" s="141"/>
      <c r="R1421" s="141"/>
      <c r="S1421" s="141"/>
      <c r="T1421" s="141"/>
      <c r="U1421" s="141"/>
      <c r="V1421" s="141"/>
      <c r="W1421" s="141"/>
      <c r="X1421" s="141"/>
      <c r="Y1421" s="141"/>
      <c r="Z1421" s="141"/>
      <c r="AA1421" s="141"/>
      <c r="AB1421" s="141"/>
      <c r="AC1421" s="141"/>
      <c r="AD1421" s="141"/>
      <c r="AE1421" s="141"/>
      <c r="AF1421" s="141"/>
      <c r="AG1421" s="141"/>
      <c r="AH1421" s="141"/>
      <c r="AI1421" s="141"/>
      <c r="AJ1421" s="141"/>
      <c r="AK1421" s="141"/>
      <c r="AL1421" s="141"/>
      <c r="AM1421" s="141"/>
      <c r="AN1421" s="141"/>
      <c r="AO1421" s="141"/>
      <c r="AP1421" s="141"/>
      <c r="AQ1421" s="141"/>
      <c r="AR1421" s="141"/>
      <c r="AS1421" s="141"/>
      <c r="AT1421" s="141"/>
      <c r="AU1421" s="141"/>
      <c r="AV1421" s="141"/>
      <c r="AW1421" s="141"/>
      <c r="AX1421" s="141"/>
      <c r="AY1421" s="141"/>
      <c r="AZ1421" s="141"/>
      <c r="BA1421" s="141"/>
      <c r="BB1421" s="141"/>
      <c r="BC1421" s="141"/>
    </row>
    <row r="1422" spans="7:55" s="2" customFormat="1" x14ac:dyDescent="0.4">
      <c r="G1422" s="141"/>
      <c r="H1422" s="141"/>
      <c r="I1422" s="141"/>
      <c r="J1422" s="141"/>
      <c r="K1422" s="141"/>
      <c r="L1422" s="141"/>
      <c r="M1422" s="141"/>
      <c r="N1422" s="141"/>
      <c r="O1422" s="141"/>
      <c r="P1422" s="141"/>
      <c r="Q1422" s="141"/>
      <c r="R1422" s="141"/>
      <c r="S1422" s="141"/>
      <c r="T1422" s="141"/>
      <c r="U1422" s="141"/>
      <c r="V1422" s="141"/>
      <c r="W1422" s="141"/>
      <c r="X1422" s="141"/>
      <c r="Y1422" s="141"/>
      <c r="Z1422" s="141"/>
      <c r="AA1422" s="141"/>
      <c r="AB1422" s="141"/>
      <c r="AC1422" s="141"/>
      <c r="AD1422" s="141"/>
      <c r="AE1422" s="141"/>
      <c r="AF1422" s="141"/>
      <c r="AG1422" s="141"/>
      <c r="AH1422" s="141"/>
      <c r="AI1422" s="141"/>
      <c r="AJ1422" s="141"/>
      <c r="AK1422" s="141"/>
      <c r="AL1422" s="141"/>
      <c r="AM1422" s="141"/>
      <c r="AN1422" s="141"/>
      <c r="AO1422" s="141"/>
      <c r="AP1422" s="141"/>
      <c r="AQ1422" s="141"/>
      <c r="AR1422" s="141"/>
      <c r="AS1422" s="141"/>
      <c r="AT1422" s="141"/>
      <c r="AU1422" s="141"/>
      <c r="AV1422" s="141"/>
      <c r="AW1422" s="141"/>
      <c r="AX1422" s="141"/>
      <c r="AY1422" s="141"/>
      <c r="AZ1422" s="141"/>
      <c r="BA1422" s="141"/>
      <c r="BB1422" s="141"/>
      <c r="BC1422" s="141"/>
    </row>
    <row r="1423" spans="7:55" s="2" customFormat="1" x14ac:dyDescent="0.4">
      <c r="G1423" s="141"/>
      <c r="H1423" s="141"/>
      <c r="I1423" s="141"/>
      <c r="J1423" s="141"/>
      <c r="K1423" s="141"/>
      <c r="L1423" s="141"/>
      <c r="M1423" s="141"/>
      <c r="N1423" s="141"/>
      <c r="O1423" s="141"/>
      <c r="P1423" s="141"/>
      <c r="Q1423" s="141"/>
      <c r="R1423" s="141"/>
      <c r="S1423" s="141"/>
      <c r="T1423" s="141"/>
      <c r="U1423" s="141"/>
      <c r="V1423" s="141"/>
      <c r="W1423" s="141"/>
      <c r="X1423" s="141"/>
      <c r="Y1423" s="141"/>
      <c r="Z1423" s="141"/>
      <c r="AA1423" s="141"/>
      <c r="AB1423" s="141"/>
      <c r="AC1423" s="141"/>
      <c r="AD1423" s="141"/>
      <c r="AE1423" s="141"/>
      <c r="AF1423" s="141"/>
      <c r="AG1423" s="141"/>
      <c r="AH1423" s="141"/>
      <c r="AI1423" s="141"/>
      <c r="AJ1423" s="141"/>
      <c r="AK1423" s="141"/>
      <c r="AL1423" s="141"/>
      <c r="AM1423" s="141"/>
      <c r="AN1423" s="141"/>
      <c r="AO1423" s="141"/>
      <c r="AP1423" s="141"/>
      <c r="AQ1423" s="141"/>
      <c r="AR1423" s="141"/>
      <c r="AS1423" s="141"/>
      <c r="AT1423" s="141"/>
      <c r="AU1423" s="141"/>
      <c r="AV1423" s="141"/>
      <c r="AW1423" s="141"/>
      <c r="AX1423" s="141"/>
      <c r="AY1423" s="141"/>
      <c r="AZ1423" s="141"/>
      <c r="BA1423" s="141"/>
      <c r="BB1423" s="141"/>
      <c r="BC1423" s="141"/>
    </row>
    <row r="1424" spans="7:55" s="2" customFormat="1" x14ac:dyDescent="0.4">
      <c r="G1424" s="141"/>
      <c r="H1424" s="141"/>
      <c r="I1424" s="141"/>
      <c r="J1424" s="141"/>
      <c r="K1424" s="141"/>
      <c r="L1424" s="141"/>
      <c r="M1424" s="141"/>
      <c r="N1424" s="141"/>
      <c r="O1424" s="141"/>
      <c r="P1424" s="141"/>
      <c r="Q1424" s="141"/>
      <c r="R1424" s="141"/>
      <c r="S1424" s="141"/>
      <c r="T1424" s="141"/>
      <c r="U1424" s="141"/>
      <c r="V1424" s="141"/>
      <c r="W1424" s="141"/>
      <c r="X1424" s="141"/>
      <c r="Y1424" s="141"/>
      <c r="Z1424" s="141"/>
      <c r="AA1424" s="141"/>
      <c r="AB1424" s="141"/>
      <c r="AC1424" s="141"/>
      <c r="AD1424" s="141"/>
      <c r="AE1424" s="141"/>
      <c r="AF1424" s="141"/>
      <c r="AG1424" s="141"/>
      <c r="AH1424" s="141"/>
      <c r="AI1424" s="141"/>
      <c r="AJ1424" s="141"/>
      <c r="AK1424" s="141"/>
      <c r="AL1424" s="141"/>
      <c r="AM1424" s="141"/>
      <c r="AN1424" s="141"/>
      <c r="AO1424" s="141"/>
      <c r="AP1424" s="141"/>
      <c r="AQ1424" s="141"/>
      <c r="AR1424" s="141"/>
      <c r="AS1424" s="141"/>
      <c r="AT1424" s="141"/>
      <c r="AU1424" s="141"/>
      <c r="AV1424" s="141"/>
      <c r="AW1424" s="141"/>
      <c r="AX1424" s="141"/>
      <c r="AY1424" s="141"/>
      <c r="AZ1424" s="141"/>
      <c r="BA1424" s="141"/>
      <c r="BB1424" s="141"/>
      <c r="BC1424" s="141"/>
    </row>
    <row r="1425" spans="7:55" s="2" customFormat="1" x14ac:dyDescent="0.4">
      <c r="G1425" s="141"/>
      <c r="H1425" s="141"/>
      <c r="I1425" s="141"/>
      <c r="J1425" s="141"/>
      <c r="K1425" s="141"/>
      <c r="L1425" s="141"/>
      <c r="M1425" s="141"/>
      <c r="N1425" s="141"/>
      <c r="O1425" s="141"/>
      <c r="P1425" s="141"/>
      <c r="Q1425" s="141"/>
      <c r="R1425" s="141"/>
      <c r="S1425" s="141"/>
      <c r="T1425" s="141"/>
      <c r="U1425" s="141"/>
      <c r="V1425" s="141"/>
      <c r="W1425" s="141"/>
      <c r="X1425" s="141"/>
      <c r="Y1425" s="141"/>
      <c r="Z1425" s="141"/>
      <c r="AA1425" s="141"/>
      <c r="AB1425" s="141"/>
      <c r="AC1425" s="141"/>
      <c r="AD1425" s="141"/>
      <c r="AE1425" s="141"/>
      <c r="AF1425" s="141"/>
      <c r="AG1425" s="141"/>
      <c r="AH1425" s="141"/>
      <c r="AI1425" s="141"/>
      <c r="AJ1425" s="141"/>
      <c r="AK1425" s="141"/>
      <c r="AL1425" s="141"/>
      <c r="AM1425" s="141"/>
      <c r="AN1425" s="141"/>
      <c r="AO1425" s="141"/>
      <c r="AP1425" s="141"/>
      <c r="AQ1425" s="141"/>
      <c r="AR1425" s="141"/>
      <c r="AS1425" s="141"/>
      <c r="AT1425" s="141"/>
      <c r="AU1425" s="141"/>
      <c r="AV1425" s="141"/>
      <c r="AW1425" s="141"/>
      <c r="AX1425" s="141"/>
      <c r="AY1425" s="141"/>
      <c r="AZ1425" s="141"/>
      <c r="BA1425" s="141"/>
      <c r="BB1425" s="141"/>
      <c r="BC1425" s="141"/>
    </row>
    <row r="1426" spans="7:55" s="2" customFormat="1" x14ac:dyDescent="0.4">
      <c r="G1426" s="141"/>
      <c r="H1426" s="141"/>
      <c r="I1426" s="141"/>
      <c r="J1426" s="141"/>
      <c r="K1426" s="141"/>
      <c r="L1426" s="141"/>
      <c r="M1426" s="141"/>
      <c r="N1426" s="141"/>
      <c r="O1426" s="141"/>
      <c r="P1426" s="141"/>
      <c r="Q1426" s="141"/>
      <c r="R1426" s="141"/>
      <c r="S1426" s="141"/>
      <c r="T1426" s="141"/>
      <c r="U1426" s="141"/>
      <c r="V1426" s="141"/>
      <c r="W1426" s="141"/>
      <c r="X1426" s="141"/>
      <c r="Y1426" s="141"/>
      <c r="Z1426" s="141"/>
      <c r="AA1426" s="141"/>
      <c r="AB1426" s="141"/>
      <c r="AC1426" s="141"/>
      <c r="AD1426" s="141"/>
      <c r="AE1426" s="141"/>
      <c r="AF1426" s="141"/>
      <c r="AG1426" s="141"/>
      <c r="AH1426" s="141"/>
      <c r="AI1426" s="141"/>
      <c r="AJ1426" s="141"/>
      <c r="AK1426" s="141"/>
      <c r="AL1426" s="141"/>
      <c r="AM1426" s="141"/>
      <c r="AN1426" s="141"/>
      <c r="AO1426" s="141"/>
      <c r="AP1426" s="141"/>
      <c r="AQ1426" s="141"/>
      <c r="AR1426" s="141"/>
      <c r="AS1426" s="141"/>
      <c r="AT1426" s="141"/>
      <c r="AU1426" s="141"/>
      <c r="AV1426" s="141"/>
      <c r="AW1426" s="141"/>
      <c r="AX1426" s="141"/>
      <c r="AY1426" s="141"/>
      <c r="AZ1426" s="141"/>
      <c r="BA1426" s="141"/>
      <c r="BB1426" s="141"/>
      <c r="BC1426" s="141"/>
    </row>
    <row r="1427" spans="7:55" s="2" customFormat="1" x14ac:dyDescent="0.4">
      <c r="G1427" s="141"/>
      <c r="H1427" s="141"/>
      <c r="I1427" s="141"/>
      <c r="J1427" s="141"/>
      <c r="K1427" s="141"/>
      <c r="L1427" s="141"/>
      <c r="M1427" s="141"/>
      <c r="N1427" s="141"/>
      <c r="O1427" s="141"/>
      <c r="P1427" s="141"/>
      <c r="Q1427" s="141"/>
      <c r="R1427" s="141"/>
      <c r="S1427" s="141"/>
      <c r="T1427" s="141"/>
      <c r="U1427" s="141"/>
      <c r="V1427" s="141"/>
      <c r="W1427" s="141"/>
      <c r="X1427" s="141"/>
      <c r="Y1427" s="141"/>
      <c r="Z1427" s="141"/>
      <c r="AA1427" s="141"/>
      <c r="AB1427" s="141"/>
      <c r="AC1427" s="141"/>
      <c r="AD1427" s="141"/>
      <c r="AE1427" s="141"/>
      <c r="AF1427" s="141"/>
      <c r="AG1427" s="141"/>
      <c r="AH1427" s="141"/>
      <c r="AI1427" s="141"/>
      <c r="AJ1427" s="141"/>
      <c r="AK1427" s="141"/>
      <c r="AL1427" s="141"/>
      <c r="AM1427" s="141"/>
      <c r="AN1427" s="141"/>
      <c r="AO1427" s="141"/>
      <c r="AP1427" s="141"/>
      <c r="AQ1427" s="141"/>
      <c r="AR1427" s="141"/>
      <c r="AS1427" s="141"/>
      <c r="AT1427" s="141"/>
      <c r="AU1427" s="141"/>
      <c r="AV1427" s="141"/>
      <c r="AW1427" s="141"/>
      <c r="AX1427" s="141"/>
      <c r="AY1427" s="141"/>
      <c r="AZ1427" s="141"/>
      <c r="BA1427" s="141"/>
      <c r="BB1427" s="141"/>
      <c r="BC1427" s="141"/>
    </row>
    <row r="1428" spans="7:55" s="2" customFormat="1" x14ac:dyDescent="0.4">
      <c r="G1428" s="141"/>
      <c r="H1428" s="141"/>
      <c r="I1428" s="141"/>
      <c r="J1428" s="141"/>
      <c r="K1428" s="141"/>
      <c r="L1428" s="141"/>
      <c r="M1428" s="141"/>
      <c r="N1428" s="141"/>
      <c r="O1428" s="141"/>
      <c r="P1428" s="141"/>
      <c r="Q1428" s="141"/>
      <c r="R1428" s="141"/>
      <c r="S1428" s="141"/>
      <c r="T1428" s="141"/>
      <c r="U1428" s="141"/>
      <c r="V1428" s="141"/>
      <c r="W1428" s="141"/>
      <c r="X1428" s="141"/>
      <c r="Y1428" s="141"/>
      <c r="Z1428" s="141"/>
      <c r="AA1428" s="141"/>
      <c r="AB1428" s="141"/>
      <c r="AC1428" s="141"/>
      <c r="AD1428" s="141"/>
      <c r="AE1428" s="141"/>
      <c r="AF1428" s="141"/>
      <c r="AG1428" s="141"/>
      <c r="AH1428" s="141"/>
      <c r="AI1428" s="141"/>
      <c r="AJ1428" s="141"/>
      <c r="AK1428" s="141"/>
      <c r="AL1428" s="141"/>
      <c r="AM1428" s="141"/>
      <c r="AN1428" s="141"/>
      <c r="AO1428" s="141"/>
      <c r="AP1428" s="141"/>
      <c r="AQ1428" s="141"/>
      <c r="AR1428" s="141"/>
      <c r="AS1428" s="141"/>
      <c r="AT1428" s="141"/>
      <c r="AU1428" s="141"/>
      <c r="AV1428" s="141"/>
      <c r="AW1428" s="141"/>
      <c r="AX1428" s="141"/>
      <c r="AY1428" s="141"/>
      <c r="AZ1428" s="141"/>
      <c r="BA1428" s="141"/>
      <c r="BB1428" s="141"/>
      <c r="BC1428" s="141"/>
    </row>
    <row r="1429" spans="7:55" s="2" customFormat="1" x14ac:dyDescent="0.4">
      <c r="G1429" s="141"/>
      <c r="H1429" s="141"/>
      <c r="I1429" s="141"/>
      <c r="J1429" s="141"/>
      <c r="K1429" s="141"/>
      <c r="L1429" s="141"/>
      <c r="M1429" s="141"/>
      <c r="N1429" s="141"/>
      <c r="O1429" s="141"/>
      <c r="P1429" s="141"/>
      <c r="Q1429" s="141"/>
      <c r="R1429" s="141"/>
      <c r="S1429" s="141"/>
      <c r="T1429" s="141"/>
      <c r="U1429" s="141"/>
      <c r="V1429" s="141"/>
      <c r="W1429" s="141"/>
      <c r="X1429" s="141"/>
      <c r="Y1429" s="141"/>
      <c r="Z1429" s="141"/>
      <c r="AA1429" s="141"/>
      <c r="AB1429" s="141"/>
      <c r="AC1429" s="141"/>
      <c r="AD1429" s="141"/>
      <c r="AE1429" s="141"/>
      <c r="AF1429" s="141"/>
      <c r="AG1429" s="141"/>
      <c r="AH1429" s="141"/>
      <c r="AI1429" s="141"/>
      <c r="AJ1429" s="141"/>
      <c r="AK1429" s="141"/>
      <c r="AL1429" s="141"/>
      <c r="AM1429" s="141"/>
      <c r="AN1429" s="141"/>
      <c r="AO1429" s="141"/>
      <c r="AP1429" s="141"/>
      <c r="AQ1429" s="141"/>
      <c r="AR1429" s="141"/>
      <c r="AS1429" s="141"/>
      <c r="AT1429" s="141"/>
      <c r="AU1429" s="141"/>
      <c r="AV1429" s="141"/>
      <c r="AW1429" s="141"/>
      <c r="AX1429" s="141"/>
      <c r="AY1429" s="141"/>
      <c r="AZ1429" s="141"/>
      <c r="BA1429" s="141"/>
      <c r="BB1429" s="141"/>
      <c r="BC1429" s="141"/>
    </row>
    <row r="1430" spans="7:55" s="2" customFormat="1" x14ac:dyDescent="0.4">
      <c r="G1430" s="141"/>
      <c r="H1430" s="141"/>
      <c r="I1430" s="141"/>
      <c r="J1430" s="141"/>
      <c r="K1430" s="141"/>
      <c r="L1430" s="141"/>
      <c r="M1430" s="141"/>
      <c r="N1430" s="141"/>
      <c r="O1430" s="141"/>
      <c r="P1430" s="141"/>
      <c r="Q1430" s="141"/>
      <c r="R1430" s="141"/>
      <c r="S1430" s="141"/>
      <c r="T1430" s="141"/>
      <c r="U1430" s="141"/>
      <c r="V1430" s="141"/>
      <c r="W1430" s="141"/>
      <c r="X1430" s="141"/>
      <c r="Y1430" s="141"/>
      <c r="Z1430" s="141"/>
      <c r="AA1430" s="141"/>
      <c r="AB1430" s="141"/>
      <c r="AC1430" s="141"/>
      <c r="AD1430" s="141"/>
      <c r="AE1430" s="141"/>
      <c r="AF1430" s="141"/>
      <c r="AG1430" s="141"/>
      <c r="AH1430" s="141"/>
      <c r="AI1430" s="141"/>
      <c r="AJ1430" s="141"/>
      <c r="AK1430" s="141"/>
      <c r="AL1430" s="141"/>
      <c r="AM1430" s="141"/>
      <c r="AN1430" s="141"/>
      <c r="AO1430" s="141"/>
      <c r="AP1430" s="141"/>
      <c r="AQ1430" s="141"/>
      <c r="AR1430" s="141"/>
      <c r="AS1430" s="141"/>
      <c r="AT1430" s="141"/>
      <c r="AU1430" s="141"/>
      <c r="AV1430" s="141"/>
      <c r="AW1430" s="141"/>
      <c r="AX1430" s="141"/>
      <c r="AY1430" s="141"/>
      <c r="AZ1430" s="141"/>
      <c r="BA1430" s="141"/>
      <c r="BB1430" s="141"/>
      <c r="BC1430" s="141"/>
    </row>
    <row r="1431" spans="7:55" s="2" customFormat="1" x14ac:dyDescent="0.4">
      <c r="G1431" s="141"/>
      <c r="H1431" s="141"/>
      <c r="I1431" s="141"/>
      <c r="J1431" s="141"/>
      <c r="K1431" s="141"/>
      <c r="L1431" s="141"/>
      <c r="M1431" s="141"/>
      <c r="N1431" s="141"/>
      <c r="O1431" s="141"/>
      <c r="P1431" s="141"/>
      <c r="Q1431" s="141"/>
      <c r="R1431" s="141"/>
      <c r="S1431" s="141"/>
      <c r="T1431" s="141"/>
      <c r="U1431" s="141"/>
      <c r="V1431" s="141"/>
      <c r="W1431" s="141"/>
      <c r="X1431" s="141"/>
      <c r="Y1431" s="141"/>
      <c r="Z1431" s="141"/>
      <c r="AA1431" s="141"/>
      <c r="AB1431" s="141"/>
      <c r="AC1431" s="141"/>
      <c r="AD1431" s="141"/>
      <c r="AE1431" s="141"/>
      <c r="AF1431" s="141"/>
      <c r="AG1431" s="141"/>
      <c r="AH1431" s="141"/>
      <c r="AI1431" s="141"/>
      <c r="AJ1431" s="141"/>
      <c r="AK1431" s="141"/>
      <c r="AL1431" s="141"/>
      <c r="AM1431" s="141"/>
      <c r="AN1431" s="141"/>
      <c r="AO1431" s="141"/>
      <c r="AP1431" s="141"/>
      <c r="AQ1431" s="141"/>
      <c r="AR1431" s="141"/>
      <c r="AS1431" s="141"/>
      <c r="AT1431" s="141"/>
      <c r="AU1431" s="141"/>
      <c r="AV1431" s="141"/>
      <c r="AW1431" s="141"/>
      <c r="AX1431" s="141"/>
      <c r="AY1431" s="141"/>
      <c r="AZ1431" s="141"/>
      <c r="BA1431" s="141"/>
      <c r="BB1431" s="141"/>
      <c r="BC1431" s="141"/>
    </row>
  </sheetData>
  <sheetProtection algorithmName="SHA-512" hashValue="OsVjZf8hf5NEwc+/vGBywGvfpxv1sIUGT5zwwVeVk0pRgJMztjLSJvcg6Ep3TU93IgllQWV65pZCTgmOsGX3Bw==" saltValue="2t8+wOLQxBTNBNM2gNjNTg==" spinCount="100000" sheet="1" objects="1" scenarios="1"/>
  <pageMargins left="0.7" right="0.7" top="0.75" bottom="0.75" header="0.3" footer="0.3"/>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ED045-6210-477D-A238-53B00D0FEA15}">
  <sheetPr codeName="Sheet3">
    <tabColor theme="5"/>
  </sheetPr>
  <dimension ref="A2:Y162"/>
  <sheetViews>
    <sheetView zoomScale="80" zoomScaleNormal="80" workbookViewId="0">
      <selection activeCell="H15" sqref="H15"/>
    </sheetView>
  </sheetViews>
  <sheetFormatPr defaultColWidth="9.1328125" defaultRowHeight="14.25" x14ac:dyDescent="0.45"/>
  <cols>
    <col min="1" max="1" width="9.1328125" style="3"/>
    <col min="2" max="2" width="37.73046875" style="3" customWidth="1"/>
    <col min="3" max="3" width="18.3984375" style="3" customWidth="1"/>
    <col min="4" max="4" width="12.73046875" style="3" bestFit="1" customWidth="1"/>
    <col min="5" max="5" width="14.265625" style="3" customWidth="1"/>
    <col min="6" max="6" width="10.86328125" style="3" bestFit="1" customWidth="1"/>
    <col min="7" max="7" width="11.59765625" style="3" bestFit="1" customWidth="1"/>
    <col min="8" max="8" width="27.265625" style="3" customWidth="1"/>
    <col min="9" max="9" width="18.59765625" style="3" customWidth="1"/>
    <col min="10" max="10" width="10.86328125" style="3" customWidth="1"/>
    <col min="11" max="11" width="13.59765625" style="3" bestFit="1" customWidth="1"/>
    <col min="12" max="12" width="13.265625" style="3" customWidth="1"/>
    <col min="13" max="14" width="9.1328125" style="3"/>
    <col min="15" max="15" width="11.86328125" style="3" bestFit="1" customWidth="1"/>
    <col min="16" max="16" width="14.73046875" style="3" customWidth="1"/>
    <col min="17" max="17" width="11.59765625" style="3" customWidth="1"/>
    <col min="18" max="18" width="9.1328125" style="3"/>
    <col min="19" max="19" width="24.86328125" style="3" bestFit="1" customWidth="1"/>
    <col min="20" max="20" width="12.73046875" style="3" bestFit="1" customWidth="1"/>
    <col min="21" max="21" width="12.1328125" style="3" bestFit="1" customWidth="1"/>
    <col min="22" max="22" width="9.1328125" style="3"/>
    <col min="23" max="23" width="20.73046875" style="3" bestFit="1" customWidth="1"/>
    <col min="24" max="24" width="12.73046875" style="3" bestFit="1" customWidth="1"/>
    <col min="25" max="25" width="11.59765625" style="3" bestFit="1" customWidth="1"/>
    <col min="26" max="16384" width="9.1328125" style="3"/>
  </cols>
  <sheetData>
    <row r="2" spans="1:24" s="1" customFormat="1" x14ac:dyDescent="0.45">
      <c r="B2" s="126"/>
      <c r="C2" s="126"/>
      <c r="D2" s="126"/>
      <c r="E2" s="126"/>
      <c r="F2" s="126"/>
      <c r="G2" s="126"/>
      <c r="H2" s="126"/>
      <c r="I2" s="126"/>
      <c r="J2" s="126"/>
      <c r="K2" s="126"/>
      <c r="L2" s="126"/>
      <c r="M2" s="126"/>
      <c r="N2" s="126"/>
      <c r="O2" s="126"/>
    </row>
    <row r="3" spans="1:24" s="1" customFormat="1" x14ac:dyDescent="0.45">
      <c r="B3" s="126"/>
      <c r="C3" s="126"/>
      <c r="D3" s="126"/>
      <c r="E3" s="474" t="s">
        <v>63</v>
      </c>
      <c r="F3" s="474"/>
      <c r="G3" s="474"/>
      <c r="H3" s="474"/>
      <c r="I3" s="474"/>
      <c r="J3" s="474"/>
      <c r="K3" s="126"/>
      <c r="L3" s="126"/>
      <c r="M3" s="126"/>
      <c r="N3" s="126"/>
      <c r="O3" s="126"/>
    </row>
    <row r="4" spans="1:24" s="1" customFormat="1" x14ac:dyDescent="0.45">
      <c r="B4" s="126"/>
      <c r="C4" s="126"/>
      <c r="D4" s="126"/>
      <c r="E4" s="474"/>
      <c r="F4" s="474"/>
      <c r="G4" s="474"/>
      <c r="H4" s="474"/>
      <c r="I4" s="474"/>
      <c r="J4" s="474"/>
      <c r="K4" s="126"/>
      <c r="L4" s="126"/>
      <c r="M4" s="126"/>
      <c r="N4" s="126"/>
      <c r="O4" s="126"/>
    </row>
    <row r="5" spans="1:24" s="1" customFormat="1" x14ac:dyDescent="0.45">
      <c r="B5" s="126"/>
      <c r="C5" s="126"/>
      <c r="D5" s="126"/>
      <c r="E5" s="126"/>
      <c r="F5" s="126"/>
      <c r="G5" s="126"/>
      <c r="H5" s="126"/>
      <c r="I5" s="126"/>
      <c r="J5" s="126"/>
      <c r="K5" s="126"/>
      <c r="L5" s="126"/>
      <c r="M5" s="126"/>
      <c r="N5" s="126"/>
      <c r="O5" s="126"/>
    </row>
    <row r="6" spans="1:24" s="1" customFormat="1" x14ac:dyDescent="0.45">
      <c r="E6" s="27"/>
    </row>
    <row r="7" spans="1:24" x14ac:dyDescent="0.45">
      <c r="B7" s="1" t="s">
        <v>341</v>
      </c>
      <c r="H7" s="1"/>
    </row>
    <row r="8" spans="1:24" x14ac:dyDescent="0.45">
      <c r="B8" s="1" t="s">
        <v>64</v>
      </c>
      <c r="H8" s="1"/>
    </row>
    <row r="9" spans="1:24" x14ac:dyDescent="0.45">
      <c r="B9" s="1" t="s">
        <v>342</v>
      </c>
      <c r="F9" s="5" t="s">
        <v>259</v>
      </c>
    </row>
    <row r="10" spans="1:24" ht="26.85" customHeight="1" x14ac:dyDescent="0.45">
      <c r="B10" s="1" t="s">
        <v>69</v>
      </c>
      <c r="F10" s="475" t="s">
        <v>327</v>
      </c>
      <c r="G10" s="475"/>
      <c r="H10" s="475"/>
      <c r="I10" s="475"/>
      <c r="J10" s="475"/>
    </row>
    <row r="11" spans="1:24" x14ac:dyDescent="0.45">
      <c r="B11" s="1" t="s">
        <v>208</v>
      </c>
    </row>
    <row r="12" spans="1:24" x14ac:dyDescent="0.45">
      <c r="A12" s="1"/>
      <c r="B12" s="1"/>
      <c r="C12" s="1"/>
      <c r="D12" s="1"/>
      <c r="G12" s="153" t="s">
        <v>85</v>
      </c>
      <c r="H12" s="149"/>
      <c r="I12" s="150"/>
      <c r="J12" s="38"/>
      <c r="X12" s="3" t="s">
        <v>143</v>
      </c>
    </row>
    <row r="13" spans="1:24" x14ac:dyDescent="0.45">
      <c r="A13" s="1"/>
      <c r="B13" s="6" t="s">
        <v>65</v>
      </c>
      <c r="C13" s="287">
        <v>2018</v>
      </c>
      <c r="D13" s="1"/>
      <c r="G13" s="9" t="s">
        <v>70</v>
      </c>
      <c r="H13" s="290" t="s">
        <v>88</v>
      </c>
      <c r="I13" s="291" t="s">
        <v>142</v>
      </c>
      <c r="J13" s="2"/>
      <c r="L13" s="38"/>
    </row>
    <row r="14" spans="1:24" ht="14.85" customHeight="1" x14ac:dyDescent="0.45">
      <c r="A14" s="1"/>
      <c r="B14" s="6" t="s">
        <v>66</v>
      </c>
      <c r="C14" s="287" t="s">
        <v>147</v>
      </c>
      <c r="D14" s="1"/>
      <c r="G14" s="9" t="s">
        <v>71</v>
      </c>
      <c r="H14" s="290" t="s">
        <v>86</v>
      </c>
      <c r="I14" s="291" t="s">
        <v>142</v>
      </c>
      <c r="J14" s="38"/>
    </row>
    <row r="15" spans="1:24" x14ac:dyDescent="0.45">
      <c r="A15" s="1"/>
      <c r="B15" s="6" t="s">
        <v>443</v>
      </c>
      <c r="C15" s="288">
        <v>20000</v>
      </c>
      <c r="D15" s="1" t="s">
        <v>136</v>
      </c>
      <c r="G15" s="9" t="s">
        <v>72</v>
      </c>
      <c r="H15" s="290" t="s">
        <v>90</v>
      </c>
      <c r="I15" s="291" t="s">
        <v>142</v>
      </c>
      <c r="J15" s="38"/>
    </row>
    <row r="16" spans="1:24" x14ac:dyDescent="0.45">
      <c r="A16" s="6"/>
      <c r="B16" s="6" t="s">
        <v>448</v>
      </c>
      <c r="C16" s="288">
        <v>4</v>
      </c>
      <c r="D16" s="3" t="s">
        <v>135</v>
      </c>
      <c r="G16" s="9" t="s">
        <v>73</v>
      </c>
      <c r="H16" s="290" t="s">
        <v>316</v>
      </c>
      <c r="I16" s="291" t="s">
        <v>142</v>
      </c>
      <c r="J16" s="38"/>
    </row>
    <row r="17" spans="1:11" x14ac:dyDescent="0.45">
      <c r="A17" s="6"/>
      <c r="B17" s="6" t="s">
        <v>3</v>
      </c>
      <c r="C17" s="289">
        <v>1.2</v>
      </c>
      <c r="D17" s="1" t="s">
        <v>67</v>
      </c>
      <c r="G17" s="9" t="s">
        <v>74</v>
      </c>
      <c r="H17" s="290" t="s">
        <v>88</v>
      </c>
      <c r="I17" s="291" t="s">
        <v>142</v>
      </c>
      <c r="J17" s="38"/>
    </row>
    <row r="18" spans="1:11" x14ac:dyDescent="0.45">
      <c r="A18" s="6"/>
      <c r="B18" s="6" t="s">
        <v>4</v>
      </c>
      <c r="C18" s="289">
        <v>1.2</v>
      </c>
      <c r="D18" s="1" t="s">
        <v>67</v>
      </c>
      <c r="G18" s="9" t="s">
        <v>75</v>
      </c>
      <c r="H18" s="290" t="s">
        <v>91</v>
      </c>
      <c r="I18" s="291" t="s">
        <v>142</v>
      </c>
      <c r="J18" s="38"/>
    </row>
    <row r="19" spans="1:11" x14ac:dyDescent="0.45">
      <c r="A19" s="6"/>
      <c r="B19" s="6" t="s">
        <v>5</v>
      </c>
      <c r="C19" s="289">
        <v>0.91</v>
      </c>
      <c r="D19" s="1" t="s">
        <v>67</v>
      </c>
      <c r="G19" s="38"/>
      <c r="H19" s="38"/>
      <c r="I19" s="38"/>
      <c r="J19" s="38"/>
      <c r="K19" s="38"/>
    </row>
    <row r="20" spans="1:11" x14ac:dyDescent="0.45">
      <c r="B20" s="6" t="s">
        <v>11</v>
      </c>
      <c r="C20" s="289">
        <v>0.16</v>
      </c>
      <c r="D20" s="1" t="s">
        <v>68</v>
      </c>
      <c r="E20" s="1"/>
      <c r="F20" s="1"/>
      <c r="G20" s="156" t="s">
        <v>221</v>
      </c>
      <c r="H20" s="156" t="s">
        <v>317</v>
      </c>
    </row>
    <row r="21" spans="1:11" x14ac:dyDescent="0.45">
      <c r="B21" s="6" t="s">
        <v>444</v>
      </c>
      <c r="C21" s="289">
        <v>12</v>
      </c>
      <c r="D21" s="3" t="s">
        <v>145</v>
      </c>
      <c r="E21" s="1"/>
      <c r="F21" s="1"/>
    </row>
    <row r="22" spans="1:11" x14ac:dyDescent="0.45">
      <c r="B22" s="6" t="s">
        <v>445</v>
      </c>
      <c r="C22" s="287" t="s">
        <v>17</v>
      </c>
      <c r="E22" s="1"/>
      <c r="F22" s="1" t="s">
        <v>210</v>
      </c>
      <c r="H22" s="18" t="str">
        <f>VLOOKUP(MinATO,comp!$B$29:$C$34,2,)</f>
        <v>Nissan Leaf 2</v>
      </c>
      <c r="I22" s="1" t="s">
        <v>213</v>
      </c>
    </row>
    <row r="23" spans="1:11" x14ac:dyDescent="0.45">
      <c r="B23" s="6" t="s">
        <v>449</v>
      </c>
      <c r="C23" s="289">
        <v>800</v>
      </c>
      <c r="H23" s="18" t="str">
        <f>VLOOKUP(MinNZ,comp!$B$37:$C$42,2,)</f>
        <v>Toyota Camry Ascent Sedan</v>
      </c>
      <c r="I23" s="1" t="s">
        <v>214</v>
      </c>
    </row>
    <row r="24" spans="1:11" x14ac:dyDescent="0.45">
      <c r="B24" s="6" t="s">
        <v>304</v>
      </c>
      <c r="C24" s="289" t="s">
        <v>307</v>
      </c>
      <c r="H24" s="18" t="str">
        <f>VLOOKUP(MinNoRes,comp!$B$45:$C$50,2,)</f>
        <v>Nissan Leaf 2</v>
      </c>
      <c r="I24" s="1" t="s">
        <v>275</v>
      </c>
    </row>
    <row r="25" spans="1:11" x14ac:dyDescent="0.45">
      <c r="B25" s="6" t="s">
        <v>325</v>
      </c>
      <c r="C25" s="287">
        <v>20</v>
      </c>
    </row>
    <row r="26" spans="1:11" s="38" customFormat="1" x14ac:dyDescent="0.45">
      <c r="B26" s="6"/>
      <c r="C26" s="6"/>
      <c r="D26" s="6"/>
    </row>
    <row r="27" spans="1:11" x14ac:dyDescent="0.45">
      <c r="B27" s="54" t="s">
        <v>337</v>
      </c>
      <c r="D27" s="55"/>
      <c r="H27" s="1"/>
    </row>
    <row r="28" spans="1:11" x14ac:dyDescent="0.45">
      <c r="B28" s="57" t="s">
        <v>260</v>
      </c>
      <c r="D28" s="55"/>
      <c r="H28" s="1"/>
    </row>
    <row r="29" spans="1:11" x14ac:dyDescent="0.45">
      <c r="D29" s="55"/>
      <c r="F29" s="1" t="s">
        <v>224</v>
      </c>
      <c r="H29" s="1"/>
    </row>
    <row r="30" spans="1:11" x14ac:dyDescent="0.45">
      <c r="B30" s="57" t="s">
        <v>261</v>
      </c>
      <c r="D30" s="55"/>
      <c r="H30" s="18" t="str">
        <f>VLOOKUP(comp!$E$54,comp!$B$54:$C$59,2,)</f>
        <v>Toyota Camry Ascent Sedan</v>
      </c>
      <c r="I30" s="1" t="s">
        <v>213</v>
      </c>
    </row>
    <row r="31" spans="1:11" x14ac:dyDescent="0.45">
      <c r="D31" s="55"/>
      <c r="H31" s="18" t="str">
        <f>VLOOKUP(comp!$E$63,comp!$B$63:$C$68,2,)</f>
        <v>Toyota Camry Ascent Sedan</v>
      </c>
      <c r="I31" s="1" t="s">
        <v>214</v>
      </c>
    </row>
    <row r="32" spans="1:11" x14ac:dyDescent="0.45">
      <c r="B32" s="57" t="s">
        <v>263</v>
      </c>
      <c r="D32" s="55"/>
      <c r="H32" s="18" t="str">
        <f>VLOOKUP(comp!$E$72,comp!$B$72:$C$77,2,)</f>
        <v>Toyota Camry Ascent Sedan</v>
      </c>
      <c r="I32" s="1" t="s">
        <v>275</v>
      </c>
    </row>
    <row r="33" spans="1:25" x14ac:dyDescent="0.45">
      <c r="D33" s="55"/>
    </row>
    <row r="34" spans="1:25" x14ac:dyDescent="0.45">
      <c r="B34" s="57" t="s">
        <v>262</v>
      </c>
      <c r="D34" s="55"/>
    </row>
    <row r="35" spans="1:25" x14ac:dyDescent="0.45">
      <c r="D35" s="55"/>
      <c r="F35" s="1" t="s">
        <v>257</v>
      </c>
    </row>
    <row r="36" spans="1:25" x14ac:dyDescent="0.45">
      <c r="B36" s="57" t="s">
        <v>279</v>
      </c>
      <c r="D36" s="55"/>
      <c r="E36" s="1"/>
      <c r="F36" s="1"/>
    </row>
    <row r="37" spans="1:25" x14ac:dyDescent="0.45">
      <c r="D37" s="55"/>
      <c r="E37" s="1"/>
      <c r="F37" s="1"/>
    </row>
    <row r="38" spans="1:25" x14ac:dyDescent="0.45">
      <c r="E38" s="1"/>
      <c r="F38" s="1"/>
    </row>
    <row r="39" spans="1:25" x14ac:dyDescent="0.45">
      <c r="E39" s="1"/>
      <c r="F39" s="1"/>
    </row>
    <row r="40" spans="1:25" x14ac:dyDescent="0.45">
      <c r="B40" s="1"/>
      <c r="C40" s="1"/>
      <c r="D40" s="1"/>
      <c r="E40" s="1"/>
      <c r="F40" s="1"/>
      <c r="H40" s="1"/>
      <c r="P40" s="1"/>
      <c r="S40" s="155" t="s">
        <v>270</v>
      </c>
      <c r="T40" s="155"/>
      <c r="U40" s="155"/>
      <c r="W40" s="155" t="s">
        <v>269</v>
      </c>
      <c r="X40" s="128"/>
      <c r="Y40" s="128"/>
    </row>
    <row r="41" spans="1:25" s="8" customFormat="1" ht="28.5" x14ac:dyDescent="0.45">
      <c r="B41" s="151" t="s">
        <v>81</v>
      </c>
      <c r="C41" s="151" t="s">
        <v>76</v>
      </c>
      <c r="D41" s="151" t="s">
        <v>77</v>
      </c>
      <c r="E41" s="151" t="s">
        <v>78</v>
      </c>
      <c r="F41" s="151" t="s">
        <v>255</v>
      </c>
      <c r="G41" s="152" t="s">
        <v>79</v>
      </c>
      <c r="H41" s="1"/>
      <c r="I41" s="152" t="s">
        <v>256</v>
      </c>
      <c r="J41" s="152" t="s">
        <v>253</v>
      </c>
      <c r="K41" s="154" t="s">
        <v>254</v>
      </c>
      <c r="L41" s="152" t="s">
        <v>315</v>
      </c>
      <c r="O41" s="154" t="s">
        <v>211</v>
      </c>
      <c r="P41" s="152" t="s">
        <v>314</v>
      </c>
      <c r="Q41" s="152" t="s">
        <v>274</v>
      </c>
      <c r="S41" s="152" t="s">
        <v>250</v>
      </c>
      <c r="T41" s="152" t="s">
        <v>251</v>
      </c>
      <c r="U41" s="152" t="s">
        <v>222</v>
      </c>
      <c r="W41" s="152" t="s">
        <v>250</v>
      </c>
      <c r="X41" s="152" t="s">
        <v>251</v>
      </c>
      <c r="Y41" s="152" t="s">
        <v>222</v>
      </c>
    </row>
    <row r="42" spans="1:25" x14ac:dyDescent="0.45">
      <c r="A42" s="14" t="s">
        <v>171</v>
      </c>
      <c r="B42" s="11" t="str">
        <f t="shared" ref="B42:B47" si="0">H13</f>
        <v>Toyota Camry Ascent Sedan</v>
      </c>
      <c r="C42" s="12">
        <f t="shared" ref="C42:C47" si="1">IF(H13=Blank,"",IF(B42=0,0,IF(I13="lease",VLOOKUP(B42,LEASEveh,7,),VLOOKUP(B42,OWNvehs,7,))))</f>
        <v>29810.22</v>
      </c>
      <c r="D42" s="12">
        <f>IF(H13=Blank,"",comp!I16)</f>
        <v>7584</v>
      </c>
      <c r="E42" s="12">
        <f t="shared" ref="E42:E47" si="2">IF(H13=Blank,"",IF(I13=OWN,VLOOKUP(B42,MaintenanceCosts,YRSkept+1,),0))</f>
        <v>0</v>
      </c>
      <c r="F42" s="12">
        <f t="shared" ref="F42:F47" si="3">IF(H13=Blank,"",IF(B42=0,0,IF(I13=OWN,VLOOKUP(B42,OWNvehs,31,),IF(I13=LEASE,VLOOKUP(B42,LEASEveh,31,),0))*YRSkept))</f>
        <v>0</v>
      </c>
      <c r="G42" s="12">
        <f>IF(H13=Blank,"",IF(B42=0,0,IF('Vehicle Comparison'!I13=LEASE,VLOOKUP(B42,LEASEveh,26,),VLOOKUP(B42,OWNvehs,26,))*YRSkept))</f>
        <v>2745.6</v>
      </c>
      <c r="H42" s="1"/>
      <c r="I42" s="12">
        <f>IF(H13=Blank,"",$C$21*comp!J16)</f>
        <v>180.49919999999997</v>
      </c>
      <c r="J42" s="12">
        <f>IF(H13=Blank,"",IF(B42=0,0,comp!O16))</f>
        <v>244.28898454399999</v>
      </c>
      <c r="K42" s="15">
        <f t="shared" ref="K42:K47" si="4">VLOOKUP(A42,ATOdep,YRSkept+2,)</f>
        <v>9432.1399218749993</v>
      </c>
      <c r="L42" s="12">
        <f t="shared" ref="L42:L47" si="5">IF(H13=Blank,"",IF(I13="own",C42-K42,IF(I13="lease",C42,"")))</f>
        <v>20378.080078125</v>
      </c>
      <c r="O42" s="15">
        <f t="shared" ref="O42:O47" si="6">VLOOKUP(A42,NZres,YRSkept+1,)</f>
        <v>18495.0216</v>
      </c>
      <c r="P42" s="12">
        <f t="shared" ref="P42:P47" si="7">IF(H13=Blank,"",IF(I13="own",C42-O42,IF(I13="lease",C42,"")))</f>
        <v>11315.198400000001</v>
      </c>
      <c r="Q42" s="12">
        <f>IF(H13=Blank,"",IF(OR(comp!B16="PHEV",comp!B16="Full EV"),'Ref Charging'!$C$28,0))</f>
        <v>0</v>
      </c>
      <c r="S42" s="12">
        <f t="shared" ref="S42:S46" si="8">SUM(D42:G42,I42:J42,L42)</f>
        <v>31132.468262669001</v>
      </c>
      <c r="T42" s="12">
        <f t="shared" ref="T42:T47" si="9">SUM(D42:G42,I42:J42,P42)</f>
        <v>22069.586584544002</v>
      </c>
      <c r="U42" s="12">
        <f t="shared" ref="U42:U47" si="10">IF(I13=LEASE,"",SUM(D42:G42,I42:J42,C42))</f>
        <v>40564.608184544006</v>
      </c>
      <c r="W42" s="12">
        <f t="shared" ref="W42:W47" si="11">SUM(D42:G42,I42:J42,L42,Q42)</f>
        <v>31132.468262669001</v>
      </c>
      <c r="X42" s="12">
        <f t="shared" ref="X42:X47" si="12">SUM(D42:G42,I42:J42,P42,Q42)</f>
        <v>22069.586584544002</v>
      </c>
      <c r="Y42" s="12">
        <f t="shared" ref="Y42:Y47" si="13">IF(I13=LEASE,"",SUM(D42:G42,I42:J42,C42,Q42))</f>
        <v>40564.608184544006</v>
      </c>
    </row>
    <row r="43" spans="1:25" x14ac:dyDescent="0.45">
      <c r="A43" s="14" t="s">
        <v>173</v>
      </c>
      <c r="B43" s="11" t="str">
        <f t="shared" si="0"/>
        <v>Mitsubishi Outlander PHEV LS</v>
      </c>
      <c r="C43" s="12">
        <f t="shared" si="1"/>
        <v>43146</v>
      </c>
      <c r="D43" s="12">
        <f>IF(H14=Blank,"",comp!I17)</f>
        <v>3347.2</v>
      </c>
      <c r="E43" s="12">
        <f t="shared" si="2"/>
        <v>0</v>
      </c>
      <c r="F43" s="12">
        <f t="shared" si="3"/>
        <v>0</v>
      </c>
      <c r="G43" s="12">
        <f>IF(H14=Blank,"",IF(B43=0,0,IF('Vehicle Comparison'!I14=LEASE,VLOOKUP(B43,LEASEveh,26,),VLOOKUP(B43,OWNvehs,26,))*YRSkept))</f>
        <v>2345.6</v>
      </c>
      <c r="H43" s="1"/>
      <c r="I43" s="12">
        <f>IF(H14=Blank,"",$C$21*comp!J17)</f>
        <v>177.77279999999999</v>
      </c>
      <c r="J43" s="12">
        <f>IF(H14=Blank,"",IF(B43=0,0,comp!O17))</f>
        <v>244.28898454399999</v>
      </c>
      <c r="K43" s="15">
        <f t="shared" si="4"/>
        <v>13651.6640625</v>
      </c>
      <c r="L43" s="12">
        <f t="shared" si="5"/>
        <v>29494.3359375</v>
      </c>
      <c r="O43" s="15">
        <f t="shared" si="6"/>
        <v>26429.219999999998</v>
      </c>
      <c r="P43" s="12">
        <f t="shared" si="7"/>
        <v>16716.780000000002</v>
      </c>
      <c r="Q43" s="12">
        <f>IF(H14=Blank,"",IF(OR(comp!B17="PHEV",comp!B17="Full EV"),'Ref Charging'!$C$28,0))</f>
        <v>2460.5</v>
      </c>
      <c r="S43" s="12">
        <f>SUM(D43:G43,I43:J43,L43)</f>
        <v>35609.197722044002</v>
      </c>
      <c r="T43" s="12">
        <f>SUM(D43:G43,I43:J43,P43)</f>
        <v>22831.641784544001</v>
      </c>
      <c r="U43" s="12">
        <f t="shared" si="10"/>
        <v>49260.861784544002</v>
      </c>
      <c r="W43" s="12">
        <f t="shared" si="11"/>
        <v>38069.697722044002</v>
      </c>
      <c r="X43" s="12">
        <f t="shared" si="12"/>
        <v>25292.141784544001</v>
      </c>
      <c r="Y43" s="12">
        <f t="shared" si="13"/>
        <v>51721.361784544002</v>
      </c>
    </row>
    <row r="44" spans="1:25" x14ac:dyDescent="0.45">
      <c r="A44" s="14" t="s">
        <v>172</v>
      </c>
      <c r="B44" s="11" t="str">
        <f t="shared" si="0"/>
        <v>Renault Zoe</v>
      </c>
      <c r="C44" s="12">
        <f t="shared" si="1"/>
        <v>43728.800000000003</v>
      </c>
      <c r="D44" s="12">
        <f>IF(H15=Blank,"",comp!I18)</f>
        <v>1702.4</v>
      </c>
      <c r="E44" s="12">
        <f t="shared" si="2"/>
        <v>0</v>
      </c>
      <c r="F44" s="12">
        <f t="shared" si="3"/>
        <v>0</v>
      </c>
      <c r="G44" s="12">
        <f>IF(H15=Blank,"",IF(B44=0,0,IF('Vehicle Comparison'!I15=LEASE,VLOOKUP(B44,LEASEveh,26,),VLOOKUP(B44,OWNvehs,26,))*YRSkept))</f>
        <v>2345.6</v>
      </c>
      <c r="H44" s="1"/>
      <c r="I44" s="12">
        <f>IF(H15=Blank,"",$C$21*comp!J18)</f>
        <v>137.89440000000002</v>
      </c>
      <c r="J44" s="12">
        <f>IF(H15=Blank,"",IF(B44=0,0,comp!O18))</f>
        <v>0</v>
      </c>
      <c r="K44" s="15">
        <f>VLOOKUP(A44,ATOdep,YRSkept+2,)</f>
        <v>13836.065625000001</v>
      </c>
      <c r="L44" s="12">
        <f t="shared" si="5"/>
        <v>29892.734375</v>
      </c>
      <c r="O44" s="15">
        <f t="shared" si="6"/>
        <v>8996.9679999999989</v>
      </c>
      <c r="P44" s="12">
        <f t="shared" si="7"/>
        <v>34731.832000000002</v>
      </c>
      <c r="Q44" s="12">
        <f>IF(H15=Blank,"",IF(OR(comp!B18="PHEV",comp!B18="Full EV"),'Ref Charging'!$C$28,0))</f>
        <v>2460.5</v>
      </c>
      <c r="S44" s="12">
        <f t="shared" si="8"/>
        <v>34078.628774999997</v>
      </c>
      <c r="T44" s="12">
        <f t="shared" si="9"/>
        <v>38917.7264</v>
      </c>
      <c r="U44" s="12">
        <f t="shared" si="10"/>
        <v>47914.6944</v>
      </c>
      <c r="W44" s="12">
        <f t="shared" si="11"/>
        <v>36539.128774999997</v>
      </c>
      <c r="X44" s="12">
        <f t="shared" si="12"/>
        <v>41378.2264</v>
      </c>
      <c r="Y44" s="12">
        <f t="shared" si="13"/>
        <v>50375.1944</v>
      </c>
    </row>
    <row r="45" spans="1:25" x14ac:dyDescent="0.45">
      <c r="A45" s="14" t="s">
        <v>174</v>
      </c>
      <c r="B45" s="11" t="str">
        <f t="shared" si="0"/>
        <v>Nissan Leaf 2</v>
      </c>
      <c r="C45" s="12">
        <f t="shared" si="1"/>
        <v>35550.800000000003</v>
      </c>
      <c r="D45" s="12">
        <f>IF(H16=Blank,"",comp!I19)</f>
        <v>2393.6</v>
      </c>
      <c r="E45" s="12">
        <f t="shared" si="2"/>
        <v>0</v>
      </c>
      <c r="F45" s="12">
        <f t="shared" si="3"/>
        <v>0</v>
      </c>
      <c r="G45" s="12">
        <f>IF(H16=Blank,"",IF(B45=0,0,IF('Vehicle Comparison'!I16=LEASE,VLOOKUP(B45,LEASEveh,26,),VLOOKUP(B45,OWNvehs,26,))*YRSkept))</f>
        <v>2345.6</v>
      </c>
      <c r="H45" s="1"/>
      <c r="I45" s="12">
        <f>IF(H16=Blank,"",$C$21*comp!J19)</f>
        <v>193.88159999999999</v>
      </c>
      <c r="J45" s="12">
        <f>IF(H16=Blank,"",IF(B45=0,0,comp!O19))</f>
        <v>0</v>
      </c>
      <c r="K45" s="15">
        <f t="shared" si="4"/>
        <v>11248.495312500001</v>
      </c>
      <c r="L45" s="12">
        <f t="shared" si="5"/>
        <v>24302.3046875</v>
      </c>
      <c r="O45" s="15">
        <f t="shared" si="6"/>
        <v>18142.254000000001</v>
      </c>
      <c r="P45" s="12">
        <f t="shared" si="7"/>
        <v>17408.546000000002</v>
      </c>
      <c r="Q45" s="12">
        <f>IF(H16=Blank,"",IF(OR(comp!B19="PHEV",comp!B19="Full EV"),'Ref Charging'!$C$28,0))</f>
        <v>2460.5</v>
      </c>
      <c r="S45" s="12">
        <f t="shared" si="8"/>
        <v>29235.386287499998</v>
      </c>
      <c r="T45" s="12">
        <f t="shared" si="9"/>
        <v>22341.6276</v>
      </c>
      <c r="U45" s="12">
        <f t="shared" si="10"/>
        <v>40483.881600000001</v>
      </c>
      <c r="W45" s="12">
        <f t="shared" si="11"/>
        <v>31695.886287499998</v>
      </c>
      <c r="X45" s="12">
        <f t="shared" si="12"/>
        <v>24802.1276</v>
      </c>
      <c r="Y45" s="12">
        <f t="shared" si="13"/>
        <v>42944.381600000001</v>
      </c>
    </row>
    <row r="46" spans="1:25" x14ac:dyDescent="0.45">
      <c r="A46" s="14" t="s">
        <v>175</v>
      </c>
      <c r="B46" s="11" t="str">
        <f t="shared" si="0"/>
        <v>Toyota Camry Ascent Sedan</v>
      </c>
      <c r="C46" s="12">
        <f t="shared" si="1"/>
        <v>29810.22</v>
      </c>
      <c r="D46" s="12">
        <f>IF(H17=Blank,"",comp!I20)</f>
        <v>7584</v>
      </c>
      <c r="E46" s="12">
        <f t="shared" si="2"/>
        <v>0</v>
      </c>
      <c r="F46" s="12">
        <f t="shared" si="3"/>
        <v>0</v>
      </c>
      <c r="G46" s="12">
        <f>IF(H17=Blank,"",IF(B46=0,0,IF('Vehicle Comparison'!I17=LEASE,VLOOKUP(B46,LEASEveh,26,),VLOOKUP(B46,OWNvehs,26,))*YRSkept))</f>
        <v>2745.6</v>
      </c>
      <c r="H46" s="1"/>
      <c r="I46" s="12">
        <f>IF(H17=Blank,"",$C$21*comp!J20)</f>
        <v>180.49919999999997</v>
      </c>
      <c r="J46" s="12">
        <f>IF(H17=Blank,"",IF(B46=0,0,comp!O20))</f>
        <v>244.28898454399999</v>
      </c>
      <c r="K46" s="15">
        <f t="shared" si="4"/>
        <v>9432.1399218749993</v>
      </c>
      <c r="L46" s="12">
        <f t="shared" si="5"/>
        <v>20378.080078125</v>
      </c>
      <c r="O46" s="15">
        <f t="shared" si="6"/>
        <v>18495.0216</v>
      </c>
      <c r="P46" s="12">
        <f t="shared" si="7"/>
        <v>11315.198400000001</v>
      </c>
      <c r="Q46" s="12">
        <f>IF(H17=Blank,"",IF(OR(comp!B20="PHEV",comp!B20="Full EV"),'Ref Charging'!$C$28,0))</f>
        <v>0</v>
      </c>
      <c r="S46" s="12">
        <f t="shared" si="8"/>
        <v>31132.468262669001</v>
      </c>
      <c r="T46" s="12">
        <f t="shared" si="9"/>
        <v>22069.586584544002</v>
      </c>
      <c r="U46" s="12">
        <f t="shared" si="10"/>
        <v>40564.608184544006</v>
      </c>
      <c r="W46" s="12">
        <f t="shared" si="11"/>
        <v>31132.468262669001</v>
      </c>
      <c r="X46" s="12">
        <f t="shared" si="12"/>
        <v>22069.586584544002</v>
      </c>
      <c r="Y46" s="12">
        <f t="shared" si="13"/>
        <v>40564.608184544006</v>
      </c>
    </row>
    <row r="47" spans="1:25" x14ac:dyDescent="0.45">
      <c r="A47" s="14" t="s">
        <v>176</v>
      </c>
      <c r="B47" s="11" t="str">
        <f t="shared" si="0"/>
        <v>Renault Kangoo ZE (2 Seat)</v>
      </c>
      <c r="C47" s="12">
        <f t="shared" si="1"/>
        <v>44170.6</v>
      </c>
      <c r="D47" s="12">
        <f>IF(H18=Blank,"",comp!I21)</f>
        <v>1984</v>
      </c>
      <c r="E47" s="12">
        <f t="shared" si="2"/>
        <v>0</v>
      </c>
      <c r="F47" s="12">
        <f t="shared" si="3"/>
        <v>0</v>
      </c>
      <c r="G47" s="12">
        <f>IF(H18=Blank,"",IF(B47=0,0,IF('Vehicle Comparison'!I18=LEASE,VLOOKUP(B47,LEASEveh,26,),VLOOKUP(B47,OWNvehs,26,))*YRSkept))</f>
        <v>2345.6</v>
      </c>
      <c r="H47" s="1"/>
      <c r="I47" s="12">
        <f>IF(H18=Blank,"",$C$21*comp!J21)</f>
        <v>160.70400000000001</v>
      </c>
      <c r="J47" s="12">
        <f>IF(H18=Blank,"",IF(B47=0,0,comp!O21))</f>
        <v>0</v>
      </c>
      <c r="K47" s="15">
        <f t="shared" si="4"/>
        <v>13975.853906249999</v>
      </c>
      <c r="L47" s="12">
        <f t="shared" si="5"/>
        <v>30194.74609375</v>
      </c>
      <c r="O47" s="15">
        <f t="shared" si="6"/>
        <v>15328.137999999999</v>
      </c>
      <c r="P47" s="12">
        <f t="shared" si="7"/>
        <v>28842.462</v>
      </c>
      <c r="Q47" s="12">
        <f>IF(H18=Blank,"",IF(OR(comp!B21="PHEV",comp!B21="Full EV"),'Ref Charging'!$C$28,0))</f>
        <v>2460.5</v>
      </c>
      <c r="S47" s="12">
        <f>SUM(D47:G47,I47:J47,L47)</f>
        <v>34685.050093750004</v>
      </c>
      <c r="T47" s="12">
        <f t="shared" si="9"/>
        <v>33332.766000000003</v>
      </c>
      <c r="U47" s="12">
        <f t="shared" si="10"/>
        <v>48660.903999999995</v>
      </c>
      <c r="W47" s="12">
        <f t="shared" si="11"/>
        <v>37145.550093750004</v>
      </c>
      <c r="X47" s="12">
        <f t="shared" si="12"/>
        <v>35793.266000000003</v>
      </c>
      <c r="Y47" s="12">
        <f t="shared" si="13"/>
        <v>51121.403999999995</v>
      </c>
    </row>
    <row r="49" spans="1:15" x14ac:dyDescent="0.45">
      <c r="N49" s="156" t="s">
        <v>252</v>
      </c>
    </row>
    <row r="56" spans="1:15" x14ac:dyDescent="0.45">
      <c r="A56" s="16"/>
      <c r="B56" s="16"/>
      <c r="C56" s="16"/>
      <c r="D56" s="16"/>
      <c r="E56" s="16"/>
      <c r="F56" s="16"/>
      <c r="G56" s="16"/>
      <c r="H56" s="16"/>
      <c r="I56" s="16"/>
      <c r="J56" s="16"/>
      <c r="K56" s="16"/>
      <c r="L56" s="16"/>
      <c r="M56" s="16"/>
      <c r="N56" s="16"/>
      <c r="O56" s="16"/>
    </row>
    <row r="57" spans="1:15" x14ac:dyDescent="0.45">
      <c r="A57" s="16"/>
      <c r="B57" s="17" t="s">
        <v>80</v>
      </c>
      <c r="C57" s="16"/>
      <c r="D57" s="16"/>
      <c r="E57" s="16"/>
      <c r="F57" s="16"/>
      <c r="G57" s="16"/>
      <c r="H57" s="17" t="s">
        <v>82</v>
      </c>
      <c r="I57" s="16"/>
      <c r="J57" s="16"/>
      <c r="K57" s="16"/>
      <c r="L57" s="16"/>
      <c r="M57" s="16"/>
      <c r="N57" s="16"/>
      <c r="O57" s="16"/>
    </row>
    <row r="58" spans="1:15" s="38" customFormat="1" x14ac:dyDescent="0.45">
      <c r="A58" s="16"/>
      <c r="B58" s="17"/>
      <c r="C58" s="16"/>
      <c r="D58" s="16"/>
      <c r="E58" s="16"/>
      <c r="F58" s="16"/>
      <c r="G58" s="16"/>
      <c r="H58" s="17"/>
      <c r="I58" s="16"/>
      <c r="J58" s="16"/>
      <c r="K58" s="16"/>
      <c r="L58" s="16"/>
      <c r="M58" s="16"/>
      <c r="N58" s="16"/>
      <c r="O58" s="16"/>
    </row>
    <row r="59" spans="1:15" s="38" customFormat="1" x14ac:dyDescent="0.45">
      <c r="A59" s="16"/>
      <c r="B59" s="17"/>
      <c r="C59" s="16"/>
      <c r="D59" s="16"/>
      <c r="E59" s="16"/>
      <c r="F59" s="16"/>
      <c r="G59" s="16"/>
      <c r="H59" s="17"/>
      <c r="I59" s="16"/>
      <c r="J59" s="16"/>
      <c r="K59" s="16"/>
      <c r="L59" s="16"/>
      <c r="M59" s="16"/>
      <c r="N59" s="16"/>
      <c r="O59" s="16"/>
    </row>
    <row r="60" spans="1:15" s="38" customFormat="1" x14ac:dyDescent="0.45">
      <c r="A60" s="16"/>
      <c r="B60" s="17"/>
      <c r="C60" s="16"/>
      <c r="D60" s="16"/>
      <c r="E60" s="16"/>
      <c r="F60" s="16"/>
      <c r="G60" s="16"/>
      <c r="H60" s="17"/>
      <c r="I60" s="16"/>
      <c r="J60" s="16"/>
      <c r="K60" s="16"/>
      <c r="L60" s="16"/>
      <c r="M60" s="16"/>
      <c r="N60" s="16"/>
      <c r="O60" s="16"/>
    </row>
    <row r="61" spans="1:15" s="38" customFormat="1" x14ac:dyDescent="0.45">
      <c r="A61" s="16"/>
      <c r="B61" s="17"/>
      <c r="C61" s="16"/>
      <c r="D61" s="16"/>
      <c r="E61" s="16"/>
      <c r="F61" s="16"/>
      <c r="G61" s="16"/>
      <c r="H61" s="17"/>
      <c r="I61" s="16"/>
      <c r="J61" s="16"/>
      <c r="K61" s="16"/>
      <c r="L61" s="16"/>
      <c r="M61" s="16"/>
      <c r="N61" s="16"/>
      <c r="O61" s="16"/>
    </row>
    <row r="62" spans="1:15" s="38" customFormat="1" x14ac:dyDescent="0.45">
      <c r="A62" s="16"/>
      <c r="B62" s="17"/>
      <c r="C62" s="16"/>
      <c r="D62" s="16"/>
      <c r="E62" s="16"/>
      <c r="F62" s="16"/>
      <c r="G62" s="16"/>
      <c r="H62" s="17"/>
      <c r="I62" s="16"/>
      <c r="J62" s="16"/>
      <c r="K62" s="16"/>
      <c r="L62" s="16"/>
      <c r="M62" s="16"/>
      <c r="N62" s="16"/>
      <c r="O62" s="16"/>
    </row>
    <row r="63" spans="1:15" s="38" customFormat="1" x14ac:dyDescent="0.45">
      <c r="A63" s="16"/>
      <c r="B63" s="17"/>
      <c r="C63" s="16"/>
      <c r="D63" s="16"/>
      <c r="E63" s="16"/>
      <c r="F63" s="16"/>
      <c r="G63" s="16"/>
      <c r="H63" s="17"/>
      <c r="I63" s="16"/>
      <c r="J63" s="16"/>
      <c r="K63" s="16"/>
      <c r="L63" s="16"/>
      <c r="M63" s="16"/>
      <c r="N63" s="16"/>
      <c r="O63" s="16"/>
    </row>
    <row r="64" spans="1:15" s="38" customFormat="1" x14ac:dyDescent="0.45">
      <c r="A64" s="16"/>
      <c r="B64" s="17"/>
      <c r="C64" s="16"/>
      <c r="D64" s="16"/>
      <c r="E64" s="16"/>
      <c r="F64" s="16"/>
      <c r="G64" s="16"/>
      <c r="H64" s="17"/>
      <c r="I64" s="16"/>
      <c r="J64" s="16"/>
      <c r="K64" s="16"/>
      <c r="L64" s="16"/>
      <c r="M64" s="16"/>
      <c r="N64" s="16"/>
      <c r="O64" s="16"/>
    </row>
    <row r="65" spans="1:15" s="38" customFormat="1" x14ac:dyDescent="0.45">
      <c r="A65" s="16"/>
      <c r="B65" s="17"/>
      <c r="C65" s="16"/>
      <c r="D65" s="16"/>
      <c r="E65" s="16"/>
      <c r="F65" s="16"/>
      <c r="G65" s="16"/>
      <c r="H65" s="17"/>
      <c r="I65" s="16"/>
      <c r="J65" s="16"/>
      <c r="K65" s="16"/>
      <c r="L65" s="16"/>
      <c r="M65" s="16"/>
      <c r="N65" s="16"/>
      <c r="O65" s="16"/>
    </row>
    <row r="66" spans="1:15" x14ac:dyDescent="0.45">
      <c r="A66" s="16"/>
      <c r="B66" s="58"/>
      <c r="C66" s="16"/>
      <c r="D66" s="16"/>
      <c r="E66" s="16"/>
      <c r="F66" s="16"/>
      <c r="G66" s="16"/>
      <c r="H66" s="58"/>
      <c r="I66" s="16"/>
      <c r="J66" s="16"/>
      <c r="K66" s="16"/>
      <c r="L66" s="16"/>
      <c r="M66" s="16"/>
      <c r="N66" s="16"/>
      <c r="O66" s="16"/>
    </row>
    <row r="67" spans="1:15" x14ac:dyDescent="0.45">
      <c r="A67" s="16"/>
      <c r="B67" s="16"/>
      <c r="C67" s="16"/>
      <c r="D67" s="16"/>
      <c r="E67" s="16"/>
      <c r="F67" s="16"/>
      <c r="G67" s="16"/>
      <c r="H67" s="16"/>
      <c r="I67" s="16"/>
      <c r="J67" s="16"/>
      <c r="K67" s="16"/>
      <c r="L67" s="16"/>
      <c r="M67" s="16"/>
      <c r="N67" s="16"/>
      <c r="O67" s="16"/>
    </row>
    <row r="68" spans="1:15" x14ac:dyDescent="0.45">
      <c r="A68" s="16"/>
      <c r="B68" s="16"/>
      <c r="C68" s="16"/>
      <c r="D68" s="16"/>
      <c r="E68" s="16"/>
      <c r="F68" s="16"/>
      <c r="G68" s="16"/>
      <c r="H68" s="16"/>
      <c r="I68" s="16"/>
      <c r="J68" s="16"/>
      <c r="K68" s="16"/>
      <c r="L68" s="16"/>
      <c r="M68" s="16"/>
      <c r="N68" s="16"/>
      <c r="O68" s="16"/>
    </row>
    <row r="69" spans="1:15" x14ac:dyDescent="0.45">
      <c r="A69" s="16"/>
      <c r="B69" s="16"/>
      <c r="C69" s="16"/>
      <c r="D69" s="16"/>
      <c r="E69" s="16"/>
      <c r="F69" s="16"/>
      <c r="G69" s="16"/>
      <c r="H69" s="16"/>
      <c r="I69" s="16"/>
      <c r="J69" s="16"/>
      <c r="K69" s="16"/>
      <c r="L69" s="16"/>
      <c r="M69" s="16"/>
      <c r="N69" s="16"/>
      <c r="O69" s="16"/>
    </row>
    <row r="70" spans="1:15" x14ac:dyDescent="0.45">
      <c r="A70" s="16"/>
      <c r="B70" s="16"/>
      <c r="C70" s="16"/>
      <c r="D70" s="16"/>
      <c r="E70" s="16"/>
      <c r="F70" s="16"/>
      <c r="G70" s="16"/>
      <c r="H70" s="16"/>
      <c r="I70" s="16"/>
      <c r="J70" s="16"/>
      <c r="K70" s="16"/>
      <c r="L70" s="16"/>
      <c r="M70" s="16"/>
      <c r="N70" s="16"/>
      <c r="O70" s="16"/>
    </row>
    <row r="71" spans="1:15" x14ac:dyDescent="0.45">
      <c r="A71" s="16"/>
      <c r="B71" s="16"/>
      <c r="C71" s="16"/>
      <c r="D71" s="16"/>
      <c r="E71" s="16"/>
      <c r="F71" s="16"/>
      <c r="G71" s="16"/>
      <c r="H71" s="16"/>
      <c r="I71" s="16"/>
      <c r="J71" s="16"/>
      <c r="K71" s="16"/>
      <c r="L71" s="16"/>
      <c r="M71" s="16"/>
      <c r="N71" s="16"/>
      <c r="O71" s="16"/>
    </row>
    <row r="72" spans="1:15" x14ac:dyDescent="0.45">
      <c r="A72" s="16"/>
      <c r="B72" s="16"/>
      <c r="C72" s="16"/>
      <c r="D72" s="16"/>
      <c r="E72" s="16"/>
      <c r="F72" s="16"/>
      <c r="G72" s="16"/>
      <c r="H72" s="16"/>
      <c r="I72" s="16"/>
      <c r="J72" s="16"/>
      <c r="K72" s="16"/>
      <c r="L72" s="16"/>
      <c r="M72" s="16"/>
      <c r="N72" s="16"/>
      <c r="O72" s="16"/>
    </row>
    <row r="73" spans="1:15" x14ac:dyDescent="0.45">
      <c r="A73" s="16"/>
      <c r="B73" s="16"/>
      <c r="C73" s="16"/>
      <c r="D73" s="16"/>
      <c r="E73" s="16"/>
      <c r="F73" s="16"/>
      <c r="G73" s="16"/>
      <c r="H73" s="16"/>
      <c r="I73" s="16"/>
      <c r="J73" s="16"/>
      <c r="K73" s="16"/>
      <c r="L73" s="16"/>
      <c r="M73" s="16"/>
      <c r="N73" s="16"/>
      <c r="O73" s="16"/>
    </row>
    <row r="74" spans="1:15" x14ac:dyDescent="0.45">
      <c r="A74" s="16"/>
      <c r="B74" s="16"/>
      <c r="C74" s="16"/>
      <c r="D74" s="16"/>
      <c r="E74" s="16"/>
      <c r="F74" s="16"/>
      <c r="G74" s="16"/>
      <c r="H74" s="16"/>
      <c r="I74" s="16"/>
      <c r="J74" s="16"/>
      <c r="K74" s="16"/>
      <c r="L74" s="16"/>
      <c r="M74" s="16"/>
      <c r="N74" s="16"/>
      <c r="O74" s="16"/>
    </row>
    <row r="75" spans="1:15" x14ac:dyDescent="0.45">
      <c r="A75" s="16"/>
      <c r="B75" s="16"/>
      <c r="C75" s="16"/>
      <c r="D75" s="16"/>
      <c r="E75" s="16"/>
      <c r="F75" s="16"/>
      <c r="G75" s="16"/>
      <c r="H75" s="16"/>
      <c r="I75" s="16"/>
      <c r="J75" s="16"/>
      <c r="K75" s="16"/>
      <c r="L75" s="16"/>
      <c r="M75" s="16"/>
      <c r="N75" s="16"/>
      <c r="O75" s="16"/>
    </row>
    <row r="76" spans="1:15" x14ac:dyDescent="0.45">
      <c r="A76" s="16"/>
      <c r="B76" s="16"/>
      <c r="C76" s="16"/>
      <c r="D76" s="16"/>
      <c r="E76" s="16"/>
      <c r="F76" s="16"/>
      <c r="G76" s="16"/>
      <c r="H76" s="16"/>
      <c r="I76" s="16"/>
      <c r="J76" s="16"/>
      <c r="K76" s="16"/>
      <c r="L76" s="16"/>
      <c r="M76" s="16"/>
      <c r="N76" s="16"/>
      <c r="O76" s="16"/>
    </row>
    <row r="77" spans="1:15" x14ac:dyDescent="0.45">
      <c r="A77" s="16"/>
      <c r="B77" s="16"/>
      <c r="C77" s="16"/>
      <c r="D77" s="16"/>
      <c r="E77" s="16"/>
      <c r="F77" s="16"/>
      <c r="G77" s="16"/>
      <c r="H77" s="16"/>
      <c r="I77" s="16"/>
      <c r="J77" s="16"/>
      <c r="K77" s="16"/>
      <c r="L77" s="16"/>
      <c r="M77" s="16"/>
      <c r="N77" s="16"/>
      <c r="O77" s="16"/>
    </row>
    <row r="78" spans="1:15" x14ac:dyDescent="0.45">
      <c r="A78" s="16"/>
      <c r="B78" s="16"/>
      <c r="C78" s="16"/>
      <c r="D78" s="16"/>
      <c r="E78" s="16"/>
      <c r="F78" s="16"/>
      <c r="G78" s="16"/>
      <c r="H78" s="16"/>
      <c r="I78" s="16"/>
      <c r="J78" s="16"/>
      <c r="K78" s="16"/>
      <c r="L78" s="16"/>
      <c r="M78" s="16"/>
      <c r="N78" s="16"/>
      <c r="O78" s="16"/>
    </row>
    <row r="79" spans="1:15" x14ac:dyDescent="0.45">
      <c r="A79" s="16"/>
      <c r="B79" s="16"/>
      <c r="C79" s="16"/>
      <c r="D79" s="16"/>
      <c r="E79" s="16"/>
      <c r="F79" s="16"/>
      <c r="G79" s="16"/>
      <c r="H79" s="16"/>
      <c r="I79" s="16"/>
      <c r="J79" s="16"/>
      <c r="K79" s="16"/>
      <c r="L79" s="16"/>
      <c r="M79" s="16"/>
      <c r="N79" s="16"/>
      <c r="O79" s="16"/>
    </row>
    <row r="80" spans="1:15" x14ac:dyDescent="0.45">
      <c r="A80" s="16"/>
      <c r="B80" s="16"/>
      <c r="C80" s="16"/>
      <c r="D80" s="16"/>
      <c r="E80" s="16"/>
      <c r="F80" s="16"/>
      <c r="G80" s="16"/>
      <c r="H80" s="16"/>
      <c r="I80" s="16"/>
      <c r="J80" s="16"/>
      <c r="K80" s="16"/>
      <c r="L80" s="16"/>
      <c r="M80" s="16"/>
      <c r="N80" s="16"/>
      <c r="O80" s="16"/>
    </row>
    <row r="81" spans="1:15" x14ac:dyDescent="0.45">
      <c r="A81" s="16"/>
      <c r="B81" s="16"/>
      <c r="C81" s="16"/>
      <c r="D81" s="16"/>
      <c r="E81" s="16"/>
      <c r="F81" s="16"/>
      <c r="G81" s="16"/>
      <c r="H81" s="16"/>
      <c r="I81" s="16"/>
      <c r="J81" s="16"/>
      <c r="K81" s="16"/>
      <c r="L81" s="16"/>
      <c r="M81" s="16"/>
      <c r="N81" s="16"/>
      <c r="O81" s="16"/>
    </row>
    <row r="82" spans="1:15" x14ac:dyDescent="0.45">
      <c r="A82" s="16"/>
      <c r="B82" s="56" t="s">
        <v>181</v>
      </c>
      <c r="C82" s="16"/>
      <c r="D82" s="16"/>
      <c r="E82" s="16"/>
      <c r="F82" s="16"/>
      <c r="G82" s="16"/>
      <c r="H82" s="17" t="s">
        <v>209</v>
      </c>
      <c r="I82" s="16"/>
      <c r="J82" s="16"/>
      <c r="K82" s="16"/>
      <c r="L82" s="16"/>
      <c r="M82" s="16"/>
      <c r="N82" s="16"/>
      <c r="O82" s="16"/>
    </row>
    <row r="83" spans="1:15" s="38" customFormat="1" x14ac:dyDescent="0.45">
      <c r="A83" s="16"/>
      <c r="B83" s="56"/>
      <c r="C83" s="16"/>
      <c r="D83" s="16"/>
      <c r="E83" s="16"/>
      <c r="F83" s="16"/>
      <c r="G83" s="16"/>
      <c r="H83" s="17"/>
      <c r="I83" s="16"/>
      <c r="J83" s="16"/>
      <c r="K83" s="16"/>
      <c r="L83" s="16"/>
      <c r="M83" s="16"/>
      <c r="N83" s="16"/>
      <c r="O83" s="16"/>
    </row>
    <row r="84" spans="1:15" s="38" customFormat="1" x14ac:dyDescent="0.45">
      <c r="A84" s="16"/>
      <c r="B84" s="56"/>
      <c r="C84" s="16"/>
      <c r="D84" s="16"/>
      <c r="E84" s="16"/>
      <c r="F84" s="16"/>
      <c r="G84" s="16"/>
      <c r="H84" s="17"/>
      <c r="I84" s="16"/>
      <c r="J84" s="16"/>
      <c r="K84" s="16"/>
      <c r="L84" s="16"/>
      <c r="M84" s="16"/>
      <c r="N84" s="16"/>
      <c r="O84" s="16"/>
    </row>
    <row r="85" spans="1:15" s="38" customFormat="1" x14ac:dyDescent="0.45">
      <c r="A85" s="16"/>
      <c r="B85" s="56"/>
      <c r="C85" s="16"/>
      <c r="D85" s="16"/>
      <c r="E85" s="16"/>
      <c r="F85" s="16"/>
      <c r="G85" s="16"/>
      <c r="H85" s="17"/>
      <c r="I85" s="16"/>
      <c r="J85" s="16"/>
      <c r="K85" s="16"/>
      <c r="L85" s="16"/>
      <c r="M85" s="16"/>
      <c r="N85" s="16"/>
      <c r="O85" s="16"/>
    </row>
    <row r="86" spans="1:15" s="38" customFormat="1" x14ac:dyDescent="0.45">
      <c r="A86" s="16"/>
      <c r="B86" s="56"/>
      <c r="C86" s="16"/>
      <c r="D86" s="16"/>
      <c r="E86" s="16"/>
      <c r="F86" s="16"/>
      <c r="G86" s="16"/>
      <c r="H86" s="17"/>
      <c r="I86" s="16"/>
      <c r="J86" s="16"/>
      <c r="K86" s="16"/>
      <c r="L86" s="16"/>
      <c r="M86" s="16"/>
      <c r="N86" s="16"/>
      <c r="O86" s="16"/>
    </row>
    <row r="87" spans="1:15" s="38" customFormat="1" x14ac:dyDescent="0.45">
      <c r="A87" s="16"/>
      <c r="B87" s="56"/>
      <c r="C87" s="16"/>
      <c r="D87" s="16"/>
      <c r="E87" s="16"/>
      <c r="F87" s="16"/>
      <c r="G87" s="16"/>
      <c r="H87" s="17"/>
      <c r="I87" s="16"/>
      <c r="J87" s="16"/>
      <c r="K87" s="16"/>
      <c r="L87" s="16"/>
      <c r="M87" s="16"/>
      <c r="N87" s="16"/>
      <c r="O87" s="16"/>
    </row>
    <row r="88" spans="1:15" x14ac:dyDescent="0.45">
      <c r="A88" s="16"/>
      <c r="B88" s="16"/>
      <c r="C88" s="16"/>
      <c r="D88" s="16"/>
      <c r="E88" s="16"/>
      <c r="F88" s="16"/>
      <c r="G88" s="16"/>
      <c r="H88" s="16"/>
      <c r="I88" s="16"/>
      <c r="J88" s="16"/>
      <c r="K88" s="16"/>
      <c r="L88" s="16"/>
      <c r="M88" s="16"/>
      <c r="N88" s="16"/>
      <c r="O88" s="16"/>
    </row>
    <row r="89" spans="1:15" s="38" customFormat="1" x14ac:dyDescent="0.45">
      <c r="A89" s="16"/>
      <c r="B89" s="16"/>
      <c r="C89" s="16"/>
      <c r="D89" s="16"/>
      <c r="E89" s="16"/>
      <c r="F89" s="16"/>
      <c r="G89" s="16"/>
      <c r="H89" s="16"/>
      <c r="I89" s="16"/>
      <c r="J89" s="16"/>
      <c r="K89" s="16"/>
      <c r="L89" s="16"/>
      <c r="M89" s="16"/>
      <c r="N89" s="16"/>
      <c r="O89" s="16"/>
    </row>
    <row r="90" spans="1:15" x14ac:dyDescent="0.45">
      <c r="A90" s="16"/>
      <c r="B90" s="16"/>
      <c r="C90" s="16"/>
      <c r="D90" s="16"/>
      <c r="E90" s="16"/>
      <c r="F90" s="16"/>
      <c r="G90" s="16"/>
      <c r="H90" s="16"/>
      <c r="I90" s="16"/>
      <c r="J90" s="16"/>
      <c r="K90" s="16"/>
      <c r="L90" s="16"/>
      <c r="M90" s="16"/>
      <c r="N90" s="16"/>
      <c r="O90" s="16"/>
    </row>
    <row r="91" spans="1:15" x14ac:dyDescent="0.45">
      <c r="A91" s="16"/>
      <c r="B91" s="16"/>
      <c r="C91" s="16"/>
      <c r="D91" s="16"/>
      <c r="E91" s="16"/>
      <c r="F91" s="16"/>
      <c r="G91" s="16"/>
      <c r="H91" s="16"/>
      <c r="I91" s="16"/>
      <c r="J91" s="16"/>
      <c r="K91" s="16"/>
      <c r="L91" s="16"/>
      <c r="M91" s="16"/>
      <c r="N91" s="16"/>
      <c r="O91" s="16"/>
    </row>
    <row r="92" spans="1:15" x14ac:dyDescent="0.45">
      <c r="A92" s="16"/>
      <c r="B92" s="16"/>
      <c r="C92" s="16"/>
      <c r="D92" s="16"/>
      <c r="E92" s="16"/>
      <c r="F92" s="16"/>
      <c r="G92" s="16"/>
      <c r="H92" s="16"/>
      <c r="I92" s="16"/>
      <c r="J92" s="16"/>
      <c r="K92" s="16"/>
      <c r="L92" s="16"/>
      <c r="M92" s="16"/>
      <c r="N92" s="16"/>
      <c r="O92" s="16"/>
    </row>
    <row r="93" spans="1:15" x14ac:dyDescent="0.45">
      <c r="A93" s="16"/>
      <c r="B93" s="16"/>
      <c r="C93" s="16"/>
      <c r="D93" s="16"/>
      <c r="E93" s="16"/>
      <c r="F93" s="16"/>
      <c r="G93" s="16"/>
      <c r="H93" s="16"/>
      <c r="I93" s="16"/>
      <c r="J93" s="16"/>
      <c r="K93" s="16"/>
      <c r="L93" s="16"/>
      <c r="M93" s="16"/>
      <c r="N93" s="16"/>
      <c r="O93" s="16"/>
    </row>
    <row r="94" spans="1:15" x14ac:dyDescent="0.45">
      <c r="A94" s="16"/>
      <c r="B94" s="16"/>
      <c r="C94" s="16"/>
      <c r="D94" s="16"/>
      <c r="E94" s="16"/>
      <c r="F94" s="16"/>
      <c r="G94" s="16"/>
      <c r="H94" s="16"/>
      <c r="I94" s="16"/>
      <c r="J94" s="16"/>
      <c r="K94" s="16"/>
      <c r="L94" s="16"/>
      <c r="M94" s="16"/>
      <c r="N94" s="16"/>
      <c r="O94" s="16"/>
    </row>
    <row r="95" spans="1:15" x14ac:dyDescent="0.45">
      <c r="A95" s="16"/>
      <c r="B95" s="16"/>
      <c r="C95" s="16"/>
      <c r="D95" s="16"/>
      <c r="E95" s="16"/>
      <c r="F95" s="16"/>
      <c r="G95" s="16"/>
      <c r="H95" s="16"/>
      <c r="I95" s="16"/>
      <c r="J95" s="16"/>
      <c r="K95" s="16"/>
      <c r="L95" s="16"/>
      <c r="M95" s="16"/>
      <c r="N95" s="16"/>
      <c r="O95" s="16"/>
    </row>
    <row r="96" spans="1:15" x14ac:dyDescent="0.45">
      <c r="A96" s="16"/>
      <c r="B96" s="16"/>
      <c r="C96" s="16"/>
      <c r="D96" s="16"/>
      <c r="E96" s="16"/>
      <c r="F96" s="16"/>
      <c r="G96" s="16"/>
      <c r="H96" s="16"/>
      <c r="I96" s="16"/>
      <c r="J96" s="16"/>
      <c r="K96" s="16"/>
      <c r="L96" s="16"/>
      <c r="M96" s="16"/>
      <c r="N96" s="16"/>
      <c r="O96" s="16"/>
    </row>
    <row r="97" spans="1:15" x14ac:dyDescent="0.45">
      <c r="A97" s="16"/>
      <c r="B97" s="16"/>
      <c r="C97" s="16"/>
      <c r="D97" s="16"/>
      <c r="E97" s="16"/>
      <c r="F97" s="16"/>
      <c r="G97" s="16"/>
      <c r="H97" s="16"/>
      <c r="I97" s="16"/>
      <c r="J97" s="16"/>
      <c r="K97" s="16"/>
      <c r="L97" s="16"/>
      <c r="M97" s="16"/>
      <c r="N97" s="16"/>
      <c r="O97" s="16"/>
    </row>
    <row r="98" spans="1:15" x14ac:dyDescent="0.45">
      <c r="A98" s="16"/>
      <c r="B98" s="16"/>
      <c r="C98" s="16"/>
      <c r="D98" s="16"/>
      <c r="E98" s="16"/>
      <c r="F98" s="16"/>
      <c r="G98" s="16"/>
      <c r="H98" s="16"/>
      <c r="I98" s="16"/>
      <c r="J98" s="16"/>
      <c r="K98" s="16"/>
      <c r="L98" s="16"/>
      <c r="M98" s="16"/>
      <c r="N98" s="16"/>
      <c r="O98" s="16"/>
    </row>
    <row r="99" spans="1:15" x14ac:dyDescent="0.45">
      <c r="A99" s="16"/>
      <c r="B99" s="16"/>
      <c r="C99" s="16"/>
      <c r="D99" s="16"/>
      <c r="E99" s="16"/>
      <c r="F99" s="16"/>
      <c r="G99" s="16"/>
      <c r="H99" s="16"/>
      <c r="I99" s="16"/>
      <c r="J99" s="16"/>
      <c r="K99" s="16"/>
      <c r="L99" s="16"/>
      <c r="M99" s="16"/>
      <c r="N99" s="16"/>
      <c r="O99" s="16"/>
    </row>
    <row r="100" spans="1:15" x14ac:dyDescent="0.45">
      <c r="A100" s="16"/>
      <c r="B100" s="16"/>
      <c r="C100" s="16"/>
      <c r="D100" s="16"/>
      <c r="E100" s="16"/>
      <c r="F100" s="16"/>
      <c r="G100" s="16"/>
      <c r="H100" s="16"/>
      <c r="I100" s="16"/>
      <c r="J100" s="16"/>
      <c r="K100" s="16"/>
      <c r="L100" s="16"/>
      <c r="M100" s="16"/>
      <c r="N100" s="16"/>
      <c r="O100" s="16"/>
    </row>
    <row r="101" spans="1:15" x14ac:dyDescent="0.45">
      <c r="A101" s="16"/>
      <c r="B101" s="16"/>
      <c r="C101" s="16"/>
      <c r="D101" s="16"/>
      <c r="E101" s="16"/>
      <c r="F101" s="16"/>
      <c r="G101" s="16"/>
      <c r="H101" s="16"/>
      <c r="I101" s="16"/>
      <c r="J101" s="16"/>
      <c r="K101" s="16"/>
      <c r="L101" s="16"/>
      <c r="M101" s="16"/>
      <c r="N101" s="16"/>
      <c r="O101" s="16"/>
    </row>
    <row r="102" spans="1:15" x14ac:dyDescent="0.45">
      <c r="A102" s="16"/>
      <c r="B102" s="16"/>
      <c r="C102" s="16"/>
      <c r="D102" s="16"/>
      <c r="E102" s="16"/>
      <c r="F102" s="16"/>
      <c r="G102" s="16"/>
      <c r="H102" s="16"/>
      <c r="I102" s="16"/>
      <c r="J102" s="16"/>
      <c r="K102" s="16"/>
      <c r="L102" s="16"/>
      <c r="M102" s="16"/>
      <c r="N102" s="16"/>
      <c r="O102" s="16"/>
    </row>
    <row r="103" spans="1:15" x14ac:dyDescent="0.45">
      <c r="A103" s="16"/>
      <c r="B103" s="16"/>
      <c r="C103" s="16"/>
      <c r="D103" s="16"/>
      <c r="E103" s="16"/>
      <c r="F103" s="16"/>
      <c r="G103" s="16"/>
      <c r="H103" s="16"/>
      <c r="I103" s="16"/>
      <c r="J103" s="16"/>
      <c r="K103" s="16"/>
      <c r="L103" s="16"/>
      <c r="M103" s="16"/>
      <c r="N103" s="16"/>
      <c r="O103" s="16"/>
    </row>
    <row r="104" spans="1:15" x14ac:dyDescent="0.45">
      <c r="A104" s="16"/>
      <c r="B104" s="16"/>
      <c r="C104" s="16"/>
      <c r="D104" s="16"/>
      <c r="E104" s="16"/>
      <c r="F104" s="16"/>
      <c r="G104" s="16"/>
      <c r="H104" s="16"/>
      <c r="I104" s="16"/>
      <c r="J104" s="16"/>
      <c r="K104" s="16"/>
      <c r="L104" s="16"/>
      <c r="M104" s="16"/>
      <c r="N104" s="16"/>
      <c r="O104" s="16"/>
    </row>
    <row r="105" spans="1:15" x14ac:dyDescent="0.45">
      <c r="A105" s="16"/>
      <c r="B105" s="16"/>
      <c r="C105" s="16"/>
      <c r="D105" s="16"/>
      <c r="E105" s="16"/>
      <c r="F105" s="16"/>
      <c r="G105" s="16"/>
      <c r="H105" s="16"/>
      <c r="I105" s="16"/>
      <c r="J105" s="16"/>
      <c r="K105" s="16"/>
      <c r="L105" s="16"/>
      <c r="M105" s="16"/>
      <c r="N105" s="16"/>
      <c r="O105" s="16"/>
    </row>
    <row r="106" spans="1:15" x14ac:dyDescent="0.45">
      <c r="A106" s="16"/>
      <c r="B106" s="16"/>
      <c r="C106" s="16"/>
      <c r="D106" s="16"/>
      <c r="E106" s="16"/>
      <c r="F106" s="16"/>
      <c r="G106" s="16"/>
      <c r="H106" s="16"/>
      <c r="I106" s="16"/>
      <c r="J106" s="16"/>
      <c r="K106" s="16"/>
      <c r="L106" s="16"/>
      <c r="M106" s="16"/>
      <c r="N106" s="16"/>
      <c r="O106" s="16"/>
    </row>
    <row r="107" spans="1:15" x14ac:dyDescent="0.45">
      <c r="A107" s="16"/>
      <c r="B107" s="16"/>
      <c r="C107" s="16"/>
      <c r="D107" s="16"/>
      <c r="E107" s="16"/>
      <c r="F107" s="16"/>
      <c r="G107" s="16"/>
      <c r="H107" s="16"/>
      <c r="I107" s="16"/>
      <c r="J107" s="16"/>
      <c r="K107" s="16"/>
      <c r="L107" s="16"/>
      <c r="M107" s="16"/>
      <c r="N107" s="16"/>
      <c r="O107" s="16"/>
    </row>
    <row r="108" spans="1:15" x14ac:dyDescent="0.45">
      <c r="A108" s="16"/>
      <c r="B108" s="17" t="s">
        <v>276</v>
      </c>
      <c r="C108" s="16"/>
      <c r="D108" s="16"/>
      <c r="E108" s="16"/>
      <c r="F108" s="16"/>
      <c r="G108" s="16"/>
      <c r="H108" s="17" t="s">
        <v>277</v>
      </c>
      <c r="I108" s="16"/>
      <c r="J108" s="16"/>
      <c r="K108" s="16"/>
      <c r="L108" s="16"/>
      <c r="M108" s="16"/>
      <c r="N108" s="16"/>
      <c r="O108" s="16"/>
    </row>
    <row r="109" spans="1:15" x14ac:dyDescent="0.45">
      <c r="A109" s="16"/>
      <c r="B109" s="58"/>
      <c r="C109" s="16"/>
      <c r="D109" s="16"/>
      <c r="E109" s="16"/>
      <c r="F109" s="16"/>
      <c r="G109" s="16"/>
      <c r="H109" s="58"/>
      <c r="I109" s="16"/>
      <c r="J109" s="16"/>
      <c r="K109" s="16"/>
      <c r="L109" s="16"/>
      <c r="M109" s="16"/>
      <c r="N109" s="16"/>
      <c r="O109" s="16"/>
    </row>
    <row r="110" spans="1:15" x14ac:dyDescent="0.45">
      <c r="A110" s="16"/>
      <c r="B110" s="16"/>
      <c r="C110" s="16"/>
      <c r="D110" s="16"/>
      <c r="E110" s="16"/>
      <c r="F110" s="16"/>
      <c r="G110" s="16"/>
      <c r="H110" s="16"/>
      <c r="I110" s="16"/>
      <c r="J110" s="16"/>
      <c r="K110" s="16"/>
      <c r="L110" s="16"/>
      <c r="M110" s="16"/>
      <c r="N110" s="16"/>
      <c r="O110" s="16"/>
    </row>
    <row r="111" spans="1:15" s="38" customFormat="1" x14ac:dyDescent="0.45">
      <c r="A111" s="16"/>
      <c r="B111" s="16"/>
      <c r="C111" s="16"/>
      <c r="D111" s="16"/>
      <c r="E111" s="16"/>
      <c r="F111" s="16"/>
      <c r="G111" s="16"/>
      <c r="H111" s="16"/>
      <c r="I111" s="16"/>
      <c r="J111" s="16"/>
      <c r="K111" s="16"/>
      <c r="L111" s="16"/>
      <c r="M111" s="16"/>
      <c r="N111" s="16"/>
      <c r="O111" s="16"/>
    </row>
    <row r="112" spans="1:15" s="38" customFormat="1" x14ac:dyDescent="0.45">
      <c r="A112" s="16"/>
      <c r="B112" s="16"/>
      <c r="C112" s="16"/>
      <c r="D112" s="16"/>
      <c r="E112" s="16"/>
      <c r="F112" s="16"/>
      <c r="G112" s="16"/>
      <c r="H112" s="16"/>
      <c r="I112" s="16"/>
      <c r="J112" s="16"/>
      <c r="K112" s="16"/>
      <c r="L112" s="16"/>
      <c r="M112" s="16"/>
      <c r="N112" s="16"/>
      <c r="O112" s="16"/>
    </row>
    <row r="113" spans="1:15" s="38" customFormat="1" x14ac:dyDescent="0.45">
      <c r="A113" s="16"/>
      <c r="B113" s="16"/>
      <c r="C113" s="16"/>
      <c r="D113" s="16"/>
      <c r="E113" s="16"/>
      <c r="F113" s="16"/>
      <c r="G113" s="16"/>
      <c r="H113" s="16"/>
      <c r="I113" s="16"/>
      <c r="J113" s="16"/>
      <c r="K113" s="16"/>
      <c r="L113" s="16"/>
      <c r="M113" s="16"/>
      <c r="N113" s="16"/>
      <c r="O113" s="16"/>
    </row>
    <row r="114" spans="1:15" s="38" customFormat="1" x14ac:dyDescent="0.45">
      <c r="A114" s="16"/>
      <c r="B114" s="16"/>
      <c r="C114" s="16"/>
      <c r="D114" s="16"/>
      <c r="E114" s="16"/>
      <c r="F114" s="16"/>
      <c r="G114" s="16"/>
      <c r="H114" s="16"/>
      <c r="I114" s="16"/>
      <c r="J114" s="16"/>
      <c r="K114" s="16"/>
      <c r="L114" s="16"/>
      <c r="M114" s="16"/>
      <c r="N114" s="16"/>
      <c r="O114" s="16"/>
    </row>
    <row r="115" spans="1:15" x14ac:dyDescent="0.45">
      <c r="A115" s="16"/>
      <c r="B115" s="16"/>
      <c r="C115" s="16"/>
      <c r="D115" s="16"/>
      <c r="E115" s="16"/>
      <c r="F115" s="16"/>
      <c r="G115" s="16"/>
      <c r="H115" s="16"/>
      <c r="I115" s="16"/>
      <c r="J115" s="16"/>
      <c r="K115" s="16"/>
      <c r="L115" s="16"/>
      <c r="M115" s="16"/>
      <c r="N115" s="16"/>
      <c r="O115" s="16"/>
    </row>
    <row r="116" spans="1:15" x14ac:dyDescent="0.45">
      <c r="A116" s="16"/>
      <c r="B116" s="16"/>
      <c r="C116" s="16"/>
      <c r="D116" s="16"/>
      <c r="E116" s="16"/>
      <c r="F116" s="16"/>
      <c r="G116" s="16"/>
      <c r="H116" s="16"/>
      <c r="I116" s="16"/>
      <c r="J116" s="16"/>
      <c r="K116" s="16"/>
      <c r="L116" s="16"/>
      <c r="M116" s="16"/>
      <c r="N116" s="16"/>
      <c r="O116" s="16"/>
    </row>
    <row r="117" spans="1:15" x14ac:dyDescent="0.45">
      <c r="A117" s="16"/>
      <c r="B117" s="16"/>
      <c r="C117" s="16"/>
      <c r="D117" s="16"/>
      <c r="E117" s="16"/>
      <c r="F117" s="16"/>
      <c r="G117" s="16"/>
      <c r="H117" s="16"/>
      <c r="I117" s="16"/>
      <c r="J117" s="16"/>
      <c r="K117" s="16"/>
      <c r="L117" s="16"/>
      <c r="M117" s="16"/>
      <c r="N117" s="16"/>
      <c r="O117" s="16"/>
    </row>
    <row r="118" spans="1:15" x14ac:dyDescent="0.45">
      <c r="A118" s="16"/>
      <c r="B118" s="16"/>
      <c r="C118" s="16"/>
      <c r="D118" s="16"/>
      <c r="E118" s="16"/>
      <c r="F118" s="16"/>
      <c r="G118" s="16"/>
      <c r="H118" s="16"/>
      <c r="I118" s="16"/>
      <c r="J118" s="16"/>
      <c r="K118" s="16"/>
      <c r="L118" s="16"/>
      <c r="M118" s="16"/>
      <c r="N118" s="16"/>
      <c r="O118" s="16"/>
    </row>
    <row r="119" spans="1:15" s="38" customFormat="1" x14ac:dyDescent="0.45">
      <c r="A119" s="16"/>
      <c r="B119" s="16"/>
      <c r="C119" s="16"/>
      <c r="D119" s="16"/>
      <c r="E119" s="16"/>
      <c r="F119" s="16"/>
      <c r="G119" s="16"/>
      <c r="H119" s="16"/>
      <c r="I119" s="16"/>
      <c r="J119" s="16"/>
      <c r="K119" s="16"/>
      <c r="L119" s="16"/>
      <c r="M119" s="16"/>
      <c r="N119" s="16"/>
      <c r="O119" s="16"/>
    </row>
    <row r="120" spans="1:15" x14ac:dyDescent="0.45">
      <c r="A120" s="16"/>
      <c r="B120" s="16"/>
      <c r="C120" s="16"/>
      <c r="D120" s="16"/>
      <c r="E120" s="16"/>
      <c r="F120" s="16"/>
      <c r="G120" s="16"/>
      <c r="H120" s="16"/>
      <c r="I120" s="16"/>
      <c r="J120" s="16"/>
      <c r="K120" s="16"/>
      <c r="L120" s="16"/>
      <c r="M120" s="16"/>
      <c r="N120" s="16"/>
      <c r="O120" s="16"/>
    </row>
    <row r="121" spans="1:15" x14ac:dyDescent="0.45">
      <c r="A121" s="16"/>
      <c r="B121" s="16"/>
      <c r="C121" s="16"/>
      <c r="D121" s="16"/>
      <c r="E121" s="16"/>
      <c r="F121" s="16"/>
      <c r="G121" s="16"/>
      <c r="H121" s="16"/>
      <c r="I121" s="16"/>
      <c r="J121" s="16"/>
      <c r="K121" s="16"/>
      <c r="L121" s="16"/>
      <c r="M121" s="16"/>
      <c r="N121" s="16"/>
      <c r="O121" s="16"/>
    </row>
    <row r="122" spans="1:15" x14ac:dyDescent="0.45">
      <c r="A122" s="16"/>
      <c r="B122" s="16"/>
      <c r="C122" s="16"/>
      <c r="D122" s="16"/>
      <c r="E122" s="16"/>
      <c r="F122" s="16"/>
      <c r="G122" s="16"/>
      <c r="H122" s="16"/>
      <c r="I122" s="16"/>
      <c r="J122" s="16"/>
      <c r="K122" s="16"/>
      <c r="L122" s="16"/>
      <c r="M122" s="16"/>
      <c r="N122" s="16"/>
      <c r="O122" s="16"/>
    </row>
    <row r="123" spans="1:15" x14ac:dyDescent="0.45">
      <c r="A123" s="16"/>
      <c r="B123" s="16"/>
      <c r="C123" s="16"/>
      <c r="D123" s="16"/>
      <c r="E123" s="16"/>
      <c r="F123" s="16"/>
      <c r="G123" s="16"/>
      <c r="H123" s="16"/>
      <c r="I123" s="16"/>
      <c r="J123" s="16"/>
      <c r="K123" s="16"/>
      <c r="L123" s="16"/>
      <c r="M123" s="16"/>
      <c r="N123" s="16"/>
      <c r="O123" s="16"/>
    </row>
    <row r="124" spans="1:15" x14ac:dyDescent="0.45">
      <c r="A124" s="16"/>
      <c r="B124" s="16"/>
      <c r="C124" s="16"/>
      <c r="D124" s="16"/>
      <c r="E124" s="16"/>
      <c r="F124" s="16"/>
      <c r="G124" s="16"/>
      <c r="H124" s="16"/>
      <c r="I124" s="16"/>
      <c r="J124" s="16"/>
      <c r="K124" s="16"/>
      <c r="L124" s="16"/>
      <c r="M124" s="16"/>
      <c r="N124" s="16"/>
      <c r="O124" s="16"/>
    </row>
    <row r="125" spans="1:15" x14ac:dyDescent="0.45">
      <c r="A125" s="16"/>
      <c r="B125" s="16"/>
      <c r="C125" s="16"/>
      <c r="D125" s="16"/>
      <c r="E125" s="16"/>
      <c r="F125" s="16"/>
      <c r="G125" s="16"/>
      <c r="H125" s="16"/>
      <c r="I125" s="16"/>
      <c r="J125" s="16"/>
      <c r="K125" s="16"/>
      <c r="L125" s="16"/>
      <c r="M125" s="16"/>
      <c r="N125" s="16"/>
      <c r="O125" s="16"/>
    </row>
    <row r="126" spans="1:15" x14ac:dyDescent="0.45">
      <c r="A126" s="16"/>
      <c r="B126" s="16"/>
      <c r="C126" s="16"/>
      <c r="D126" s="16"/>
      <c r="E126" s="16"/>
      <c r="F126" s="16"/>
      <c r="G126" s="16"/>
      <c r="H126" s="16"/>
      <c r="I126" s="16"/>
      <c r="J126" s="16"/>
      <c r="K126" s="16"/>
      <c r="L126" s="16"/>
      <c r="M126" s="16"/>
      <c r="N126" s="16"/>
      <c r="O126" s="16"/>
    </row>
    <row r="127" spans="1:15" x14ac:dyDescent="0.45">
      <c r="A127" s="16"/>
      <c r="B127" s="16"/>
      <c r="C127" s="16"/>
      <c r="D127" s="16"/>
      <c r="E127" s="16"/>
      <c r="F127" s="16"/>
      <c r="G127" s="16"/>
      <c r="H127" s="16"/>
      <c r="I127" s="16"/>
      <c r="J127" s="16"/>
      <c r="K127" s="16"/>
      <c r="L127" s="16"/>
      <c r="M127" s="16"/>
      <c r="N127" s="16"/>
      <c r="O127" s="16"/>
    </row>
    <row r="128" spans="1:15" x14ac:dyDescent="0.45">
      <c r="A128" s="16"/>
      <c r="B128" s="16"/>
      <c r="C128" s="16"/>
      <c r="D128" s="16"/>
      <c r="E128" s="16"/>
      <c r="F128" s="16"/>
      <c r="G128" s="16"/>
      <c r="H128" s="16"/>
      <c r="I128" s="16"/>
      <c r="J128" s="16"/>
      <c r="K128" s="16"/>
      <c r="L128" s="16"/>
      <c r="M128" s="16"/>
      <c r="N128" s="16"/>
      <c r="O128" s="16"/>
    </row>
    <row r="129" spans="1:15" x14ac:dyDescent="0.45">
      <c r="A129" s="16"/>
      <c r="B129" s="16"/>
      <c r="C129" s="16"/>
      <c r="D129" s="16"/>
      <c r="E129" s="16"/>
      <c r="F129" s="16"/>
      <c r="G129" s="16"/>
      <c r="H129" s="16"/>
      <c r="I129" s="16"/>
      <c r="J129" s="16"/>
      <c r="K129" s="16"/>
      <c r="L129" s="16"/>
      <c r="M129" s="16"/>
      <c r="N129" s="16"/>
      <c r="O129" s="16"/>
    </row>
    <row r="130" spans="1:15" x14ac:dyDescent="0.45">
      <c r="A130" s="16"/>
      <c r="B130" s="16"/>
      <c r="C130" s="16"/>
      <c r="D130" s="16"/>
      <c r="E130" s="16"/>
      <c r="F130" s="16"/>
      <c r="G130" s="16"/>
      <c r="H130" s="16"/>
      <c r="I130" s="16"/>
      <c r="J130" s="16"/>
      <c r="K130" s="16"/>
      <c r="L130" s="16"/>
      <c r="M130" s="16"/>
      <c r="N130" s="16"/>
      <c r="O130" s="16"/>
    </row>
    <row r="131" spans="1:15" x14ac:dyDescent="0.45">
      <c r="A131" s="16"/>
      <c r="B131" s="16"/>
      <c r="C131" s="16"/>
      <c r="D131" s="16"/>
      <c r="E131" s="16"/>
      <c r="F131" s="16"/>
      <c r="G131" s="16"/>
      <c r="H131" s="16"/>
      <c r="I131" s="16"/>
      <c r="J131" s="16"/>
      <c r="K131" s="16"/>
      <c r="L131" s="16"/>
      <c r="M131" s="16"/>
      <c r="N131" s="16"/>
      <c r="O131" s="16"/>
    </row>
    <row r="132" spans="1:15" x14ac:dyDescent="0.45">
      <c r="A132" s="16"/>
      <c r="B132" s="16"/>
      <c r="C132" s="16"/>
      <c r="D132" s="16"/>
      <c r="E132" s="16"/>
      <c r="F132" s="16"/>
      <c r="G132" s="16"/>
      <c r="H132" s="16"/>
      <c r="I132" s="16"/>
      <c r="J132" s="16"/>
      <c r="K132" s="16"/>
      <c r="L132" s="16"/>
      <c r="M132" s="16"/>
      <c r="N132" s="16"/>
      <c r="O132" s="16"/>
    </row>
    <row r="133" spans="1:15" x14ac:dyDescent="0.45">
      <c r="A133" s="16"/>
      <c r="B133" s="16"/>
      <c r="C133" s="16"/>
      <c r="D133" s="16"/>
      <c r="E133" s="16"/>
      <c r="F133" s="16"/>
      <c r="G133" s="16"/>
      <c r="H133" s="16"/>
      <c r="I133" s="16"/>
      <c r="J133" s="16"/>
      <c r="K133" s="16"/>
      <c r="L133" s="16"/>
      <c r="M133" s="16"/>
      <c r="N133" s="16"/>
      <c r="O133" s="16"/>
    </row>
    <row r="134" spans="1:15" x14ac:dyDescent="0.45">
      <c r="A134" s="16"/>
      <c r="B134" s="16"/>
      <c r="C134" s="16"/>
      <c r="D134" s="16"/>
      <c r="E134" s="16"/>
      <c r="F134" s="16"/>
      <c r="G134" s="16"/>
      <c r="H134" s="16"/>
      <c r="I134" s="16"/>
      <c r="J134" s="16"/>
      <c r="K134" s="16"/>
      <c r="L134" s="16"/>
      <c r="M134" s="16"/>
      <c r="N134" s="16"/>
      <c r="O134" s="16"/>
    </row>
    <row r="135" spans="1:15" x14ac:dyDescent="0.45">
      <c r="A135" s="16"/>
      <c r="B135" s="17" t="s">
        <v>278</v>
      </c>
      <c r="C135" s="16"/>
      <c r="D135" s="16"/>
      <c r="E135" s="16"/>
      <c r="F135" s="16"/>
      <c r="G135" s="16"/>
      <c r="H135" s="16"/>
      <c r="I135" s="16"/>
      <c r="J135" s="16"/>
      <c r="K135" s="16"/>
      <c r="L135" s="16"/>
      <c r="M135" s="16"/>
      <c r="N135" s="16"/>
      <c r="O135" s="16"/>
    </row>
    <row r="136" spans="1:15" x14ac:dyDescent="0.45">
      <c r="A136" s="16"/>
      <c r="B136" s="58"/>
      <c r="C136" s="16"/>
      <c r="D136" s="16"/>
      <c r="E136" s="16"/>
      <c r="F136" s="16"/>
      <c r="G136" s="16"/>
      <c r="H136" s="16"/>
      <c r="I136" s="16"/>
      <c r="J136" s="16"/>
      <c r="K136" s="16"/>
      <c r="L136" s="16"/>
      <c r="M136" s="16"/>
      <c r="N136" s="16"/>
      <c r="O136" s="16"/>
    </row>
    <row r="137" spans="1:15" x14ac:dyDescent="0.45">
      <c r="A137" s="16"/>
      <c r="B137" s="16"/>
      <c r="C137" s="16"/>
      <c r="D137" s="16"/>
      <c r="E137" s="16"/>
      <c r="F137" s="16"/>
      <c r="G137" s="16"/>
      <c r="H137" s="16"/>
      <c r="I137" s="16"/>
      <c r="J137" s="16"/>
      <c r="K137" s="16"/>
      <c r="L137" s="16"/>
      <c r="M137" s="16"/>
      <c r="N137" s="16"/>
      <c r="O137" s="16"/>
    </row>
    <row r="138" spans="1:15" x14ac:dyDescent="0.45">
      <c r="A138" s="16"/>
      <c r="B138" s="16"/>
      <c r="C138" s="16"/>
      <c r="D138" s="16"/>
      <c r="E138" s="16"/>
      <c r="F138" s="16"/>
      <c r="G138" s="16"/>
      <c r="H138" s="16"/>
      <c r="I138" s="16"/>
      <c r="J138" s="16"/>
      <c r="K138" s="16"/>
      <c r="L138" s="16"/>
      <c r="M138" s="16"/>
      <c r="N138" s="16"/>
      <c r="O138" s="16"/>
    </row>
    <row r="139" spans="1:15" x14ac:dyDescent="0.45">
      <c r="A139" s="16"/>
      <c r="B139" s="16"/>
      <c r="C139" s="16"/>
      <c r="D139" s="16"/>
      <c r="E139" s="16"/>
      <c r="F139" s="16"/>
      <c r="G139" s="16"/>
      <c r="H139" s="16"/>
      <c r="I139" s="16"/>
      <c r="J139" s="16"/>
      <c r="K139" s="16"/>
      <c r="L139" s="16"/>
      <c r="M139" s="16"/>
      <c r="N139" s="16"/>
      <c r="O139" s="16"/>
    </row>
    <row r="140" spans="1:15" x14ac:dyDescent="0.45">
      <c r="A140" s="16"/>
      <c r="B140" s="16"/>
      <c r="C140" s="16"/>
      <c r="D140" s="16"/>
      <c r="E140" s="16"/>
      <c r="F140" s="16"/>
      <c r="G140" s="16"/>
      <c r="H140" s="16"/>
      <c r="I140" s="16"/>
      <c r="J140" s="16"/>
      <c r="K140" s="16"/>
      <c r="L140" s="16"/>
      <c r="M140" s="16"/>
      <c r="N140" s="16"/>
      <c r="O140" s="16"/>
    </row>
    <row r="141" spans="1:15" s="38" customFormat="1" x14ac:dyDescent="0.45">
      <c r="A141" s="16"/>
      <c r="B141" s="16"/>
      <c r="C141" s="16"/>
      <c r="D141" s="16"/>
      <c r="E141" s="16"/>
      <c r="F141" s="16"/>
      <c r="G141" s="16"/>
      <c r="H141" s="16"/>
      <c r="I141" s="16"/>
      <c r="J141" s="16"/>
      <c r="K141" s="16"/>
      <c r="L141" s="16"/>
      <c r="M141" s="16"/>
      <c r="N141" s="16"/>
      <c r="O141" s="16"/>
    </row>
    <row r="142" spans="1:15" s="38" customFormat="1" x14ac:dyDescent="0.45">
      <c r="A142" s="16"/>
      <c r="B142" s="16"/>
      <c r="C142" s="16"/>
      <c r="D142" s="16"/>
      <c r="E142" s="16"/>
      <c r="F142" s="16"/>
      <c r="G142" s="16"/>
      <c r="H142" s="16"/>
      <c r="I142" s="16"/>
      <c r="J142" s="16"/>
      <c r="K142" s="16"/>
      <c r="L142" s="16"/>
      <c r="M142" s="16"/>
      <c r="N142" s="16"/>
      <c r="O142" s="16"/>
    </row>
    <row r="143" spans="1:15" s="38" customFormat="1" x14ac:dyDescent="0.45">
      <c r="A143" s="16"/>
      <c r="B143" s="16"/>
      <c r="C143" s="16"/>
      <c r="D143" s="16"/>
      <c r="E143" s="16"/>
      <c r="F143" s="16"/>
      <c r="G143" s="16"/>
      <c r="H143" s="16"/>
      <c r="I143" s="16"/>
      <c r="J143" s="16"/>
      <c r="K143" s="16"/>
      <c r="L143" s="16"/>
      <c r="M143" s="16"/>
      <c r="N143" s="16"/>
      <c r="O143" s="16"/>
    </row>
    <row r="144" spans="1:15" s="38" customFormat="1" x14ac:dyDescent="0.45">
      <c r="A144" s="16"/>
      <c r="B144" s="16"/>
      <c r="C144" s="16"/>
      <c r="D144" s="16"/>
      <c r="E144" s="16"/>
      <c r="F144" s="16"/>
      <c r="G144" s="16"/>
      <c r="H144" s="16"/>
      <c r="I144" s="16"/>
      <c r="J144" s="16"/>
      <c r="K144" s="16"/>
      <c r="L144" s="16"/>
      <c r="M144" s="16"/>
      <c r="N144" s="16"/>
      <c r="O144" s="16"/>
    </row>
    <row r="145" spans="1:15" s="38" customFormat="1" x14ac:dyDescent="0.45">
      <c r="A145" s="16"/>
      <c r="B145" s="16"/>
      <c r="C145" s="16"/>
      <c r="D145" s="16"/>
      <c r="E145" s="16"/>
      <c r="F145" s="16"/>
      <c r="G145" s="16"/>
      <c r="H145" s="16"/>
      <c r="I145" s="16"/>
      <c r="J145" s="16"/>
      <c r="K145" s="16"/>
      <c r="L145" s="16"/>
      <c r="M145" s="16"/>
      <c r="N145" s="16"/>
      <c r="O145" s="16"/>
    </row>
    <row r="146" spans="1:15" s="38" customFormat="1" x14ac:dyDescent="0.45">
      <c r="A146" s="16"/>
      <c r="B146" s="16"/>
      <c r="C146" s="16"/>
      <c r="D146" s="16"/>
      <c r="E146" s="16"/>
      <c r="F146" s="16"/>
      <c r="G146" s="16"/>
      <c r="H146" s="16"/>
      <c r="I146" s="16"/>
      <c r="J146" s="16"/>
      <c r="K146" s="16"/>
      <c r="L146" s="16"/>
      <c r="M146" s="16"/>
      <c r="N146" s="16"/>
      <c r="O146" s="16"/>
    </row>
    <row r="147" spans="1:15" x14ac:dyDescent="0.45">
      <c r="A147" s="16"/>
      <c r="B147" s="16"/>
      <c r="C147" s="16"/>
      <c r="D147" s="16"/>
      <c r="E147" s="16"/>
      <c r="F147" s="16"/>
      <c r="G147" s="16"/>
      <c r="H147" s="16"/>
      <c r="I147" s="16"/>
      <c r="J147" s="16"/>
      <c r="K147" s="16"/>
      <c r="L147" s="16"/>
      <c r="M147" s="16"/>
      <c r="N147" s="16"/>
      <c r="O147" s="16"/>
    </row>
    <row r="148" spans="1:15" x14ac:dyDescent="0.45">
      <c r="A148" s="16"/>
      <c r="B148" s="16"/>
      <c r="C148" s="16"/>
      <c r="D148" s="16"/>
      <c r="E148" s="16"/>
      <c r="F148" s="16"/>
      <c r="G148" s="16"/>
      <c r="H148" s="16"/>
      <c r="I148" s="16"/>
      <c r="J148" s="16"/>
      <c r="K148" s="16"/>
      <c r="L148" s="16"/>
      <c r="M148" s="16"/>
      <c r="N148" s="16"/>
      <c r="O148" s="16"/>
    </row>
    <row r="149" spans="1:15" x14ac:dyDescent="0.45">
      <c r="A149" s="16"/>
      <c r="B149" s="16"/>
      <c r="C149" s="16"/>
      <c r="D149" s="16"/>
      <c r="E149" s="16"/>
      <c r="F149" s="16"/>
      <c r="G149" s="16"/>
      <c r="H149" s="16"/>
      <c r="I149" s="16"/>
      <c r="J149" s="16"/>
      <c r="K149" s="16"/>
      <c r="L149" s="16"/>
      <c r="M149" s="16"/>
      <c r="N149" s="16"/>
      <c r="O149" s="16"/>
    </row>
    <row r="150" spans="1:15" x14ac:dyDescent="0.45">
      <c r="A150" s="16"/>
      <c r="B150" s="16"/>
      <c r="C150" s="16"/>
      <c r="D150" s="16"/>
      <c r="E150" s="16"/>
      <c r="F150" s="16"/>
      <c r="G150" s="16"/>
      <c r="H150" s="16"/>
      <c r="I150" s="16"/>
      <c r="J150" s="16"/>
      <c r="K150" s="16"/>
      <c r="L150" s="16"/>
      <c r="M150" s="16"/>
      <c r="N150" s="16"/>
      <c r="O150" s="16"/>
    </row>
    <row r="151" spans="1:15" x14ac:dyDescent="0.45">
      <c r="A151" s="16"/>
      <c r="B151" s="16"/>
      <c r="C151" s="16"/>
      <c r="D151" s="16"/>
      <c r="E151" s="16"/>
      <c r="F151" s="16"/>
      <c r="G151" s="16"/>
      <c r="H151" s="16"/>
      <c r="I151" s="16"/>
      <c r="J151" s="16"/>
      <c r="K151" s="16"/>
      <c r="L151" s="16"/>
      <c r="M151" s="16"/>
      <c r="N151" s="16"/>
      <c r="O151" s="16"/>
    </row>
    <row r="152" spans="1:15" x14ac:dyDescent="0.45">
      <c r="A152" s="16"/>
      <c r="B152" s="16"/>
      <c r="C152" s="16"/>
      <c r="D152" s="16"/>
      <c r="E152" s="16"/>
      <c r="F152" s="16"/>
      <c r="G152" s="16"/>
      <c r="H152" s="16"/>
      <c r="I152" s="16"/>
      <c r="J152" s="16"/>
      <c r="K152" s="16"/>
      <c r="L152" s="16"/>
      <c r="M152" s="16"/>
      <c r="N152" s="16"/>
      <c r="O152" s="16"/>
    </row>
    <row r="153" spans="1:15" x14ac:dyDescent="0.45">
      <c r="A153" s="16"/>
      <c r="B153" s="16"/>
      <c r="C153" s="16"/>
      <c r="D153" s="16"/>
      <c r="E153" s="16"/>
      <c r="F153" s="16"/>
      <c r="G153" s="16"/>
      <c r="H153" s="16"/>
      <c r="I153" s="16"/>
      <c r="J153" s="16"/>
      <c r="K153" s="16"/>
      <c r="L153" s="16"/>
      <c r="M153" s="16"/>
      <c r="N153" s="16"/>
      <c r="O153" s="16"/>
    </row>
    <row r="154" spans="1:15" x14ac:dyDescent="0.45">
      <c r="A154" s="16"/>
      <c r="B154" s="16"/>
      <c r="C154" s="16"/>
      <c r="D154" s="16"/>
      <c r="E154" s="16"/>
      <c r="F154" s="16"/>
      <c r="G154" s="16"/>
      <c r="H154" s="16"/>
      <c r="I154" s="16"/>
      <c r="J154" s="16"/>
      <c r="K154" s="16"/>
      <c r="L154" s="16"/>
      <c r="M154" s="16"/>
      <c r="N154" s="16"/>
      <c r="O154" s="16"/>
    </row>
    <row r="155" spans="1:15" x14ac:dyDescent="0.45">
      <c r="A155" s="16"/>
      <c r="B155" s="16"/>
      <c r="C155" s="16"/>
      <c r="D155" s="16"/>
      <c r="E155" s="16"/>
      <c r="F155" s="16"/>
      <c r="G155" s="16"/>
      <c r="H155" s="16"/>
      <c r="I155" s="16"/>
      <c r="J155" s="16"/>
      <c r="K155" s="16"/>
      <c r="L155" s="16"/>
      <c r="M155" s="16"/>
      <c r="N155" s="16"/>
      <c r="O155" s="16"/>
    </row>
    <row r="156" spans="1:15" x14ac:dyDescent="0.45">
      <c r="A156" s="16"/>
      <c r="B156" s="16"/>
      <c r="C156" s="16"/>
      <c r="D156" s="16"/>
      <c r="E156" s="16"/>
      <c r="F156" s="16"/>
      <c r="G156" s="16"/>
      <c r="H156" s="16"/>
      <c r="I156" s="16"/>
      <c r="J156" s="16"/>
      <c r="K156" s="16"/>
      <c r="L156" s="16"/>
      <c r="M156" s="16"/>
      <c r="N156" s="16"/>
      <c r="O156" s="16"/>
    </row>
    <row r="157" spans="1:15" x14ac:dyDescent="0.45">
      <c r="A157" s="16"/>
      <c r="B157" s="16"/>
      <c r="C157" s="16"/>
      <c r="D157" s="16"/>
      <c r="E157" s="16"/>
      <c r="F157" s="16"/>
      <c r="G157" s="16"/>
      <c r="H157" s="16"/>
      <c r="I157" s="16"/>
      <c r="J157" s="16"/>
      <c r="K157" s="16"/>
      <c r="L157" s="16"/>
      <c r="M157" s="16"/>
      <c r="N157" s="16"/>
      <c r="O157" s="16"/>
    </row>
    <row r="158" spans="1:15" x14ac:dyDescent="0.45">
      <c r="A158" s="16"/>
      <c r="B158" s="16"/>
      <c r="C158" s="16"/>
      <c r="D158" s="16"/>
      <c r="E158" s="16"/>
      <c r="F158" s="16"/>
      <c r="G158" s="16"/>
      <c r="H158" s="16"/>
      <c r="I158" s="16"/>
      <c r="J158" s="16"/>
      <c r="K158" s="16"/>
      <c r="L158" s="16"/>
      <c r="M158" s="16"/>
      <c r="N158" s="16"/>
      <c r="O158" s="16"/>
    </row>
    <row r="159" spans="1:15" x14ac:dyDescent="0.45">
      <c r="A159" s="16"/>
      <c r="B159" s="16"/>
      <c r="C159" s="16"/>
      <c r="D159" s="16"/>
      <c r="E159" s="16"/>
      <c r="F159" s="16"/>
      <c r="G159" s="16"/>
      <c r="H159" s="16"/>
      <c r="I159" s="16"/>
      <c r="J159" s="16"/>
      <c r="K159" s="16"/>
      <c r="L159" s="16"/>
      <c r="M159" s="16"/>
      <c r="N159" s="16"/>
      <c r="O159" s="16"/>
    </row>
    <row r="160" spans="1:15" x14ac:dyDescent="0.45">
      <c r="A160" s="16"/>
      <c r="B160" s="16"/>
      <c r="C160" s="16"/>
      <c r="D160" s="16"/>
      <c r="E160" s="16"/>
      <c r="F160" s="16"/>
      <c r="G160" s="16"/>
      <c r="H160" s="16"/>
      <c r="I160" s="16"/>
      <c r="J160" s="16"/>
      <c r="K160" s="16"/>
      <c r="L160" s="16"/>
      <c r="M160" s="16"/>
      <c r="N160" s="16"/>
      <c r="O160" s="16"/>
    </row>
    <row r="161" spans="1:15" x14ac:dyDescent="0.45">
      <c r="A161" s="87"/>
      <c r="B161" s="87"/>
      <c r="C161" s="87"/>
      <c r="D161" s="87"/>
      <c r="E161" s="87"/>
      <c r="F161" s="87"/>
      <c r="G161" s="87"/>
      <c r="H161" s="87"/>
      <c r="I161" s="87"/>
      <c r="J161" s="87"/>
      <c r="K161" s="87"/>
      <c r="L161" s="87"/>
      <c r="M161" s="87"/>
      <c r="N161" s="87"/>
      <c r="O161" s="87"/>
    </row>
    <row r="162" spans="1:15" x14ac:dyDescent="0.45">
      <c r="A162" s="87"/>
      <c r="B162" s="87"/>
      <c r="C162" s="87"/>
      <c r="D162" s="87"/>
      <c r="E162" s="87"/>
      <c r="F162" s="87"/>
      <c r="G162" s="87"/>
      <c r="H162" s="87"/>
      <c r="I162" s="87"/>
      <c r="J162" s="87"/>
      <c r="K162" s="87"/>
      <c r="L162" s="87"/>
      <c r="M162" s="87"/>
      <c r="N162" s="87"/>
      <c r="O162" s="87"/>
    </row>
  </sheetData>
  <sheetProtection algorithmName="SHA-512" hashValue="VA1OpGXWUTn3L6sPInz6dun2OiMw5fsZB1p9xSRIjPMAzryLmaFjrmr6TU4Gc4dd0g/La8C8+TW18CPIrJU/Pg==" saltValue="SQbpLtlkqoAmDR3BmDm4Vw==" spinCount="100000" sheet="1" selectLockedCells="1"/>
  <mergeCells count="2">
    <mergeCell ref="E3:J4"/>
    <mergeCell ref="F10:J10"/>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B85F93B2-C2EE-49EC-AAEF-E65BA4E0C17E}">
          <x14:formula1>
            <xm:f>Dropdowns!$G$16:$G$17</xm:f>
          </x14:formula1>
          <xm:sqref>C14</xm:sqref>
        </x14:dataValidation>
        <x14:dataValidation type="list" allowBlank="1" showInputMessage="1" showErrorMessage="1" xr:uid="{687184D4-B5C2-4957-8767-18F37D2ECDC0}">
          <x14:formula1>
            <xm:f>Dropdowns!$B$17:$B$25</xm:f>
          </x14:formula1>
          <xm:sqref>C22</xm:sqref>
        </x14:dataValidation>
        <x14:dataValidation type="list" allowBlank="1" showInputMessage="1" showErrorMessage="1" xr:uid="{5B0799D7-3280-4422-9F86-B4E587EBB6FB}">
          <x14:formula1>
            <xm:f>Dropdowns!$G$11:$G$13</xm:f>
          </x14:formula1>
          <xm:sqref>I13:I18</xm:sqref>
        </x14:dataValidation>
        <x14:dataValidation type="list" allowBlank="1" showInputMessage="1" showErrorMessage="1" xr:uid="{42C16631-EB18-450F-B4DD-1F2BEAFB5977}">
          <x14:formula1>
            <xm:f>Dropdowns!$G$21:$G$22</xm:f>
          </x14:formula1>
          <xm:sqref>C24</xm:sqref>
        </x14:dataValidation>
        <x14:dataValidation type="list" allowBlank="1" showInputMessage="1" showErrorMessage="1" xr:uid="{5695F0B5-D994-4CB8-A025-A53E7BA3BC17}">
          <x14:formula1>
            <xm:f>Dropdowns!$E$11:$E$38</xm:f>
          </x14:formula1>
          <xm:sqref>H13:H18</xm:sqref>
        </x14:dataValidation>
        <x14:dataValidation type="list" allowBlank="1" showInputMessage="1" showErrorMessage="1" xr:uid="{C2995F5B-9656-4671-8F90-1FC28E7D6CC3}">
          <x14:formula1>
            <xm:f>Dropdowns!$G$27:$G$32</xm:f>
          </x14:formula1>
          <xm:sqref>C16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1906E-8EA9-4826-9988-1775DED23560}">
  <sheetPr>
    <tabColor theme="0" tint="-0.499984740745262"/>
  </sheetPr>
  <dimension ref="B1:O37"/>
  <sheetViews>
    <sheetView workbookViewId="0">
      <selection activeCell="D23" sqref="D23"/>
    </sheetView>
  </sheetViews>
  <sheetFormatPr defaultColWidth="9.265625" defaultRowHeight="14.25" x14ac:dyDescent="0.45"/>
  <cols>
    <col min="1" max="1" width="4.1328125" style="1" customWidth="1"/>
    <col min="2" max="2" width="9.265625" style="1"/>
    <col min="3" max="3" width="26.59765625" style="1" customWidth="1"/>
    <col min="4" max="4" width="12.59765625" style="1" customWidth="1"/>
    <col min="5" max="5" width="22.73046875" style="1" bestFit="1" customWidth="1"/>
    <col min="6" max="6" width="15.1328125" style="1" bestFit="1" customWidth="1"/>
    <col min="7" max="7" width="15.86328125" style="1" bestFit="1" customWidth="1"/>
    <col min="8" max="8" width="22.73046875" style="1" bestFit="1" customWidth="1"/>
    <col min="9" max="9" width="15" style="1" bestFit="1" customWidth="1"/>
    <col min="10" max="10" width="17.73046875" style="1" customWidth="1"/>
    <col min="11" max="11" width="11.59765625" style="1" bestFit="1" customWidth="1"/>
    <col min="12" max="12" width="37.59765625" style="1" bestFit="1" customWidth="1"/>
    <col min="13" max="13" width="12.73046875" style="1" bestFit="1" customWidth="1"/>
    <col min="14" max="14" width="11.59765625" style="1" bestFit="1" customWidth="1"/>
    <col min="15" max="15" width="12.73046875" style="1" bestFit="1" customWidth="1"/>
    <col min="16" max="16384" width="9.265625" style="1"/>
  </cols>
  <sheetData>
    <row r="1" spans="2:15" x14ac:dyDescent="0.45">
      <c r="D1" s="13"/>
    </row>
    <row r="2" spans="2:15" x14ac:dyDescent="0.45">
      <c r="C2" s="126"/>
      <c r="D2" s="230"/>
      <c r="E2" s="126"/>
      <c r="F2" s="126"/>
      <c r="G2" s="126"/>
      <c r="H2" s="126"/>
      <c r="I2" s="126"/>
      <c r="J2" s="126"/>
      <c r="K2" s="126"/>
    </row>
    <row r="3" spans="2:15" ht="15" customHeight="1" x14ac:dyDescent="0.45">
      <c r="C3" s="126"/>
      <c r="D3" s="444" t="s">
        <v>217</v>
      </c>
      <c r="E3" s="444"/>
      <c r="F3" s="444"/>
      <c r="G3" s="444"/>
      <c r="H3" s="444"/>
      <c r="I3" s="444"/>
      <c r="J3" s="444"/>
      <c r="K3" s="444"/>
    </row>
    <row r="4" spans="2:15" ht="15" customHeight="1" x14ac:dyDescent="0.45">
      <c r="C4" s="126"/>
      <c r="D4" s="444"/>
      <c r="E4" s="444"/>
      <c r="F4" s="444"/>
      <c r="G4" s="444"/>
      <c r="H4" s="444"/>
      <c r="I4" s="444"/>
      <c r="J4" s="444"/>
      <c r="K4" s="444"/>
    </row>
    <row r="5" spans="2:15" x14ac:dyDescent="0.45">
      <c r="C5" s="126"/>
      <c r="D5" s="230"/>
      <c r="E5" s="126"/>
      <c r="F5" s="126"/>
      <c r="G5" s="126"/>
      <c r="H5" s="126"/>
      <c r="I5" s="126"/>
      <c r="J5" s="126"/>
      <c r="K5" s="126"/>
    </row>
    <row r="6" spans="2:15" x14ac:dyDescent="0.45">
      <c r="D6" s="13"/>
    </row>
    <row r="7" spans="2:15" x14ac:dyDescent="0.45">
      <c r="D7" s="13"/>
    </row>
    <row r="8" spans="2:15" x14ac:dyDescent="0.45">
      <c r="C8" s="1" t="s">
        <v>457</v>
      </c>
      <c r="D8" s="13"/>
    </row>
    <row r="9" spans="2:15" x14ac:dyDescent="0.45">
      <c r="C9" s="1" t="s">
        <v>458</v>
      </c>
    </row>
    <row r="12" spans="2:15" x14ac:dyDescent="0.45">
      <c r="D12" s="75" t="s">
        <v>290</v>
      </c>
      <c r="F12" s="75" t="s">
        <v>290</v>
      </c>
      <c r="I12" s="75" t="s">
        <v>291</v>
      </c>
      <c r="J12" s="75"/>
      <c r="K12" s="75" t="s">
        <v>291</v>
      </c>
    </row>
    <row r="13" spans="2:15" s="4" customFormat="1" ht="26.1" customHeight="1" x14ac:dyDescent="0.45">
      <c r="D13" s="231" t="s">
        <v>225</v>
      </c>
      <c r="E13" s="231" t="s">
        <v>229</v>
      </c>
      <c r="F13" s="231" t="s">
        <v>264</v>
      </c>
      <c r="G13" s="231" t="s">
        <v>265</v>
      </c>
      <c r="H13" s="231" t="s">
        <v>229</v>
      </c>
      <c r="I13" s="231" t="s">
        <v>231</v>
      </c>
      <c r="J13" s="231" t="s">
        <v>229</v>
      </c>
      <c r="K13" s="231" t="s">
        <v>57</v>
      </c>
      <c r="L13" s="231" t="s">
        <v>229</v>
      </c>
      <c r="M13" s="42" t="s">
        <v>285</v>
      </c>
      <c r="N13" s="42" t="s">
        <v>286</v>
      </c>
      <c r="O13" s="42" t="s">
        <v>287</v>
      </c>
    </row>
    <row r="14" spans="2:15" x14ac:dyDescent="0.45">
      <c r="B14" s="1" t="s">
        <v>218</v>
      </c>
      <c r="C14" s="59" t="s">
        <v>226</v>
      </c>
      <c r="D14" s="28">
        <v>2200</v>
      </c>
      <c r="E14" s="71" t="s">
        <v>230</v>
      </c>
      <c r="F14" s="28">
        <v>850</v>
      </c>
      <c r="G14" s="28">
        <v>3000</v>
      </c>
      <c r="H14" s="71" t="s">
        <v>230</v>
      </c>
      <c r="I14" s="36">
        <v>513</v>
      </c>
      <c r="J14" s="72" t="s">
        <v>232</v>
      </c>
      <c r="K14" s="36">
        <v>321</v>
      </c>
      <c r="L14" s="73" t="s">
        <v>232</v>
      </c>
      <c r="M14" s="40">
        <f>D14+AVERAGE(F14:G14)</f>
        <v>4125</v>
      </c>
      <c r="N14" s="40">
        <f>I14+K14</f>
        <v>834</v>
      </c>
      <c r="O14" s="40">
        <f>M14/$D$23</f>
        <v>206.25</v>
      </c>
    </row>
    <row r="15" spans="2:15" x14ac:dyDescent="0.45">
      <c r="C15" s="74" t="s">
        <v>227</v>
      </c>
      <c r="D15" s="28">
        <v>6000</v>
      </c>
      <c r="E15" s="71" t="s">
        <v>230</v>
      </c>
      <c r="F15" s="28">
        <v>850</v>
      </c>
      <c r="G15" s="28">
        <v>3000</v>
      </c>
      <c r="H15" s="71" t="s">
        <v>230</v>
      </c>
      <c r="I15" s="36">
        <v>513</v>
      </c>
      <c r="J15" s="73"/>
      <c r="K15" s="36">
        <v>321</v>
      </c>
      <c r="L15" s="73"/>
      <c r="M15" s="40">
        <f>D15+AVERAGE(F15:G15)</f>
        <v>7925</v>
      </c>
      <c r="N15" s="40">
        <f>I15+K15</f>
        <v>834</v>
      </c>
      <c r="O15" s="40">
        <f>M15/$D$23</f>
        <v>396.25</v>
      </c>
    </row>
    <row r="16" spans="2:15" x14ac:dyDescent="0.45">
      <c r="C16" s="59" t="s">
        <v>228</v>
      </c>
      <c r="D16" s="28">
        <v>3900</v>
      </c>
      <c r="E16" s="71" t="s">
        <v>230</v>
      </c>
      <c r="F16" s="28">
        <v>1500</v>
      </c>
      <c r="G16" s="28">
        <v>4000</v>
      </c>
      <c r="H16" s="71" t="s">
        <v>230</v>
      </c>
      <c r="I16" s="36">
        <v>513</v>
      </c>
      <c r="J16" s="73"/>
      <c r="K16" s="36"/>
      <c r="L16" s="73"/>
      <c r="M16" s="40">
        <f>D16+AVERAGE(F16:G16)</f>
        <v>6650</v>
      </c>
      <c r="N16" s="40">
        <f>I16+K16</f>
        <v>513</v>
      </c>
      <c r="O16" s="40">
        <f>M16/$D$23</f>
        <v>332.5</v>
      </c>
    </row>
    <row r="17" spans="2:15" x14ac:dyDescent="0.45">
      <c r="C17" s="59" t="s">
        <v>288</v>
      </c>
      <c r="D17" s="28">
        <v>6900</v>
      </c>
      <c r="E17" s="71" t="s">
        <v>345</v>
      </c>
      <c r="F17" s="28"/>
      <c r="G17" s="28"/>
      <c r="H17" s="71"/>
      <c r="I17" s="28"/>
      <c r="J17" s="71"/>
      <c r="K17" s="28">
        <f>(970/3)</f>
        <v>323.33333333333331</v>
      </c>
      <c r="L17" s="71" t="s">
        <v>292</v>
      </c>
      <c r="M17" s="40"/>
      <c r="N17" s="40"/>
      <c r="O17" s="40"/>
    </row>
    <row r="18" spans="2:15" x14ac:dyDescent="0.45">
      <c r="C18" s="59" t="s">
        <v>289</v>
      </c>
      <c r="D18" s="28">
        <v>11900</v>
      </c>
      <c r="E18" s="71" t="s">
        <v>322</v>
      </c>
      <c r="F18" s="28"/>
      <c r="G18" s="28"/>
      <c r="H18" s="71"/>
      <c r="I18" s="28"/>
      <c r="J18" s="71"/>
      <c r="K18" s="28">
        <f>K17*2</f>
        <v>646.66666666666663</v>
      </c>
      <c r="L18" s="71"/>
      <c r="M18" s="40"/>
      <c r="N18" s="40"/>
      <c r="O18" s="40"/>
    </row>
    <row r="19" spans="2:15" x14ac:dyDescent="0.45">
      <c r="B19" s="1" t="s">
        <v>238</v>
      </c>
      <c r="C19" s="59" t="s">
        <v>324</v>
      </c>
      <c r="D19" s="28">
        <v>50000</v>
      </c>
      <c r="E19" s="71"/>
      <c r="F19" s="28">
        <v>15000</v>
      </c>
      <c r="G19" s="28">
        <v>60000</v>
      </c>
      <c r="H19" s="71"/>
      <c r="I19" s="30"/>
      <c r="J19" s="71"/>
      <c r="K19" s="28">
        <v>2000</v>
      </c>
      <c r="L19" s="71"/>
      <c r="M19" s="40">
        <f>D19+AVERAGE(F19:G19)</f>
        <v>87500</v>
      </c>
      <c r="N19" s="40">
        <f>I19+K19</f>
        <v>2000</v>
      </c>
      <c r="O19" s="40">
        <f>M19/$D$23</f>
        <v>4375</v>
      </c>
    </row>
    <row r="20" spans="2:15" x14ac:dyDescent="0.45">
      <c r="C20" s="59"/>
      <c r="D20" s="28"/>
      <c r="E20" s="71"/>
      <c r="F20" s="28"/>
      <c r="G20" s="30"/>
      <c r="H20" s="71"/>
      <c r="I20" s="30"/>
      <c r="J20" s="71"/>
      <c r="K20" s="30"/>
      <c r="L20" s="71"/>
      <c r="M20" s="41"/>
      <c r="N20" s="41"/>
      <c r="O20" s="41"/>
    </row>
    <row r="23" spans="2:15" ht="23.85" customHeight="1" x14ac:dyDescent="0.45">
      <c r="B23" s="476" t="s">
        <v>323</v>
      </c>
      <c r="C23" s="477"/>
      <c r="D23" s="53">
        <f>'Vehicle Comparison'!$C$25</f>
        <v>20</v>
      </c>
      <c r="E23" s="39" t="s">
        <v>344</v>
      </c>
      <c r="L23" s="69"/>
      <c r="M23" s="70"/>
      <c r="N23" s="70"/>
      <c r="O23" s="70"/>
    </row>
    <row r="28" spans="2:15" x14ac:dyDescent="0.45">
      <c r="C28" s="29">
        <f>(M15*((YRSkept/2)/$D$23))+((N15/2)*YRSkept)</f>
        <v>2460.5</v>
      </c>
      <c r="E28" s="13" t="s">
        <v>346</v>
      </c>
    </row>
    <row r="33" spans="3:3" x14ac:dyDescent="0.45">
      <c r="C33" s="26"/>
    </row>
    <row r="35" spans="3:3" x14ac:dyDescent="0.45">
      <c r="C35" s="43" t="s">
        <v>320</v>
      </c>
    </row>
    <row r="37" spans="3:3" x14ac:dyDescent="0.45">
      <c r="C37" s="1" t="s">
        <v>321</v>
      </c>
    </row>
  </sheetData>
  <sheetProtection algorithmName="SHA-512" hashValue="E5b6NFpD3Je6REDOR7D6InCrOSSkfQL6Y2nfHFP2Bmw1tIf0PjwGdwsvKZelnfTtz0ggKQ9Mc9GwBZ10OpmgUw==" saltValue="D1WhArsd7sXyFz2ZUB33qQ==" spinCount="100000" sheet="1" selectLockedCells="1"/>
  <mergeCells count="2">
    <mergeCell ref="D3:K4"/>
    <mergeCell ref="B23:C2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9EDE4-5B64-409A-B5AA-84984640064A}">
  <sheetPr>
    <tabColor theme="0" tint="-0.499984740745262"/>
  </sheetPr>
  <dimension ref="A1:C19"/>
  <sheetViews>
    <sheetView topLeftCell="A2" workbookViewId="0">
      <selection activeCell="I37" sqref="I37"/>
    </sheetView>
  </sheetViews>
  <sheetFormatPr defaultColWidth="9.1328125" defaultRowHeight="14.25" x14ac:dyDescent="0.45"/>
  <cols>
    <col min="1" max="1" width="23.73046875" style="38" bestFit="1" customWidth="1"/>
    <col min="2" max="2" width="13.1328125" style="38" customWidth="1"/>
    <col min="3" max="3" width="14.73046875" style="38" customWidth="1"/>
    <col min="4" max="16384" width="9.1328125" style="38"/>
  </cols>
  <sheetData>
    <row r="1" spans="1:3" hidden="1" x14ac:dyDescent="0.45">
      <c r="A1" s="293"/>
      <c r="B1" s="294"/>
      <c r="C1" s="295"/>
    </row>
    <row r="2" spans="1:3" x14ac:dyDescent="0.45">
      <c r="A2" s="296" t="s">
        <v>430</v>
      </c>
      <c r="B2" s="292" t="s">
        <v>424</v>
      </c>
      <c r="C2" s="297" t="s">
        <v>425</v>
      </c>
    </row>
    <row r="3" spans="1:3" ht="42.75" x14ac:dyDescent="0.45">
      <c r="A3" s="274" t="s">
        <v>431</v>
      </c>
      <c r="B3" s="116">
        <f>COUNTIF('Data Input'!AA:AA,"TRUE")</f>
        <v>0</v>
      </c>
      <c r="C3" s="298"/>
    </row>
    <row r="4" spans="1:3" x14ac:dyDescent="0.45">
      <c r="A4" s="111" t="s">
        <v>432</v>
      </c>
      <c r="B4" s="275"/>
      <c r="C4" s="276">
        <f>COUNTIF('Data Input'!AC:AC,Dropdowns!B44)</f>
        <v>0</v>
      </c>
    </row>
    <row r="5" spans="1:3" x14ac:dyDescent="0.45">
      <c r="A5" s="112" t="s">
        <v>429</v>
      </c>
      <c r="B5" s="277"/>
      <c r="C5" s="278">
        <f>COUNTIF('Data Input'!AC:AC,Dropdowns!B43)</f>
        <v>0</v>
      </c>
    </row>
    <row r="6" spans="1:3" x14ac:dyDescent="0.45">
      <c r="A6" s="227" t="s">
        <v>426</v>
      </c>
      <c r="B6" s="299"/>
      <c r="C6" s="244"/>
    </row>
    <row r="7" spans="1:3" x14ac:dyDescent="0.45">
      <c r="A7" s="111" t="s">
        <v>47</v>
      </c>
      <c r="B7" s="279">
        <f>COUNTIF('Data Input'!$F$15:$F$1000,"passenger")</f>
        <v>0</v>
      </c>
      <c r="C7" s="280">
        <f>COUNTIFS('Data Input'!$F$15:$F$1000,"passenger",'Data Input'!$AC$15:$AC$1000,"&lt;&gt;remove")</f>
        <v>0</v>
      </c>
    </row>
    <row r="8" spans="1:3" x14ac:dyDescent="0.45">
      <c r="A8" s="111" t="s">
        <v>46</v>
      </c>
      <c r="B8" s="279">
        <f>COUNTIF('Data Input'!$F$15:$F$1000,"lcv")</f>
        <v>0</v>
      </c>
      <c r="C8" s="280">
        <f>COUNTIFS('Data Input'!$F$15:$F$1000,"LCV",'Data Input'!$AC$15:$AC$1000,"&lt;&gt;remove")</f>
        <v>0</v>
      </c>
    </row>
    <row r="9" spans="1:3" x14ac:dyDescent="0.45">
      <c r="A9" s="112" t="s">
        <v>374</v>
      </c>
      <c r="B9" s="281">
        <f>SUM(B7:B8)</f>
        <v>0</v>
      </c>
      <c r="C9" s="282">
        <f>SUM(C7:C8)</f>
        <v>0</v>
      </c>
    </row>
    <row r="10" spans="1:3" x14ac:dyDescent="0.45">
      <c r="A10" s="227" t="s">
        <v>427</v>
      </c>
      <c r="B10" s="299"/>
      <c r="C10" s="244"/>
    </row>
    <row r="11" spans="1:3" x14ac:dyDescent="0.45">
      <c r="A11" s="111" t="s">
        <v>47</v>
      </c>
      <c r="B11" s="118">
        <f>SUMIF('Data Input'!$F$15:$F$900,"passenger",'Data Input'!$X$15:$X$900)</f>
        <v>0</v>
      </c>
      <c r="C11" s="114">
        <f>SUMIF('Data Input'!$F$15:$F$1000,"passenger",'Data Input'!$AH$15:$AH$1000)</f>
        <v>0</v>
      </c>
    </row>
    <row r="12" spans="1:3" x14ac:dyDescent="0.45">
      <c r="A12" s="111" t="s">
        <v>46</v>
      </c>
      <c r="B12" s="118">
        <f>SUMIF('Data Input'!$F$15:$F$900,"LCV",'Data Input'!$X$15:$X$900)</f>
        <v>0</v>
      </c>
      <c r="C12" s="114">
        <f>SUMIF('Data Input'!$F$15:$F$1000,"LCV",'Data Input'!$AH$15:$AH$1000)</f>
        <v>0</v>
      </c>
    </row>
    <row r="13" spans="1:3" x14ac:dyDescent="0.45">
      <c r="A13" s="112" t="s">
        <v>374</v>
      </c>
      <c r="B13" s="283">
        <f>SUM(B11:B12)</f>
        <v>0</v>
      </c>
      <c r="C13" s="284">
        <f>SUM(C11:C12)</f>
        <v>0</v>
      </c>
    </row>
    <row r="14" spans="1:3" x14ac:dyDescent="0.45">
      <c r="A14" s="227" t="s">
        <v>428</v>
      </c>
      <c r="B14" s="299"/>
      <c r="C14" s="244"/>
    </row>
    <row r="15" spans="1:3" x14ac:dyDescent="0.45">
      <c r="A15" s="111" t="s">
        <v>47</v>
      </c>
      <c r="B15" s="118" t="e">
        <f>AVERAGEIF('Data Input'!$F$15:$F$900,"passenger",'Data Input'!$Y$15:$Y$900)</f>
        <v>#DIV/0!</v>
      </c>
      <c r="C15" s="113" t="e">
        <f>AVERAGEIF('Data Input'!$F$15:$F$1000,"passenger",'Data Input'!$AG$15:$AG$1000)</f>
        <v>#DIV/0!</v>
      </c>
    </row>
    <row r="16" spans="1:3" x14ac:dyDescent="0.45">
      <c r="A16" s="111" t="s">
        <v>46</v>
      </c>
      <c r="B16" s="118" t="e">
        <f>AVERAGEIF('Data Input'!$F$15:$F$900,"LCV",'Data Input'!$Y$15:$Y$900)</f>
        <v>#DIV/0!</v>
      </c>
      <c r="C16" s="113" t="e">
        <f>AVERAGEIF('Data Input'!$F$15:$F$1000,"LCV",'Data Input'!$AG$15:$AG$1000)</f>
        <v>#DIV/0!</v>
      </c>
    </row>
    <row r="17" spans="1:3" x14ac:dyDescent="0.45">
      <c r="A17" s="111" t="s">
        <v>438</v>
      </c>
      <c r="B17" s="285" t="e">
        <f>AVERAGE('Data Input'!Y:Y)</f>
        <v>#DIV/0!</v>
      </c>
      <c r="C17" s="286">
        <f>AVERAGE('Data Input'!AG:AG)</f>
        <v>0</v>
      </c>
    </row>
    <row r="18" spans="1:3" x14ac:dyDescent="0.45">
      <c r="A18" s="111" t="s">
        <v>398</v>
      </c>
      <c r="B18" s="119">
        <v>182</v>
      </c>
      <c r="C18" s="280">
        <v>182</v>
      </c>
    </row>
    <row r="19" spans="1:3" x14ac:dyDescent="0.45">
      <c r="A19" s="112" t="s">
        <v>399</v>
      </c>
      <c r="B19" s="124">
        <v>105</v>
      </c>
      <c r="C19" s="115">
        <v>105</v>
      </c>
    </row>
  </sheetData>
  <sheetProtection algorithmName="SHA-512" hashValue="uVswlM/PDxAJlFy/N2IVWXzef3iMcKmVY+tBSZQ9qmSJBv8fCYw8njr2WWcCDoGHsOEUfX38V0z5RHTG2SbKVw==" saltValue="MGPLg9PvVHCVN3S7j+SH6Q==" spinCount="100000" sheet="1" objects="1" scenarios="1"/>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A5E9B-4448-48B9-9DD3-564C322814E6}">
  <sheetPr codeName="Sheet4">
    <tabColor theme="0" tint="-0.499984740745262"/>
  </sheetPr>
  <dimension ref="A1:AN77"/>
  <sheetViews>
    <sheetView zoomScale="90" workbookViewId="0">
      <selection activeCell="M22" sqref="M22"/>
    </sheetView>
  </sheetViews>
  <sheetFormatPr defaultColWidth="9.1328125" defaultRowHeight="14.25" x14ac:dyDescent="0.45"/>
  <cols>
    <col min="1" max="1" width="9.1328125" style="102"/>
    <col min="2" max="2" width="12.1328125" style="102" bestFit="1" customWidth="1"/>
    <col min="3" max="3" width="26.3984375" style="102" customWidth="1"/>
    <col min="4" max="4" width="12.265625" style="102" customWidth="1"/>
    <col min="5" max="5" width="11.86328125" style="102" customWidth="1"/>
    <col min="6" max="6" width="10.1328125" style="102" customWidth="1"/>
    <col min="7" max="7" width="11.73046875" style="102" customWidth="1"/>
    <col min="8" max="8" width="9.59765625" style="102" customWidth="1"/>
    <col min="9" max="9" width="18.73046875" style="102" customWidth="1"/>
    <col min="10" max="10" width="12.73046875" style="102" customWidth="1"/>
    <col min="11" max="11" width="12.3984375" style="102" customWidth="1"/>
    <col min="12" max="12" width="10" style="102" customWidth="1"/>
    <col min="13" max="13" width="11.1328125" style="102" bestFit="1" customWidth="1"/>
    <col min="14" max="14" width="11.265625" style="102" bestFit="1" customWidth="1"/>
    <col min="15" max="15" width="11.59765625" style="102" customWidth="1"/>
    <col min="16" max="19" width="11.1328125" style="102" bestFit="1" customWidth="1"/>
    <col min="20" max="29" width="10.1328125" style="102" bestFit="1" customWidth="1"/>
    <col min="30" max="30" width="10.1328125" style="157" bestFit="1" customWidth="1"/>
    <col min="31" max="40" width="10.1328125" style="102" bestFit="1" customWidth="1"/>
    <col min="41" max="16384" width="9.1328125" style="102"/>
  </cols>
  <sheetData>
    <row r="1" spans="1:40" x14ac:dyDescent="0.45">
      <c r="A1" s="198"/>
      <c r="B1" s="198"/>
      <c r="C1" s="198"/>
      <c r="D1" s="198"/>
      <c r="E1" s="198"/>
      <c r="F1" s="198"/>
      <c r="G1" s="198"/>
      <c r="H1" s="198"/>
      <c r="I1" s="198"/>
      <c r="J1" s="198"/>
      <c r="K1" s="198"/>
    </row>
    <row r="2" spans="1:40" x14ac:dyDescent="0.45">
      <c r="A2" s="198"/>
      <c r="B2" s="198"/>
      <c r="C2" s="198"/>
      <c r="D2" s="198"/>
      <c r="E2" s="198"/>
      <c r="F2" s="198"/>
      <c r="G2" s="198"/>
      <c r="H2" s="198"/>
      <c r="I2" s="198"/>
      <c r="J2" s="198"/>
      <c r="K2" s="198"/>
    </row>
    <row r="3" spans="1:40" ht="15" customHeight="1" x14ac:dyDescent="0.45">
      <c r="A3" s="198"/>
      <c r="B3" s="198"/>
      <c r="C3" s="198"/>
      <c r="D3" s="479" t="s">
        <v>83</v>
      </c>
      <c r="E3" s="479"/>
      <c r="F3" s="479"/>
      <c r="G3" s="479"/>
      <c r="H3" s="479"/>
      <c r="I3" s="479"/>
      <c r="J3" s="479"/>
      <c r="K3" s="199"/>
    </row>
    <row r="4" spans="1:40" ht="15" customHeight="1" x14ac:dyDescent="0.45">
      <c r="A4" s="198"/>
      <c r="B4" s="198"/>
      <c r="C4" s="198"/>
      <c r="D4" s="479"/>
      <c r="E4" s="479"/>
      <c r="F4" s="479"/>
      <c r="G4" s="479"/>
      <c r="H4" s="479"/>
      <c r="I4" s="479"/>
      <c r="J4" s="479"/>
      <c r="K4" s="199"/>
    </row>
    <row r="5" spans="1:40" x14ac:dyDescent="0.45">
      <c r="D5" s="200" t="s">
        <v>223</v>
      </c>
    </row>
    <row r="8" spans="1:40" x14ac:dyDescent="0.45">
      <c r="C8" s="158" t="s">
        <v>3</v>
      </c>
      <c r="D8" s="159">
        <f>'Vehicle Comparison'!C17</f>
        <v>1.2</v>
      </c>
      <c r="F8" s="102" t="s">
        <v>196</v>
      </c>
    </row>
    <row r="9" spans="1:40" x14ac:dyDescent="0.45">
      <c r="C9" s="158" t="s">
        <v>156</v>
      </c>
      <c r="D9" s="159">
        <f>'Vehicle Comparison'!C18</f>
        <v>1.2</v>
      </c>
      <c r="F9" s="102" t="s">
        <v>197</v>
      </c>
    </row>
    <row r="10" spans="1:40" x14ac:dyDescent="0.45">
      <c r="C10" s="158" t="s">
        <v>5</v>
      </c>
      <c r="D10" s="159">
        <f>'Vehicle Comparison'!C19</f>
        <v>0.91</v>
      </c>
      <c r="F10" s="102" t="s">
        <v>198</v>
      </c>
    </row>
    <row r="11" spans="1:40" x14ac:dyDescent="0.45">
      <c r="C11" s="158" t="s">
        <v>157</v>
      </c>
      <c r="D11" s="159">
        <f>'Vehicle Comparison'!C20</f>
        <v>0.16</v>
      </c>
    </row>
    <row r="13" spans="1:40" x14ac:dyDescent="0.45">
      <c r="Q13" s="160">
        <v>1</v>
      </c>
      <c r="R13" s="160">
        <v>2</v>
      </c>
      <c r="S13" s="160">
        <v>3</v>
      </c>
      <c r="T13" s="160">
        <v>4</v>
      </c>
      <c r="U13" s="160">
        <v>5</v>
      </c>
      <c r="V13" s="160">
        <v>6</v>
      </c>
      <c r="W13" s="160">
        <v>7</v>
      </c>
      <c r="X13" s="160">
        <v>8</v>
      </c>
      <c r="AD13" s="102"/>
      <c r="AE13" s="157"/>
    </row>
    <row r="14" spans="1:40" ht="14.85" customHeight="1" x14ac:dyDescent="0.45">
      <c r="C14" s="102" t="s">
        <v>159</v>
      </c>
      <c r="Q14" s="480" t="s">
        <v>161</v>
      </c>
      <c r="R14" s="478" t="s">
        <v>182</v>
      </c>
      <c r="S14" s="478"/>
      <c r="T14" s="478"/>
      <c r="U14" s="478"/>
      <c r="V14" s="478"/>
      <c r="W14" s="478"/>
      <c r="X14" s="478"/>
      <c r="Y14" s="478"/>
      <c r="AA14" s="478" t="s">
        <v>200</v>
      </c>
      <c r="AB14" s="478"/>
      <c r="AC14" s="478"/>
      <c r="AD14" s="478"/>
      <c r="AE14" s="478"/>
      <c r="AF14" s="478"/>
      <c r="AH14" s="478" t="s">
        <v>201</v>
      </c>
      <c r="AI14" s="478"/>
      <c r="AJ14" s="478"/>
      <c r="AK14" s="478"/>
      <c r="AL14" s="478"/>
      <c r="AM14" s="478"/>
      <c r="AN14" s="478"/>
    </row>
    <row r="15" spans="1:40" ht="44.25" x14ac:dyDescent="0.45">
      <c r="C15" s="161" t="s">
        <v>81</v>
      </c>
      <c r="D15" s="161" t="s">
        <v>150</v>
      </c>
      <c r="E15" s="161" t="s">
        <v>151</v>
      </c>
      <c r="F15" s="161" t="s">
        <v>155</v>
      </c>
      <c r="G15" s="161" t="s">
        <v>152</v>
      </c>
      <c r="H15" s="161" t="s">
        <v>153</v>
      </c>
      <c r="I15" s="161" t="s">
        <v>158</v>
      </c>
      <c r="J15" s="161" t="s">
        <v>441</v>
      </c>
      <c r="K15" s="162" t="s">
        <v>241</v>
      </c>
      <c r="L15" s="162" t="s">
        <v>242</v>
      </c>
      <c r="M15" s="162" t="s">
        <v>243</v>
      </c>
      <c r="N15" s="162" t="s">
        <v>244</v>
      </c>
      <c r="O15" s="162" t="s">
        <v>185</v>
      </c>
      <c r="Q15" s="481"/>
      <c r="R15" s="201" t="s">
        <v>109</v>
      </c>
      <c r="S15" s="201" t="s">
        <v>110</v>
      </c>
      <c r="T15" s="201" t="s">
        <v>111</v>
      </c>
      <c r="U15" s="201" t="s">
        <v>112</v>
      </c>
      <c r="V15" s="201" t="s">
        <v>113</v>
      </c>
      <c r="W15" s="201" t="s">
        <v>114</v>
      </c>
      <c r="X15" s="201" t="s">
        <v>163</v>
      </c>
      <c r="Y15" s="201" t="s">
        <v>164</v>
      </c>
      <c r="AA15" s="201" t="s">
        <v>109</v>
      </c>
      <c r="AB15" s="201" t="s">
        <v>110</v>
      </c>
      <c r="AC15" s="201" t="s">
        <v>111</v>
      </c>
      <c r="AD15" s="201" t="s">
        <v>112</v>
      </c>
      <c r="AE15" s="201" t="s">
        <v>113</v>
      </c>
      <c r="AF15" s="201" t="s">
        <v>114</v>
      </c>
      <c r="AH15" s="202"/>
      <c r="AI15" s="201" t="s">
        <v>109</v>
      </c>
      <c r="AJ15" s="201" t="s">
        <v>110</v>
      </c>
      <c r="AK15" s="201" t="s">
        <v>111</v>
      </c>
      <c r="AL15" s="201" t="s">
        <v>112</v>
      </c>
      <c r="AM15" s="201" t="s">
        <v>113</v>
      </c>
      <c r="AN15" s="201" t="s">
        <v>114</v>
      </c>
    </row>
    <row r="16" spans="1:40" x14ac:dyDescent="0.45">
      <c r="B16" s="163" t="str">
        <f t="shared" ref="B16:B21" si="0">VLOOKUP(C16,OWNvehs,4,)</f>
        <v>ULP</v>
      </c>
      <c r="C16" s="164" t="str">
        <f>'Vehicle Comparison'!B42</f>
        <v>Toyota Camry Ascent Sedan</v>
      </c>
      <c r="D16" s="165">
        <f t="shared" ref="D16:D21" si="1">IF(C16=0,0,VLOOKUP(C16,OWNvehs,15,))</f>
        <v>7.9000000000000001E-2</v>
      </c>
      <c r="E16" s="166">
        <f t="shared" ref="E16:E21" si="2">IF(D16=0,0,(D16*AnnualKMs*YRSkept))</f>
        <v>6320</v>
      </c>
      <c r="F16" s="167" t="str">
        <f t="shared" ref="F16:F21" si="3">IF(C16=0,"",VLOOKUP(C16,OWNvehs,16,))</f>
        <v>ULP</v>
      </c>
      <c r="G16" s="168">
        <f t="shared" ref="G16:G21" si="4">IF(C16=0,0,VLOOKUP(C16,OWNvehs,18,))</f>
        <v>0</v>
      </c>
      <c r="H16" s="166">
        <f t="shared" ref="H16:H21" si="5">G16*(AnnualKMs*YRSkept)</f>
        <v>0</v>
      </c>
      <c r="I16" s="169">
        <f t="shared" ref="I16:I20" si="6">(IF(E16=0,0,VLOOKUP(F16,$C$8:$D$11,2,))*E16)+($D$11*H16)</f>
        <v>7584</v>
      </c>
      <c r="J16" s="170">
        <f>((IF(OR(F16="full EV",F16=""),0,E16*VLOOKUP(F16,'GHG factors'!$B$11:$E$26,3,)))+(H16*(VLOOKUP('Vehicle Comparison'!$C$22,'GHG factors'!$B$28:$D$36,3,))))/1000</f>
        <v>15.041599999999999</v>
      </c>
      <c r="K16" s="171">
        <f>(VLOOKUP($F16,$I$30:$M$36,2,)*(YRSkept*AnnualKMs))/1000000</f>
        <v>0</v>
      </c>
      <c r="L16" s="172">
        <f t="shared" ref="L16:L21" si="7">(VLOOKUP($F16,$I$30:$M$36,3,)*(YRSkept*AnnualKMs))/1000000</f>
        <v>8.8000000000000003E-4</v>
      </c>
      <c r="M16" s="172">
        <f t="shared" ref="M16:M21" si="8">(VLOOKUP($F16,$I$30:$M$36,4,)*(YRSkept*AnnualKMs))/1000000</f>
        <v>1.6000000000000001E-4</v>
      </c>
      <c r="N16" s="172">
        <f t="shared" ref="N16:N21" si="9">(VLOOKUP($F16,$I$30:$M$36,5,)*(YRSkept*AnnualKMs))/1000000</f>
        <v>3.28E-4</v>
      </c>
      <c r="O16" s="173">
        <f t="shared" ref="O16:O21" si="10">IF(Location="rural",(K16*$J$40)+(L16*$K$40)+(M16*$L$40)+(N16*$M$40),((K16*$J$39)+(L16*$K$39)+(M16*$L$39)+(N16*$M$39)))</f>
        <v>244.28898454399999</v>
      </c>
      <c r="P16" s="174" t="s">
        <v>165</v>
      </c>
      <c r="Q16" s="169">
        <f t="shared" ref="Q16:Q21" si="11">IF(C16=0,0,VLOOKUP(C16,OWNvehs,7,))</f>
        <v>29810.22</v>
      </c>
      <c r="R16" s="175">
        <f>IF('Vehicle Comparison'!$C$14=Dropdowns!$G$16,Q16-($Q16*SLdep),IF('Vehicle Comparison'!$C$14=Dropdowns!$G$17,Q16-(Q16*DVdep),0))</f>
        <v>22357.665000000001</v>
      </c>
      <c r="S16" s="175">
        <f>IF('Vehicle Comparison'!$C$14=Dropdowns!$G$16,R16-($Q16*SLdep),IF('Vehicle Comparison'!$C$14=Dropdowns!$G$17,R16-(R16*DVdep),0))</f>
        <v>16768.248749999999</v>
      </c>
      <c r="T16" s="175">
        <f>IF('Vehicle Comparison'!$C$14=Dropdowns!$G$16,S16-($Q16*SLdep),IF('Vehicle Comparison'!$C$14=Dropdowns!$G$17,S16-(S16*DVdep),0))</f>
        <v>12576.186562499999</v>
      </c>
      <c r="U16" s="175">
        <f>IF('Vehicle Comparison'!$C$14=Dropdowns!$G$16,T16-($Q16*SLdep),IF('Vehicle Comparison'!$C$14=Dropdowns!$G$17,T16-(T16*DVdep),0))</f>
        <v>9432.1399218749993</v>
      </c>
      <c r="V16" s="175">
        <f>IF('Vehicle Comparison'!$C$14=Dropdowns!$G$16,U16-($Q16*SLdep),IF('Vehicle Comparison'!$C$14=Dropdowns!$G$17,U16-(U16*DVdep),0))</f>
        <v>7074.1049414062491</v>
      </c>
      <c r="W16" s="175">
        <f>IF('Vehicle Comparison'!$C$14=Dropdowns!$G$16,V16-($Q16*SLdep),IF('Vehicle Comparison'!$C$14=Dropdowns!$G$17,V16-(V16*DVdep),0))</f>
        <v>5305.5787060546863</v>
      </c>
      <c r="X16" s="175">
        <f>IF('Vehicle Comparison'!$C$14=Dropdowns!$G$16,W16-($Q16*SLdep),IF('Vehicle Comparison'!$C$14=Dropdowns!$G$17,W16-(W16*DVdep),0))</f>
        <v>3979.1840295410148</v>
      </c>
      <c r="Y16" s="175">
        <f>IF('Vehicle Comparison'!$C$14=Dropdowns!$G$16,X16-($Q16*SLdep),IF('Vehicle Comparison'!$C$14=Dropdowns!$G$17,X16-(X16*DVdep),0))</f>
        <v>2984.3880221557611</v>
      </c>
      <c r="Z16" s="174" t="s">
        <v>165</v>
      </c>
      <c r="AA16" s="175">
        <f t="shared" ref="AA16:AA21" si="12">IF(C16=0,0,VLOOKUP($C16,OWNvehs,9,))</f>
        <v>24780.538199999999</v>
      </c>
      <c r="AB16" s="175">
        <f t="shared" ref="AB16:AB21" si="13">IF(C16=0,0,VLOOKUP($C16,OWNvehs,10,))</f>
        <v>22119.817500000001</v>
      </c>
      <c r="AC16" s="175">
        <f t="shared" ref="AC16:AC21" si="14">IF(C16=0,0,VLOOKUP($C16,OWNvehs,11,))</f>
        <v>20125.069800000001</v>
      </c>
      <c r="AD16" s="175">
        <f t="shared" ref="AD16:AD21" si="15">IF(C16=0,0,VLOOKUP($C16,OWNvehs,12,))</f>
        <v>18495.0216</v>
      </c>
      <c r="AE16" s="175">
        <f t="shared" ref="AE16:AE21" si="16">IF(C16=0,0,VLOOKUP($C16,OWNvehs,13,))</f>
        <v>17105.992200000001</v>
      </c>
      <c r="AF16" s="175">
        <f t="shared" ref="AF16:AF21" si="17">IF(C16=0,0,VLOOKUP($C16,OWNvehs,14,))</f>
        <v>15897.7269</v>
      </c>
      <c r="AH16" s="176" t="str">
        <f t="shared" ref="AH16:AH21" si="18">C16</f>
        <v>Toyota Camry Ascent Sedan</v>
      </c>
      <c r="AI16" s="175">
        <f t="shared" ref="AI16:AI21" si="19">IF(C16=0,0,VLOOKUP($C16,OWNvehs,20,))</f>
        <v>332.15000000000003</v>
      </c>
      <c r="AJ16" s="175">
        <f t="shared" ref="AJ16:AJ21" si="20">IF(C16=0,0,VLOOKUP($C16,OWNvehs,21,)+AI16)</f>
        <v>664.30000000000007</v>
      </c>
      <c r="AK16" s="175">
        <f t="shared" ref="AK16:AK21" si="21">IF(C16=0,0,VLOOKUP($C16,OWNvehs,22,)+AJ16)</f>
        <v>1328.6000000000001</v>
      </c>
      <c r="AL16" s="175">
        <f t="shared" ref="AL16:AL21" si="22">IF(C16=0,0,VLOOKUP($C16,OWNvehs,23,)+AK16)</f>
        <v>1660.75</v>
      </c>
      <c r="AM16" s="175">
        <f t="shared" ref="AM16:AM21" si="23">IF(C16=0,0,VLOOKUP($C16,OWNvehs,24,)+AL16)</f>
        <v>1992.9</v>
      </c>
      <c r="AN16" s="175">
        <f t="shared" ref="AN16:AN21" si="24">IF(C16=0,0,VLOOKUP($C16,OWNvehs,25,)+AM16)</f>
        <v>2657.2000000000003</v>
      </c>
    </row>
    <row r="17" spans="2:40" x14ac:dyDescent="0.45">
      <c r="B17" s="163" t="str">
        <f t="shared" si="0"/>
        <v>PHEV</v>
      </c>
      <c r="C17" s="164" t="str">
        <f>'Vehicle Comparison'!B43</f>
        <v>Mitsubishi Outlander PHEV LS</v>
      </c>
      <c r="D17" s="165">
        <f t="shared" si="1"/>
        <v>1.7000000000000001E-2</v>
      </c>
      <c r="E17" s="166">
        <f>IF(D17=0,0,(D17*AnnualKMs*YRSkept))</f>
        <v>1360</v>
      </c>
      <c r="F17" s="167" t="str">
        <f t="shared" si="3"/>
        <v>ULP</v>
      </c>
      <c r="G17" s="168">
        <f t="shared" si="4"/>
        <v>0.13400000000000001</v>
      </c>
      <c r="H17" s="166">
        <f t="shared" si="5"/>
        <v>10720</v>
      </c>
      <c r="I17" s="169">
        <f t="shared" si="6"/>
        <v>3347.2</v>
      </c>
      <c r="J17" s="170">
        <f>((IF(OR(F17="full EV",F17=""),0,E17*VLOOKUP(F17,'GHG factors'!$B$11:$E$26,3,)))+(H17*(VLOOKUP('Vehicle Comparison'!$C$22,'GHG factors'!$B$28:$D$36,3,))))/1000</f>
        <v>14.814399999999999</v>
      </c>
      <c r="K17" s="171">
        <f t="shared" ref="K17:K21" si="25">(VLOOKUP($F17,$I$30:$M$36,2,)*(YRSkept*AnnualKMs))/1000000</f>
        <v>0</v>
      </c>
      <c r="L17" s="172">
        <f t="shared" si="7"/>
        <v>8.8000000000000003E-4</v>
      </c>
      <c r="M17" s="172">
        <f t="shared" si="8"/>
        <v>1.6000000000000001E-4</v>
      </c>
      <c r="N17" s="172">
        <f t="shared" si="9"/>
        <v>3.28E-4</v>
      </c>
      <c r="O17" s="173">
        <f t="shared" si="10"/>
        <v>244.28898454399999</v>
      </c>
      <c r="P17" s="174" t="s">
        <v>166</v>
      </c>
      <c r="Q17" s="169">
        <f t="shared" si="11"/>
        <v>43146</v>
      </c>
      <c r="R17" s="175">
        <f>IF('Vehicle Comparison'!$C$14=Dropdowns!$G$16,Q17-($Q17*SLdep),IF('Vehicle Comparison'!$C$14=Dropdowns!$G$17,Q17-(Q17*DVdep),0))</f>
        <v>32359.5</v>
      </c>
      <c r="S17" s="175">
        <f>IF('Vehicle Comparison'!$C$14=Dropdowns!$G$16,R17-($Q17*SLdep),IF('Vehicle Comparison'!$C$14=Dropdowns!$G$17,R17-(R17*DVdep),0))</f>
        <v>24269.625</v>
      </c>
      <c r="T17" s="175">
        <f>IF('Vehicle Comparison'!$C$14=Dropdowns!$G$16,S17-($Q17*SLdep),IF('Vehicle Comparison'!$C$14=Dropdowns!$G$17,S17-(S17*DVdep),0))</f>
        <v>18202.21875</v>
      </c>
      <c r="U17" s="175">
        <f>IF('Vehicle Comparison'!$C$14=Dropdowns!$G$16,T17-($Q17*SLdep),IF('Vehicle Comparison'!$C$14=Dropdowns!$G$17,T17-(T17*DVdep),0))</f>
        <v>13651.6640625</v>
      </c>
      <c r="V17" s="175">
        <f>IF('Vehicle Comparison'!$C$14=Dropdowns!$G$16,U17-($Q17*SLdep),IF('Vehicle Comparison'!$C$14=Dropdowns!$G$17,U17-(U17*DVdep),0))</f>
        <v>10238.748046875</v>
      </c>
      <c r="W17" s="175">
        <f>IF('Vehicle Comparison'!$C$14=Dropdowns!$G$16,V17-($Q17*SLdep),IF('Vehicle Comparison'!$C$14=Dropdowns!$G$17,V17-(V17*DVdep),0))</f>
        <v>7679.06103515625</v>
      </c>
      <c r="X17" s="175">
        <f>IF('Vehicle Comparison'!$C$14=Dropdowns!$G$16,W17-($Q17*SLdep),IF('Vehicle Comparison'!$C$14=Dropdowns!$G$17,W17-(W17*DVdep),0))</f>
        <v>5759.2957763671875</v>
      </c>
      <c r="Y17" s="175">
        <f>IF('Vehicle Comparison'!$C$14=Dropdowns!$G$16,X17-($Q17*SLdep),IF('Vehicle Comparison'!$C$14=Dropdowns!$G$17,X17-(X17*DVdep),0))</f>
        <v>4319.4718322753906</v>
      </c>
      <c r="Z17" s="174" t="s">
        <v>166</v>
      </c>
      <c r="AA17" s="175">
        <f t="shared" si="12"/>
        <v>35627.58</v>
      </c>
      <c r="AB17" s="175">
        <f t="shared" si="13"/>
        <v>31721.49</v>
      </c>
      <c r="AC17" s="175">
        <f t="shared" si="14"/>
        <v>28806.839999999997</v>
      </c>
      <c r="AD17" s="175">
        <f t="shared" si="15"/>
        <v>26429.219999999998</v>
      </c>
      <c r="AE17" s="175">
        <f t="shared" si="16"/>
        <v>24414.209999999995</v>
      </c>
      <c r="AF17" s="175">
        <f t="shared" si="17"/>
        <v>22660.829999999998</v>
      </c>
      <c r="AH17" s="176" t="str">
        <f t="shared" si="18"/>
        <v>Mitsubishi Outlander PHEV LS</v>
      </c>
      <c r="AI17" s="175">
        <f t="shared" si="19"/>
        <v>438.62</v>
      </c>
      <c r="AJ17" s="175">
        <f t="shared" si="20"/>
        <v>877.24</v>
      </c>
      <c r="AK17" s="175">
        <f t="shared" si="21"/>
        <v>1754.48</v>
      </c>
      <c r="AL17" s="175">
        <f t="shared" si="22"/>
        <v>2193.1</v>
      </c>
      <c r="AM17" s="175">
        <f t="shared" si="23"/>
        <v>2631.7200000000003</v>
      </c>
      <c r="AN17" s="175">
        <f t="shared" si="24"/>
        <v>3508.96</v>
      </c>
    </row>
    <row r="18" spans="2:40" x14ac:dyDescent="0.45">
      <c r="B18" s="163" t="str">
        <f t="shared" si="0"/>
        <v>Full EV</v>
      </c>
      <c r="C18" s="164" t="str">
        <f>'Vehicle Comparison'!B44</f>
        <v>Renault Zoe</v>
      </c>
      <c r="D18" s="165">
        <f t="shared" si="1"/>
        <v>0</v>
      </c>
      <c r="E18" s="166">
        <f t="shared" si="2"/>
        <v>0</v>
      </c>
      <c r="F18" s="167" t="str">
        <f t="shared" si="3"/>
        <v>Full EV</v>
      </c>
      <c r="G18" s="168">
        <f t="shared" si="4"/>
        <v>0.13300000000000001</v>
      </c>
      <c r="H18" s="166">
        <f t="shared" si="5"/>
        <v>10640</v>
      </c>
      <c r="I18" s="169">
        <f t="shared" si="6"/>
        <v>1702.4</v>
      </c>
      <c r="J18" s="170">
        <f>((IF(OR(F18="full EV",F18=""),0,E18*VLOOKUP(F18,'GHG factors'!$B$11:$E$26,3,)))+(H18*(VLOOKUP('Vehicle Comparison'!$C$22,'GHG factors'!$B$28:$D$36,3,))))/1000</f>
        <v>11.491200000000001</v>
      </c>
      <c r="K18" s="171">
        <f t="shared" si="25"/>
        <v>0</v>
      </c>
      <c r="L18" s="172">
        <f t="shared" si="7"/>
        <v>0</v>
      </c>
      <c r="M18" s="172">
        <f t="shared" si="8"/>
        <v>0</v>
      </c>
      <c r="N18" s="172">
        <f t="shared" si="9"/>
        <v>0</v>
      </c>
      <c r="O18" s="173">
        <f t="shared" si="10"/>
        <v>0</v>
      </c>
      <c r="P18" s="174" t="s">
        <v>167</v>
      </c>
      <c r="Q18" s="169">
        <f t="shared" si="11"/>
        <v>43728.800000000003</v>
      </c>
      <c r="R18" s="175">
        <f>IF('Vehicle Comparison'!$C$14=Dropdowns!$G$16,Q18-($Q18*SLdep),IF('Vehicle Comparison'!$C$14=Dropdowns!$G$17,Q18-(Q18*DVdep),0))</f>
        <v>32796.600000000006</v>
      </c>
      <c r="S18" s="175">
        <f>IF('Vehicle Comparison'!$C$14=Dropdowns!$G$16,R18-($Q18*SLdep),IF('Vehicle Comparison'!$C$14=Dropdowns!$G$17,R18-(R18*DVdep),0))</f>
        <v>24597.450000000004</v>
      </c>
      <c r="T18" s="175">
        <f>IF('Vehicle Comparison'!$C$14=Dropdowns!$G$16,S18-($Q18*SLdep),IF('Vehicle Comparison'!$C$14=Dropdowns!$G$17,S18-(S18*DVdep),0))</f>
        <v>18448.087500000001</v>
      </c>
      <c r="U18" s="175">
        <f>IF('Vehicle Comparison'!$C$14=Dropdowns!$G$16,T18-($Q18*SLdep),IF('Vehicle Comparison'!$C$14=Dropdowns!$G$17,T18-(T18*DVdep),0))</f>
        <v>13836.065625000001</v>
      </c>
      <c r="V18" s="175">
        <f>IF('Vehicle Comparison'!$C$14=Dropdowns!$G$16,U18-($Q18*SLdep),IF('Vehicle Comparison'!$C$14=Dropdowns!$G$17,U18-(U18*DVdep),0))</f>
        <v>10377.04921875</v>
      </c>
      <c r="W18" s="175">
        <f>IF('Vehicle Comparison'!$C$14=Dropdowns!$G$16,V18-($Q18*SLdep),IF('Vehicle Comparison'!$C$14=Dropdowns!$G$17,V18-(V18*DVdep),0))</f>
        <v>7782.7869140625007</v>
      </c>
      <c r="X18" s="175">
        <f>IF('Vehicle Comparison'!$C$14=Dropdowns!$G$16,W18-($Q18*SLdep),IF('Vehicle Comparison'!$C$14=Dropdowns!$G$17,W18-(W18*DVdep),0))</f>
        <v>5837.0901855468755</v>
      </c>
      <c r="Y18" s="175">
        <f>IF('Vehicle Comparison'!$C$14=Dropdowns!$G$16,X18-($Q18*SLdep),IF('Vehicle Comparison'!$C$14=Dropdowns!$G$17,X18-(X18*DVdep),0))</f>
        <v>4377.8176391601564</v>
      </c>
      <c r="Z18" s="174" t="s">
        <v>167</v>
      </c>
      <c r="AA18" s="175">
        <f t="shared" si="12"/>
        <v>17672.948</v>
      </c>
      <c r="AB18" s="175">
        <f t="shared" si="13"/>
        <v>13179.116</v>
      </c>
      <c r="AC18" s="175">
        <f t="shared" si="14"/>
        <v>10671.688</v>
      </c>
      <c r="AD18" s="175">
        <f t="shared" si="15"/>
        <v>8996.9679999999989</v>
      </c>
      <c r="AE18" s="175">
        <f t="shared" si="16"/>
        <v>7778.1439999999993</v>
      </c>
      <c r="AF18" s="175">
        <f t="shared" si="17"/>
        <v>6838.44</v>
      </c>
      <c r="AH18" s="176" t="str">
        <f t="shared" si="18"/>
        <v>Renault Zoe</v>
      </c>
      <c r="AI18" s="175">
        <f t="shared" si="19"/>
        <v>180.18</v>
      </c>
      <c r="AJ18" s="175">
        <f t="shared" si="20"/>
        <v>360.36</v>
      </c>
      <c r="AK18" s="175">
        <f t="shared" si="21"/>
        <v>720.72</v>
      </c>
      <c r="AL18" s="175">
        <f t="shared" si="22"/>
        <v>900.9</v>
      </c>
      <c r="AM18" s="175">
        <f t="shared" si="23"/>
        <v>1081.08</v>
      </c>
      <c r="AN18" s="175">
        <f t="shared" si="24"/>
        <v>1441.44</v>
      </c>
    </row>
    <row r="19" spans="2:40" x14ac:dyDescent="0.45">
      <c r="B19" s="163" t="str">
        <f>VLOOKUP(C19,OWNvehs,4,)</f>
        <v>Full EV</v>
      </c>
      <c r="C19" s="164" t="str">
        <f>'Vehicle Comparison'!B45</f>
        <v>Nissan Leaf 2</v>
      </c>
      <c r="D19" s="165">
        <f t="shared" si="1"/>
        <v>0</v>
      </c>
      <c r="E19" s="166">
        <f>IF(D19=0,0,(D19*AnnualKMs*YRSkept))</f>
        <v>0</v>
      </c>
      <c r="F19" s="167" t="str">
        <f t="shared" si="3"/>
        <v>Full EV</v>
      </c>
      <c r="G19" s="168">
        <f t="shared" si="4"/>
        <v>0.187</v>
      </c>
      <c r="H19" s="166">
        <f t="shared" si="5"/>
        <v>14960</v>
      </c>
      <c r="I19" s="169">
        <f t="shared" si="6"/>
        <v>2393.6</v>
      </c>
      <c r="J19" s="170">
        <f>((IF(OR(F19="full EV",F19=""),0,E19*VLOOKUP(F19,'GHG factors'!$B$11:$E$26,3,)))+(H19*(VLOOKUP('Vehicle Comparison'!$C$22,'GHG factors'!$B$28:$D$36,3,))))/1000</f>
        <v>16.1568</v>
      </c>
      <c r="K19" s="171">
        <f t="shared" si="25"/>
        <v>0</v>
      </c>
      <c r="L19" s="172">
        <f t="shared" si="7"/>
        <v>0</v>
      </c>
      <c r="M19" s="172">
        <f t="shared" si="8"/>
        <v>0</v>
      </c>
      <c r="N19" s="172">
        <f t="shared" si="9"/>
        <v>0</v>
      </c>
      <c r="O19" s="173">
        <f t="shared" si="10"/>
        <v>0</v>
      </c>
      <c r="P19" s="174" t="s">
        <v>168</v>
      </c>
      <c r="Q19" s="169">
        <f t="shared" si="11"/>
        <v>35550.800000000003</v>
      </c>
      <c r="R19" s="175">
        <f>IF('Vehicle Comparison'!$C$14=Dropdowns!$G$16,Q19-($Q19*SLdep),IF('Vehicle Comparison'!$C$14=Dropdowns!$G$17,Q19-(Q19*DVdep),0))</f>
        <v>26663.100000000002</v>
      </c>
      <c r="S19" s="175">
        <f>IF('Vehicle Comparison'!$C$14=Dropdowns!$G$16,R19-($Q19*SLdep),IF('Vehicle Comparison'!$C$14=Dropdowns!$G$17,R19-(R19*DVdep),0))</f>
        <v>19997.325000000001</v>
      </c>
      <c r="T19" s="175">
        <f>IF('Vehicle Comparison'!$C$14=Dropdowns!$G$16,S19-($Q19*SLdep),IF('Vehicle Comparison'!$C$14=Dropdowns!$G$17,S19-(S19*DVdep),0))</f>
        <v>14997.993750000001</v>
      </c>
      <c r="U19" s="175">
        <f>IF('Vehicle Comparison'!$C$14=Dropdowns!$G$16,T19-($Q19*SLdep),IF('Vehicle Comparison'!$C$14=Dropdowns!$G$17,T19-(T19*DVdep),0))</f>
        <v>11248.495312500001</v>
      </c>
      <c r="V19" s="175">
        <f>IF('Vehicle Comparison'!$C$14=Dropdowns!$G$16,U19-($Q19*SLdep),IF('Vehicle Comparison'!$C$14=Dropdowns!$G$17,U19-(U19*DVdep),0))</f>
        <v>8436.3714843750004</v>
      </c>
      <c r="W19" s="175">
        <f>IF('Vehicle Comparison'!$C$14=Dropdowns!$G$16,V19-($Q19*SLdep),IF('Vehicle Comparison'!$C$14=Dropdowns!$G$17,V19-(V19*DVdep),0))</f>
        <v>6327.2786132812507</v>
      </c>
      <c r="X19" s="175">
        <f>IF('Vehicle Comparison'!$C$14=Dropdowns!$G$16,W19-($Q19*SLdep),IF('Vehicle Comparison'!$C$14=Dropdowns!$G$17,W19-(W19*DVdep),0))</f>
        <v>4745.458959960938</v>
      </c>
      <c r="Y19" s="175">
        <f>IF('Vehicle Comparison'!$C$14=Dropdowns!$G$16,X19-($Q19*SLdep),IF('Vehicle Comparison'!$C$14=Dropdowns!$G$17,X19-(X19*DVdep),0))</f>
        <v>3559.0942199707033</v>
      </c>
      <c r="Z19" s="174" t="s">
        <v>168</v>
      </c>
      <c r="AA19" s="175">
        <f t="shared" si="12"/>
        <v>26549.640000000003</v>
      </c>
      <c r="AB19" s="175">
        <f t="shared" si="13"/>
        <v>22813.023999999998</v>
      </c>
      <c r="AC19" s="175">
        <f t="shared" si="14"/>
        <v>20188.316000000003</v>
      </c>
      <c r="AD19" s="175">
        <f t="shared" si="15"/>
        <v>18142.254000000001</v>
      </c>
      <c r="AE19" s="175">
        <f t="shared" si="16"/>
        <v>16474.392</v>
      </c>
      <c r="AF19" s="175">
        <f t="shared" si="17"/>
        <v>15071.27</v>
      </c>
      <c r="AH19" s="176" t="str">
        <f t="shared" si="18"/>
        <v>Nissan Leaf 2</v>
      </c>
      <c r="AI19" s="175">
        <f t="shared" si="19"/>
        <v>260.26</v>
      </c>
      <c r="AJ19" s="175">
        <f t="shared" si="20"/>
        <v>520.52</v>
      </c>
      <c r="AK19" s="175">
        <f t="shared" si="21"/>
        <v>1041.04</v>
      </c>
      <c r="AL19" s="175">
        <f t="shared" si="22"/>
        <v>1301.3</v>
      </c>
      <c r="AM19" s="175">
        <f t="shared" si="23"/>
        <v>1561.56</v>
      </c>
      <c r="AN19" s="175">
        <f t="shared" si="24"/>
        <v>2082.08</v>
      </c>
    </row>
    <row r="20" spans="2:40" x14ac:dyDescent="0.45">
      <c r="B20" s="163" t="str">
        <f t="shared" si="0"/>
        <v>ULP</v>
      </c>
      <c r="C20" s="164" t="str">
        <f>'Vehicle Comparison'!B46</f>
        <v>Toyota Camry Ascent Sedan</v>
      </c>
      <c r="D20" s="165">
        <f t="shared" si="1"/>
        <v>7.9000000000000001E-2</v>
      </c>
      <c r="E20" s="166">
        <f t="shared" si="2"/>
        <v>6320</v>
      </c>
      <c r="F20" s="167" t="str">
        <f t="shared" si="3"/>
        <v>ULP</v>
      </c>
      <c r="G20" s="168">
        <f t="shared" si="4"/>
        <v>0</v>
      </c>
      <c r="H20" s="166">
        <f t="shared" si="5"/>
        <v>0</v>
      </c>
      <c r="I20" s="169">
        <f t="shared" si="6"/>
        <v>7584</v>
      </c>
      <c r="J20" s="170">
        <f>((IF(OR(F20="full EV",F20=""),0,E20*VLOOKUP(F20,'GHG factors'!$B$11:$E$26,3,)))+(H20*(VLOOKUP('Vehicle Comparison'!$C$22,'GHG factors'!$B$28:$D$36,3,))))/1000</f>
        <v>15.041599999999999</v>
      </c>
      <c r="K20" s="171">
        <f t="shared" si="25"/>
        <v>0</v>
      </c>
      <c r="L20" s="172">
        <f t="shared" si="7"/>
        <v>8.8000000000000003E-4</v>
      </c>
      <c r="M20" s="172">
        <f t="shared" si="8"/>
        <v>1.6000000000000001E-4</v>
      </c>
      <c r="N20" s="172">
        <f t="shared" si="9"/>
        <v>3.28E-4</v>
      </c>
      <c r="O20" s="173">
        <f t="shared" si="10"/>
        <v>244.28898454399999</v>
      </c>
      <c r="P20" s="174" t="s">
        <v>169</v>
      </c>
      <c r="Q20" s="169">
        <f t="shared" si="11"/>
        <v>29810.22</v>
      </c>
      <c r="R20" s="175">
        <f>IF('Vehicle Comparison'!$C$14=Dropdowns!$G$16,Q20-($Q20*SLdep),IF('Vehicle Comparison'!$C$14=Dropdowns!$G$17,Q20-(Q20*DVdep),0))</f>
        <v>22357.665000000001</v>
      </c>
      <c r="S20" s="175">
        <f>IF('Vehicle Comparison'!$C$14=Dropdowns!$G$16,R20-($Q20*SLdep),IF('Vehicle Comparison'!$C$14=Dropdowns!$G$17,R20-(R20*DVdep),0))</f>
        <v>16768.248749999999</v>
      </c>
      <c r="T20" s="175">
        <f>IF('Vehicle Comparison'!$C$14=Dropdowns!$G$16,S20-($Q20*SLdep),IF('Vehicle Comparison'!$C$14=Dropdowns!$G$17,S20-(S20*DVdep),0))</f>
        <v>12576.186562499999</v>
      </c>
      <c r="U20" s="175">
        <f>IF('Vehicle Comparison'!$C$14=Dropdowns!$G$16,T20-($Q20*SLdep),IF('Vehicle Comparison'!$C$14=Dropdowns!$G$17,T20-(T20*DVdep),0))</f>
        <v>9432.1399218749993</v>
      </c>
      <c r="V20" s="175">
        <f>IF('Vehicle Comparison'!$C$14=Dropdowns!$G$16,U20-($Q20*SLdep),IF('Vehicle Comparison'!$C$14=Dropdowns!$G$17,U20-(U20*DVdep),0))</f>
        <v>7074.1049414062491</v>
      </c>
      <c r="W20" s="175">
        <f>IF('Vehicle Comparison'!$C$14=Dropdowns!$G$16,V20-($Q20*SLdep),IF('Vehicle Comparison'!$C$14=Dropdowns!$G$17,V20-(V20*DVdep),0))</f>
        <v>5305.5787060546863</v>
      </c>
      <c r="X20" s="175">
        <f>IF('Vehicle Comparison'!$C$14=Dropdowns!$G$16,W20-($Q20*SLdep),IF('Vehicle Comparison'!$C$14=Dropdowns!$G$17,W20-(W20*DVdep),0))</f>
        <v>3979.1840295410148</v>
      </c>
      <c r="Y20" s="175">
        <f>IF('Vehicle Comparison'!$C$14=Dropdowns!$G$16,X20-($Q20*SLdep),IF('Vehicle Comparison'!$C$14=Dropdowns!$G$17,X20-(X20*DVdep),0))</f>
        <v>2984.3880221557611</v>
      </c>
      <c r="Z20" s="174" t="s">
        <v>169</v>
      </c>
      <c r="AA20" s="175">
        <f t="shared" si="12"/>
        <v>24780.538199999999</v>
      </c>
      <c r="AB20" s="175">
        <f t="shared" si="13"/>
        <v>22119.817500000001</v>
      </c>
      <c r="AC20" s="175">
        <f t="shared" si="14"/>
        <v>20125.069800000001</v>
      </c>
      <c r="AD20" s="175">
        <f t="shared" si="15"/>
        <v>18495.0216</v>
      </c>
      <c r="AE20" s="175">
        <f t="shared" si="16"/>
        <v>17105.992200000001</v>
      </c>
      <c r="AF20" s="175">
        <f t="shared" si="17"/>
        <v>15897.7269</v>
      </c>
      <c r="AH20" s="176" t="str">
        <f t="shared" si="18"/>
        <v>Toyota Camry Ascent Sedan</v>
      </c>
      <c r="AI20" s="175">
        <f t="shared" si="19"/>
        <v>332.15000000000003</v>
      </c>
      <c r="AJ20" s="175">
        <f t="shared" si="20"/>
        <v>664.30000000000007</v>
      </c>
      <c r="AK20" s="175">
        <f t="shared" si="21"/>
        <v>1328.6000000000001</v>
      </c>
      <c r="AL20" s="175">
        <f t="shared" si="22"/>
        <v>1660.75</v>
      </c>
      <c r="AM20" s="175">
        <f t="shared" si="23"/>
        <v>1992.9</v>
      </c>
      <c r="AN20" s="175">
        <f t="shared" si="24"/>
        <v>2657.2000000000003</v>
      </c>
    </row>
    <row r="21" spans="2:40" x14ac:dyDescent="0.45">
      <c r="B21" s="163" t="str">
        <f t="shared" si="0"/>
        <v>Full EV</v>
      </c>
      <c r="C21" s="164" t="str">
        <f>'Vehicle Comparison'!B47</f>
        <v>Renault Kangoo ZE (2 Seat)</v>
      </c>
      <c r="D21" s="165">
        <f t="shared" si="1"/>
        <v>0</v>
      </c>
      <c r="E21" s="166">
        <f t="shared" si="2"/>
        <v>0</v>
      </c>
      <c r="F21" s="167" t="str">
        <f t="shared" si="3"/>
        <v>Full EV</v>
      </c>
      <c r="G21" s="168">
        <f t="shared" si="4"/>
        <v>0.155</v>
      </c>
      <c r="H21" s="166">
        <f t="shared" si="5"/>
        <v>12400</v>
      </c>
      <c r="I21" s="169">
        <f>(IF(E21=0,0,VLOOKUP(F21,$C$8:$D$11,2,))*E21)+($D$11*H21)</f>
        <v>1984</v>
      </c>
      <c r="J21" s="170">
        <f>((IF(OR(F21="full EV",F21=""),0,E21*VLOOKUP(F21,'GHG factors'!$B$11:$E$26,3,)))+(H21*(VLOOKUP('Vehicle Comparison'!$C$22,'GHG factors'!$B$28:$D$36,3,))))/1000</f>
        <v>13.391999999999999</v>
      </c>
      <c r="K21" s="171">
        <f t="shared" si="25"/>
        <v>0</v>
      </c>
      <c r="L21" s="172">
        <f t="shared" si="7"/>
        <v>0</v>
      </c>
      <c r="M21" s="172">
        <f t="shared" si="8"/>
        <v>0</v>
      </c>
      <c r="N21" s="172">
        <f t="shared" si="9"/>
        <v>0</v>
      </c>
      <c r="O21" s="173">
        <f t="shared" si="10"/>
        <v>0</v>
      </c>
      <c r="P21" s="174" t="s">
        <v>170</v>
      </c>
      <c r="Q21" s="169">
        <f t="shared" si="11"/>
        <v>44170.6</v>
      </c>
      <c r="R21" s="175">
        <f>IF('Vehicle Comparison'!$C$14=Dropdowns!$G$16,Q21-($Q21*SLdep),IF('Vehicle Comparison'!$C$14=Dropdowns!$G$17,Q21-(Q21*DVdep),0))</f>
        <v>33127.949999999997</v>
      </c>
      <c r="S21" s="175">
        <f>IF('Vehicle Comparison'!$C$14=Dropdowns!$G$16,R21-($Q21*SLdep),IF('Vehicle Comparison'!$C$14=Dropdowns!$G$17,R21-(R21*DVdep),0))</f>
        <v>24845.962499999998</v>
      </c>
      <c r="T21" s="175">
        <f>IF('Vehicle Comparison'!$C$14=Dropdowns!$G$16,S21-($Q21*SLdep),IF('Vehicle Comparison'!$C$14=Dropdowns!$G$17,S21-(S21*DVdep),0))</f>
        <v>18634.471874999999</v>
      </c>
      <c r="U21" s="175">
        <f>IF('Vehicle Comparison'!$C$14=Dropdowns!$G$16,T21-($Q21*SLdep),IF('Vehicle Comparison'!$C$14=Dropdowns!$G$17,T21-(T21*DVdep),0))</f>
        <v>13975.853906249999</v>
      </c>
      <c r="V21" s="175">
        <f>IF('Vehicle Comparison'!$C$14=Dropdowns!$G$16,U21-($Q21*SLdep),IF('Vehicle Comparison'!$C$14=Dropdowns!$G$17,U21-(U21*DVdep),0))</f>
        <v>10481.890429687499</v>
      </c>
      <c r="W21" s="175">
        <f>IF('Vehicle Comparison'!$C$14=Dropdowns!$G$16,V21-($Q21*SLdep),IF('Vehicle Comparison'!$C$14=Dropdowns!$G$17,V21-(V21*DVdep),0))</f>
        <v>7861.4178222656246</v>
      </c>
      <c r="X21" s="175">
        <f>IF('Vehicle Comparison'!$C$14=Dropdowns!$G$16,W21-($Q21*SLdep),IF('Vehicle Comparison'!$C$14=Dropdowns!$G$17,W21-(W21*DVdep),0))</f>
        <v>5896.063366699218</v>
      </c>
      <c r="Y21" s="175">
        <f>IF('Vehicle Comparison'!$C$14=Dropdowns!$G$16,X21-($Q21*SLdep),IF('Vehicle Comparison'!$C$14=Dropdowns!$G$17,X21-(X21*DVdep),0))</f>
        <v>4422.0475250244135</v>
      </c>
      <c r="Z21" s="174" t="s">
        <v>170</v>
      </c>
      <c r="AA21" s="175">
        <f t="shared" si="12"/>
        <v>25980.770999999997</v>
      </c>
      <c r="AB21" s="175">
        <f t="shared" si="13"/>
        <v>20854.162</v>
      </c>
      <c r="AC21" s="175">
        <f t="shared" si="14"/>
        <v>17640.046000000002</v>
      </c>
      <c r="AD21" s="175">
        <f t="shared" si="15"/>
        <v>15328.137999999999</v>
      </c>
      <c r="AE21" s="175">
        <f t="shared" si="16"/>
        <v>13551.915999999999</v>
      </c>
      <c r="AF21" s="175">
        <f t="shared" si="17"/>
        <v>12128.119000000001</v>
      </c>
      <c r="AH21" s="176" t="str">
        <f t="shared" si="18"/>
        <v>Renault Kangoo ZE (2 Seat)</v>
      </c>
      <c r="AI21" s="175">
        <f t="shared" si="19"/>
        <v>180.18</v>
      </c>
      <c r="AJ21" s="175">
        <f t="shared" si="20"/>
        <v>360.36</v>
      </c>
      <c r="AK21" s="175">
        <f t="shared" si="21"/>
        <v>720.72</v>
      </c>
      <c r="AL21" s="175">
        <f t="shared" si="22"/>
        <v>900.9</v>
      </c>
      <c r="AM21" s="175">
        <f t="shared" si="23"/>
        <v>1081.08</v>
      </c>
      <c r="AN21" s="175">
        <f t="shared" si="24"/>
        <v>1441.44</v>
      </c>
    </row>
    <row r="22" spans="2:40" x14ac:dyDescent="0.45">
      <c r="P22" s="177"/>
      <c r="AD22" s="102"/>
      <c r="AG22" s="157"/>
    </row>
    <row r="23" spans="2:40" x14ac:dyDescent="0.45">
      <c r="I23" s="102" t="s">
        <v>199</v>
      </c>
    </row>
    <row r="25" spans="2:40" x14ac:dyDescent="0.45">
      <c r="T25" s="178"/>
    </row>
    <row r="28" spans="2:40" x14ac:dyDescent="0.45">
      <c r="B28" s="155" t="s">
        <v>219</v>
      </c>
      <c r="C28" s="179"/>
      <c r="E28" s="203" t="s">
        <v>258</v>
      </c>
    </row>
    <row r="29" spans="2:40" ht="14.65" thickBot="1" x14ac:dyDescent="0.5">
      <c r="B29" s="180">
        <f>IF('Vehicle Comparison'!S42=0,"",'Vehicle Comparison'!S42)</f>
        <v>31132.468262669001</v>
      </c>
      <c r="C29" s="181" t="str">
        <f t="shared" ref="C29:C34" si="26">C16</f>
        <v>Toyota Camry Ascent Sedan</v>
      </c>
      <c r="E29" s="182">
        <f>MIN(B29:B34)</f>
        <v>29235.386287499998</v>
      </c>
      <c r="I29" s="54" t="s">
        <v>235</v>
      </c>
    </row>
    <row r="30" spans="2:40" x14ac:dyDescent="0.45">
      <c r="B30" s="180">
        <f>IF('Vehicle Comparison'!S43=0,"",'Vehicle Comparison'!S43)</f>
        <v>35609.197722044002</v>
      </c>
      <c r="C30" s="181" t="str">
        <f t="shared" si="26"/>
        <v>Mitsubishi Outlander PHEV LS</v>
      </c>
      <c r="E30" s="177"/>
      <c r="I30" s="183"/>
      <c r="J30" s="184" t="s">
        <v>233</v>
      </c>
      <c r="K30" s="184" t="s">
        <v>234</v>
      </c>
      <c r="L30" s="184" t="s">
        <v>236</v>
      </c>
      <c r="M30" s="185" t="s">
        <v>237</v>
      </c>
      <c r="N30" s="186" t="s">
        <v>281</v>
      </c>
    </row>
    <row r="31" spans="2:40" x14ac:dyDescent="0.45">
      <c r="B31" s="180">
        <f>IF('Vehicle Comparison'!S44=0,"",'Vehicle Comparison'!S44)</f>
        <v>34078.628774999997</v>
      </c>
      <c r="C31" s="181" t="str">
        <f t="shared" si="26"/>
        <v>Renault Zoe</v>
      </c>
      <c r="E31" s="177"/>
      <c r="I31" s="187" t="s">
        <v>3</v>
      </c>
      <c r="J31" s="188"/>
      <c r="K31" s="188">
        <v>1.0999999999999999E-2</v>
      </c>
      <c r="L31" s="188">
        <v>2E-3</v>
      </c>
      <c r="M31" s="189">
        <v>4.1000000000000003E-3</v>
      </c>
      <c r="N31" s="102" t="s">
        <v>248</v>
      </c>
    </row>
    <row r="32" spans="2:40" x14ac:dyDescent="0.45">
      <c r="B32" s="180">
        <f>IF('Vehicle Comparison'!S45=0,"",'Vehicle Comparison'!S45)</f>
        <v>29235.386287499998</v>
      </c>
      <c r="C32" s="181" t="str">
        <f t="shared" si="26"/>
        <v>Nissan Leaf 2</v>
      </c>
      <c r="E32" s="177"/>
      <c r="I32" s="187"/>
      <c r="J32" s="188"/>
      <c r="K32" s="188"/>
      <c r="L32" s="188"/>
      <c r="M32" s="189"/>
    </row>
    <row r="33" spans="2:14" x14ac:dyDescent="0.45">
      <c r="B33" s="180">
        <f>IF('Vehicle Comparison'!S46=0,"",'Vehicle Comparison'!S46)</f>
        <v>31132.468262669001</v>
      </c>
      <c r="C33" s="181" t="str">
        <f t="shared" si="26"/>
        <v>Toyota Camry Ascent Sedan</v>
      </c>
      <c r="E33" s="177"/>
      <c r="G33" s="190"/>
      <c r="I33" s="187" t="s">
        <v>156</v>
      </c>
      <c r="J33" s="188">
        <v>0.111</v>
      </c>
      <c r="K33" s="188">
        <v>0.35</v>
      </c>
      <c r="L33" s="188"/>
      <c r="M33" s="189">
        <v>1.554</v>
      </c>
      <c r="N33" s="102" t="s">
        <v>249</v>
      </c>
    </row>
    <row r="34" spans="2:14" x14ac:dyDescent="0.45">
      <c r="B34" s="180">
        <f>IF('Vehicle Comparison'!S47=0,"",'Vehicle Comparison'!S47)</f>
        <v>34685.050093750004</v>
      </c>
      <c r="C34" s="181" t="str">
        <f t="shared" si="26"/>
        <v>Renault Kangoo ZE (2 Seat)</v>
      </c>
      <c r="E34" s="177"/>
      <c r="I34" s="187"/>
      <c r="J34" s="188"/>
      <c r="K34" s="188"/>
      <c r="L34" s="188"/>
      <c r="M34" s="189"/>
    </row>
    <row r="35" spans="2:14" x14ac:dyDescent="0.45">
      <c r="B35" s="190"/>
      <c r="I35" s="187"/>
      <c r="J35" s="188"/>
      <c r="K35" s="188"/>
      <c r="L35" s="188"/>
      <c r="M35" s="189"/>
    </row>
    <row r="36" spans="2:14" ht="14.65" thickBot="1" x14ac:dyDescent="0.5">
      <c r="B36" s="155" t="s">
        <v>212</v>
      </c>
      <c r="C36" s="179"/>
      <c r="I36" s="191" t="s">
        <v>207</v>
      </c>
      <c r="J36" s="192">
        <v>0</v>
      </c>
      <c r="K36" s="192">
        <v>0</v>
      </c>
      <c r="L36" s="192">
        <v>0</v>
      </c>
      <c r="M36" s="193">
        <v>0</v>
      </c>
    </row>
    <row r="37" spans="2:14" ht="14.65" thickBot="1" x14ac:dyDescent="0.5">
      <c r="B37" s="180">
        <f>IF('Vehicle Comparison'!T42=0,"",'Vehicle Comparison'!T42)</f>
        <v>22069.586584544002</v>
      </c>
      <c r="C37" s="181" t="str">
        <f t="shared" ref="C37:C42" si="27">C16</f>
        <v>Toyota Camry Ascent Sedan</v>
      </c>
      <c r="E37" s="194">
        <f>MIN(B37:B42)</f>
        <v>22069.586584544002</v>
      </c>
      <c r="H37" s="195"/>
      <c r="I37" s="195"/>
      <c r="J37" s="195"/>
      <c r="K37" s="195"/>
      <c r="L37" s="195"/>
      <c r="M37" s="195"/>
    </row>
    <row r="38" spans="2:14" x14ac:dyDescent="0.45">
      <c r="B38" s="180">
        <f>IF('Vehicle Comparison'!T43=0,"",'Vehicle Comparison'!T43)</f>
        <v>22831.641784544001</v>
      </c>
      <c r="C38" s="181" t="str">
        <f t="shared" si="27"/>
        <v>Mitsubishi Outlander PHEV LS</v>
      </c>
    </row>
    <row r="39" spans="2:14" x14ac:dyDescent="0.45">
      <c r="B39" s="180">
        <f>IF('Vehicle Comparison'!T44=0,"",'Vehicle Comparison'!T44)</f>
        <v>38917.7264</v>
      </c>
      <c r="C39" s="181" t="str">
        <f t="shared" si="27"/>
        <v>Renault Zoe</v>
      </c>
      <c r="H39" s="102" t="s">
        <v>307</v>
      </c>
      <c r="I39" s="102" t="s">
        <v>303</v>
      </c>
      <c r="J39" s="196">
        <f t="shared" ref="J39:M40" si="28">J44*(1+$J$50)</f>
        <v>10404.096</v>
      </c>
      <c r="K39" s="196">
        <f t="shared" si="28"/>
        <v>277137.45799999998</v>
      </c>
      <c r="L39" s="196">
        <f t="shared" si="28"/>
        <v>0</v>
      </c>
      <c r="M39" s="196">
        <f t="shared" si="28"/>
        <v>1243.9679999999998</v>
      </c>
    </row>
    <row r="40" spans="2:14" x14ac:dyDescent="0.45">
      <c r="B40" s="180">
        <f>IF('Vehicle Comparison'!T45=0,"",'Vehicle Comparison'!T45)</f>
        <v>22341.6276</v>
      </c>
      <c r="C40" s="181" t="str">
        <f t="shared" si="27"/>
        <v>Nissan Leaf 2</v>
      </c>
      <c r="H40" s="102" t="s">
        <v>306</v>
      </c>
      <c r="I40" s="178" t="s">
        <v>245</v>
      </c>
      <c r="J40" s="196">
        <f t="shared" si="28"/>
        <v>121.33399999999999</v>
      </c>
      <c r="K40" s="196">
        <f>K45*(1+$J$50)</f>
        <v>65764.205999999991</v>
      </c>
      <c r="L40" s="196">
        <f t="shared" si="28"/>
        <v>0</v>
      </c>
      <c r="M40" s="196">
        <f t="shared" si="28"/>
        <v>181.41199999999998</v>
      </c>
    </row>
    <row r="41" spans="2:14" x14ac:dyDescent="0.45">
      <c r="B41" s="180">
        <f>IF('Vehicle Comparison'!T46=0,"",'Vehicle Comparison'!T46)</f>
        <v>22069.586584544002</v>
      </c>
      <c r="C41" s="181" t="str">
        <f t="shared" si="27"/>
        <v>Toyota Camry Ascent Sedan</v>
      </c>
    </row>
    <row r="42" spans="2:14" x14ac:dyDescent="0.45">
      <c r="B42" s="180">
        <f>IF('Vehicle Comparison'!T47=0,"",'Vehicle Comparison'!T47)</f>
        <v>33332.766000000003</v>
      </c>
      <c r="C42" s="181" t="str">
        <f t="shared" si="27"/>
        <v>Renault Kangoo ZE (2 Seat)</v>
      </c>
    </row>
    <row r="43" spans="2:14" x14ac:dyDescent="0.45">
      <c r="I43" s="186" t="s">
        <v>308</v>
      </c>
      <c r="J43" s="186"/>
      <c r="K43" s="186"/>
      <c r="L43" s="186"/>
      <c r="M43" s="186"/>
    </row>
    <row r="44" spans="2:14" ht="14.65" thickBot="1" x14ac:dyDescent="0.5">
      <c r="B44" s="155" t="s">
        <v>215</v>
      </c>
      <c r="C44" s="179"/>
      <c r="I44" s="102" t="s">
        <v>239</v>
      </c>
      <c r="J44" s="196">
        <v>8832</v>
      </c>
      <c r="K44" s="196">
        <v>235261</v>
      </c>
      <c r="L44" s="196"/>
      <c r="M44" s="196">
        <v>1056</v>
      </c>
    </row>
    <row r="45" spans="2:14" ht="14.65" thickBot="1" x14ac:dyDescent="0.5">
      <c r="B45" s="180">
        <f>IF('Vehicle Comparison'!U42=0,"",'Vehicle Comparison'!U42)</f>
        <v>40564.608184544006</v>
      </c>
      <c r="C45" s="181" t="str">
        <f t="shared" ref="C45:C50" si="29">C16</f>
        <v>Toyota Camry Ascent Sedan</v>
      </c>
      <c r="E45" s="194">
        <f>MIN(B45:B50)</f>
        <v>40483.881600000001</v>
      </c>
      <c r="I45" s="102" t="s">
        <v>240</v>
      </c>
      <c r="J45" s="196">
        <v>103</v>
      </c>
      <c r="K45" s="196">
        <v>55827</v>
      </c>
      <c r="L45" s="196"/>
      <c r="M45" s="196">
        <v>154</v>
      </c>
    </row>
    <row r="46" spans="2:14" x14ac:dyDescent="0.45">
      <c r="B46" s="180">
        <f>IF('Vehicle Comparison'!U43=0,"",'Vehicle Comparison'!U43)</f>
        <v>49260.861784544002</v>
      </c>
      <c r="C46" s="181" t="str">
        <f t="shared" si="29"/>
        <v>Mitsubishi Outlander PHEV LS</v>
      </c>
    </row>
    <row r="47" spans="2:14" x14ac:dyDescent="0.45">
      <c r="B47" s="180">
        <f>IF('Vehicle Comparison'!U44=0,"",'Vehicle Comparison'!U44)</f>
        <v>47914.6944</v>
      </c>
      <c r="C47" s="181" t="str">
        <f t="shared" si="29"/>
        <v>Renault Zoe</v>
      </c>
    </row>
    <row r="48" spans="2:14" x14ac:dyDescent="0.45">
      <c r="B48" s="180">
        <f>IF('Vehicle Comparison'!U45=0,"",'Vehicle Comparison'!U45)</f>
        <v>40483.881600000001</v>
      </c>
      <c r="C48" s="181" t="str">
        <f t="shared" si="29"/>
        <v>Nissan Leaf 2</v>
      </c>
    </row>
    <row r="49" spans="2:11" x14ac:dyDescent="0.45">
      <c r="B49" s="180">
        <f>IF('Vehicle Comparison'!U46=0,"",'Vehicle Comparison'!U46)</f>
        <v>40564.608184544006</v>
      </c>
      <c r="C49" s="181" t="str">
        <f t="shared" si="29"/>
        <v>Toyota Camry Ascent Sedan</v>
      </c>
      <c r="I49" s="102" t="s">
        <v>246</v>
      </c>
      <c r="J49" s="197">
        <f>110.7-92.9</f>
        <v>17.799999999999997</v>
      </c>
      <c r="K49" s="102" t="s">
        <v>247</v>
      </c>
    </row>
    <row r="50" spans="2:11" x14ac:dyDescent="0.45">
      <c r="B50" s="180">
        <f>IF('Vehicle Comparison'!U47=0,"",'Vehicle Comparison'!U47)</f>
        <v>48660.903999999995</v>
      </c>
      <c r="C50" s="181" t="str">
        <f t="shared" si="29"/>
        <v>Renault Kangoo ZE (2 Seat)</v>
      </c>
      <c r="J50" s="178">
        <f>J49/100</f>
        <v>0.17799999999999996</v>
      </c>
    </row>
    <row r="53" spans="2:11" ht="14.65" thickBot="1" x14ac:dyDescent="0.5">
      <c r="B53" s="155" t="s">
        <v>271</v>
      </c>
      <c r="C53" s="179"/>
    </row>
    <row r="54" spans="2:11" ht="14.65" thickBot="1" x14ac:dyDescent="0.5">
      <c r="B54" s="181">
        <f>IF('Vehicle Comparison'!W42=0,"",'Vehicle Comparison'!W42)</f>
        <v>31132.468262669001</v>
      </c>
      <c r="C54" s="181" t="str">
        <f t="shared" ref="C54:C59" si="30">C16</f>
        <v>Toyota Camry Ascent Sedan</v>
      </c>
      <c r="E54" s="194">
        <f>MIN(B54:B59)</f>
        <v>31132.468262669001</v>
      </c>
    </row>
    <row r="55" spans="2:11" x14ac:dyDescent="0.45">
      <c r="B55" s="181">
        <f>IF('Vehicle Comparison'!W43=0,"",'Vehicle Comparison'!W43)</f>
        <v>38069.697722044002</v>
      </c>
      <c r="C55" s="181" t="str">
        <f t="shared" si="30"/>
        <v>Mitsubishi Outlander PHEV LS</v>
      </c>
    </row>
    <row r="56" spans="2:11" x14ac:dyDescent="0.45">
      <c r="B56" s="181">
        <f>IF('Vehicle Comparison'!W44=0,"",'Vehicle Comparison'!W44)</f>
        <v>36539.128774999997</v>
      </c>
      <c r="C56" s="181" t="str">
        <f t="shared" si="30"/>
        <v>Renault Zoe</v>
      </c>
    </row>
    <row r="57" spans="2:11" x14ac:dyDescent="0.45">
      <c r="B57" s="181">
        <f>IF('Vehicle Comparison'!W45=0,"",'Vehicle Comparison'!W45)</f>
        <v>31695.886287499998</v>
      </c>
      <c r="C57" s="181" t="str">
        <f t="shared" si="30"/>
        <v>Nissan Leaf 2</v>
      </c>
    </row>
    <row r="58" spans="2:11" x14ac:dyDescent="0.45">
      <c r="B58" s="181">
        <f>IF('Vehicle Comparison'!W46=0,"",'Vehicle Comparison'!W46)</f>
        <v>31132.468262669001</v>
      </c>
      <c r="C58" s="181" t="str">
        <f t="shared" si="30"/>
        <v>Toyota Camry Ascent Sedan</v>
      </c>
    </row>
    <row r="59" spans="2:11" x14ac:dyDescent="0.45">
      <c r="B59" s="181">
        <f>IF('Vehicle Comparison'!W47=0,"",'Vehicle Comparison'!W47)</f>
        <v>37145.550093750004</v>
      </c>
      <c r="C59" s="181" t="str">
        <f t="shared" si="30"/>
        <v>Renault Kangoo ZE (2 Seat)</v>
      </c>
    </row>
    <row r="62" spans="2:11" ht="14.65" thickBot="1" x14ac:dyDescent="0.5">
      <c r="B62" s="155" t="s">
        <v>272</v>
      </c>
      <c r="C62" s="179"/>
    </row>
    <row r="63" spans="2:11" ht="14.65" thickBot="1" x14ac:dyDescent="0.5">
      <c r="B63" s="181">
        <f>IF('Vehicle Comparison'!X42=0,"",'Vehicle Comparison'!X42)</f>
        <v>22069.586584544002</v>
      </c>
      <c r="C63" s="181" t="str">
        <f t="shared" ref="C63:C68" si="31">C54</f>
        <v>Toyota Camry Ascent Sedan</v>
      </c>
      <c r="E63" s="194">
        <f>MIN(B63:B68)</f>
        <v>22069.586584544002</v>
      </c>
    </row>
    <row r="64" spans="2:11" x14ac:dyDescent="0.45">
      <c r="B64" s="181">
        <f>IF('Vehicle Comparison'!X43=0,"",'Vehicle Comparison'!X43)</f>
        <v>25292.141784544001</v>
      </c>
      <c r="C64" s="181" t="str">
        <f t="shared" si="31"/>
        <v>Mitsubishi Outlander PHEV LS</v>
      </c>
    </row>
    <row r="65" spans="2:5" x14ac:dyDescent="0.45">
      <c r="B65" s="181">
        <f>IF('Vehicle Comparison'!X44=0,"",'Vehicle Comparison'!X44)</f>
        <v>41378.2264</v>
      </c>
      <c r="C65" s="181" t="str">
        <f t="shared" si="31"/>
        <v>Renault Zoe</v>
      </c>
    </row>
    <row r="66" spans="2:5" x14ac:dyDescent="0.45">
      <c r="B66" s="181">
        <f>IF('Vehicle Comparison'!X45=0,"",'Vehicle Comparison'!X45)</f>
        <v>24802.1276</v>
      </c>
      <c r="C66" s="181" t="str">
        <f t="shared" si="31"/>
        <v>Nissan Leaf 2</v>
      </c>
    </row>
    <row r="67" spans="2:5" x14ac:dyDescent="0.45">
      <c r="B67" s="181">
        <f>IF('Vehicle Comparison'!X46=0,"",'Vehicle Comparison'!X46)</f>
        <v>22069.586584544002</v>
      </c>
      <c r="C67" s="181" t="str">
        <f t="shared" si="31"/>
        <v>Toyota Camry Ascent Sedan</v>
      </c>
    </row>
    <row r="68" spans="2:5" x14ac:dyDescent="0.45">
      <c r="B68" s="181">
        <f>IF('Vehicle Comparison'!X47=0,"",'Vehicle Comparison'!X47)</f>
        <v>35793.266000000003</v>
      </c>
      <c r="C68" s="181" t="str">
        <f t="shared" si="31"/>
        <v>Renault Kangoo ZE (2 Seat)</v>
      </c>
    </row>
    <row r="71" spans="2:5" ht="14.65" thickBot="1" x14ac:dyDescent="0.5">
      <c r="B71" s="155" t="s">
        <v>273</v>
      </c>
      <c r="C71" s="179"/>
    </row>
    <row r="72" spans="2:5" ht="14.65" thickBot="1" x14ac:dyDescent="0.5">
      <c r="B72" s="181">
        <f>IF('Vehicle Comparison'!Y42=0,"",'Vehicle Comparison'!Y42)</f>
        <v>40564.608184544006</v>
      </c>
      <c r="C72" s="181" t="str">
        <f t="shared" ref="C72:C77" si="32">C63</f>
        <v>Toyota Camry Ascent Sedan</v>
      </c>
      <c r="E72" s="194">
        <f>MIN(B72:B77)</f>
        <v>40564.608184544006</v>
      </c>
    </row>
    <row r="73" spans="2:5" x14ac:dyDescent="0.45">
      <c r="B73" s="181">
        <f>IF('Vehicle Comparison'!Y43=0,"",'Vehicle Comparison'!Y43)</f>
        <v>51721.361784544002</v>
      </c>
      <c r="C73" s="181" t="str">
        <f t="shared" si="32"/>
        <v>Mitsubishi Outlander PHEV LS</v>
      </c>
    </row>
    <row r="74" spans="2:5" x14ac:dyDescent="0.45">
      <c r="B74" s="181">
        <f>IF('Vehicle Comparison'!Y44=0,"",'Vehicle Comparison'!Y44)</f>
        <v>50375.1944</v>
      </c>
      <c r="C74" s="181" t="str">
        <f t="shared" si="32"/>
        <v>Renault Zoe</v>
      </c>
    </row>
    <row r="75" spans="2:5" x14ac:dyDescent="0.45">
      <c r="B75" s="181">
        <f>IF('Vehicle Comparison'!Y45=0,"",'Vehicle Comparison'!Y45)</f>
        <v>42944.381600000001</v>
      </c>
      <c r="C75" s="181" t="str">
        <f t="shared" si="32"/>
        <v>Nissan Leaf 2</v>
      </c>
    </row>
    <row r="76" spans="2:5" x14ac:dyDescent="0.45">
      <c r="B76" s="181">
        <f>IF('Vehicle Comparison'!Y46=0,"",'Vehicle Comparison'!Y46)</f>
        <v>40564.608184544006</v>
      </c>
      <c r="C76" s="181" t="str">
        <f t="shared" si="32"/>
        <v>Toyota Camry Ascent Sedan</v>
      </c>
    </row>
    <row r="77" spans="2:5" x14ac:dyDescent="0.45">
      <c r="B77" s="181">
        <f>IF('Vehicle Comparison'!Y47=0,"",'Vehicle Comparison'!Y47)</f>
        <v>51121.403999999995</v>
      </c>
      <c r="C77" s="181" t="str">
        <f t="shared" si="32"/>
        <v>Renault Kangoo ZE (2 Seat)</v>
      </c>
    </row>
  </sheetData>
  <sheetProtection algorithmName="SHA-512" hashValue="0k2Wg6kXfnwnUOI9IXt+tvNTjeKKznUghZHG4sGDGfIrBC7ko1zj6htGq4u/rWDwlrS57QPbOA9lRe0DUTTLaA==" saltValue="9Fn7qYjNsQkWAwZULn4Oqw==" spinCount="100000" sheet="1" objects="1" scenarios="1" selectLockedCells="1"/>
  <mergeCells count="5">
    <mergeCell ref="AH14:AN14"/>
    <mergeCell ref="D3:J4"/>
    <mergeCell ref="R14:Y14"/>
    <mergeCell ref="Q14:Q15"/>
    <mergeCell ref="AA14:AF14"/>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F25B7-8797-4E5B-820F-CC40F6B5AA73}">
  <sheetPr codeName="Sheet7">
    <tabColor theme="8"/>
  </sheetPr>
  <dimension ref="B2:K46"/>
  <sheetViews>
    <sheetView workbookViewId="0">
      <selection activeCell="F15" sqref="F15"/>
    </sheetView>
  </sheetViews>
  <sheetFormatPr defaultColWidth="9.1328125" defaultRowHeight="14.25" x14ac:dyDescent="0.45"/>
  <cols>
    <col min="1" max="1" width="9.1328125" style="1"/>
    <col min="2" max="2" width="46.3984375" style="1" bestFit="1" customWidth="1"/>
    <col min="3" max="3" width="10.265625" style="1" customWidth="1"/>
    <col min="4" max="4" width="17.86328125" style="1" customWidth="1"/>
    <col min="5" max="5" width="12.59765625" style="1" customWidth="1"/>
    <col min="6" max="16384" width="9.1328125" style="1"/>
  </cols>
  <sheetData>
    <row r="2" spans="2:9" x14ac:dyDescent="0.45">
      <c r="B2" s="126"/>
      <c r="C2" s="126"/>
      <c r="D2" s="126"/>
      <c r="E2" s="126"/>
      <c r="F2" s="126"/>
      <c r="G2" s="126"/>
      <c r="H2" s="126"/>
      <c r="I2" s="126"/>
    </row>
    <row r="3" spans="2:9" x14ac:dyDescent="0.45">
      <c r="B3" s="126"/>
      <c r="C3" s="126"/>
      <c r="D3" s="126"/>
      <c r="E3" s="474" t="s">
        <v>25</v>
      </c>
      <c r="F3" s="474"/>
      <c r="G3" s="474"/>
      <c r="H3" s="474"/>
      <c r="I3" s="474"/>
    </row>
    <row r="4" spans="2:9" x14ac:dyDescent="0.45">
      <c r="B4" s="126"/>
      <c r="C4" s="126"/>
      <c r="D4" s="126"/>
      <c r="E4" s="474"/>
      <c r="F4" s="474"/>
      <c r="G4" s="474"/>
      <c r="H4" s="474"/>
      <c r="I4" s="474"/>
    </row>
    <row r="5" spans="2:9" x14ac:dyDescent="0.45">
      <c r="B5" s="126"/>
      <c r="C5" s="126"/>
      <c r="D5" s="126"/>
      <c r="E5" s="126"/>
      <c r="F5" s="126"/>
      <c r="G5" s="126"/>
      <c r="H5" s="126"/>
      <c r="I5" s="126"/>
    </row>
    <row r="8" spans="2:9" x14ac:dyDescent="0.45">
      <c r="B8" s="1" t="s">
        <v>338</v>
      </c>
    </row>
    <row r="10" spans="2:9" ht="26.25" x14ac:dyDescent="0.45">
      <c r="B10" s="403" t="s">
        <v>0</v>
      </c>
      <c r="C10" s="404" t="s">
        <v>1</v>
      </c>
      <c r="D10" s="404" t="s">
        <v>447</v>
      </c>
      <c r="E10" s="405" t="s">
        <v>2</v>
      </c>
      <c r="F10" s="59"/>
      <c r="G10" s="59"/>
    </row>
    <row r="11" spans="2:9" x14ac:dyDescent="0.45">
      <c r="B11" s="60" t="s">
        <v>3</v>
      </c>
      <c r="C11" s="407">
        <v>34.200000000000003</v>
      </c>
      <c r="D11" s="408">
        <v>2.38</v>
      </c>
      <c r="E11" s="409">
        <v>69.7</v>
      </c>
      <c r="F11" s="59"/>
      <c r="G11" s="59"/>
    </row>
    <row r="12" spans="2:9" x14ac:dyDescent="0.45">
      <c r="B12" s="60" t="s">
        <v>4</v>
      </c>
      <c r="C12" s="407">
        <v>38.6</v>
      </c>
      <c r="D12" s="410">
        <v>2.72</v>
      </c>
      <c r="E12" s="409">
        <v>70.5</v>
      </c>
      <c r="F12" s="59"/>
      <c r="G12" s="59"/>
    </row>
    <row r="13" spans="2:9" x14ac:dyDescent="0.45">
      <c r="B13" s="60" t="s">
        <v>5</v>
      </c>
      <c r="C13" s="407">
        <v>26.2</v>
      </c>
      <c r="D13" s="410">
        <v>1.61</v>
      </c>
      <c r="E13" s="409">
        <v>61.5</v>
      </c>
      <c r="F13" s="59"/>
      <c r="G13" s="59"/>
    </row>
    <row r="14" spans="2:9" x14ac:dyDescent="0.45">
      <c r="B14" s="60" t="s">
        <v>6</v>
      </c>
      <c r="C14" s="407">
        <v>23.4</v>
      </c>
      <c r="D14" s="410">
        <v>0.06</v>
      </c>
      <c r="E14" s="409">
        <v>2.6</v>
      </c>
      <c r="F14" s="59"/>
      <c r="G14" s="59"/>
    </row>
    <row r="15" spans="2:9" x14ac:dyDescent="0.45">
      <c r="B15" s="60" t="s">
        <v>7</v>
      </c>
      <c r="C15" s="407">
        <v>34.6</v>
      </c>
      <c r="D15" s="410">
        <v>0.09</v>
      </c>
      <c r="E15" s="409">
        <v>2.6</v>
      </c>
      <c r="F15" s="59"/>
      <c r="G15" s="59"/>
    </row>
    <row r="16" spans="2:9" x14ac:dyDescent="0.45">
      <c r="B16" s="60" t="s">
        <v>370</v>
      </c>
      <c r="C16" s="407"/>
      <c r="D16" s="411">
        <f>INDEX(D28:D36,MATCH('Data Input'!D10,'GHG factors'!B28:B36,0))</f>
        <v>0</v>
      </c>
      <c r="E16" s="409"/>
      <c r="F16" s="59"/>
      <c r="G16" s="59"/>
    </row>
    <row r="17" spans="2:11" x14ac:dyDescent="0.45">
      <c r="B17" s="219" t="s">
        <v>366</v>
      </c>
      <c r="C17" s="412">
        <f>(0.1*C14)+(0.9*C11)</f>
        <v>33.120000000000005</v>
      </c>
      <c r="D17" s="408">
        <f t="shared" ref="D17:E17" si="0">(0.1*D14)+(0.9*D11)</f>
        <v>2.1479999999999997</v>
      </c>
      <c r="E17" s="413">
        <f t="shared" si="0"/>
        <v>62.99</v>
      </c>
      <c r="F17" s="59"/>
      <c r="G17" s="59"/>
    </row>
    <row r="18" spans="2:11" x14ac:dyDescent="0.45">
      <c r="B18" s="220" t="s">
        <v>367</v>
      </c>
      <c r="C18" s="414">
        <f>(0.85*C14)+(0.15*C11)</f>
        <v>25.019999999999996</v>
      </c>
      <c r="D18" s="410">
        <f t="shared" ref="D18:E18" si="1">(0.85*D14)+(0.15*D11)</f>
        <v>0.40799999999999997</v>
      </c>
      <c r="E18" s="415">
        <f t="shared" si="1"/>
        <v>12.664999999999999</v>
      </c>
      <c r="F18" s="59"/>
      <c r="G18" s="59"/>
      <c r="K18" s="222"/>
    </row>
    <row r="19" spans="2:11" x14ac:dyDescent="0.45">
      <c r="B19" s="220" t="s">
        <v>368</v>
      </c>
      <c r="C19" s="414">
        <f>(0.02*C15)+(0.98*C12)</f>
        <v>38.520000000000003</v>
      </c>
      <c r="D19" s="410">
        <f t="shared" ref="D19:E19" si="2">(0.02*D15)+(0.98*D12)</f>
        <v>2.6673999999999998</v>
      </c>
      <c r="E19" s="415">
        <f t="shared" si="2"/>
        <v>69.14200000000001</v>
      </c>
      <c r="F19" s="59"/>
      <c r="G19" s="59"/>
      <c r="K19" s="222"/>
    </row>
    <row r="20" spans="2:11" x14ac:dyDescent="0.45">
      <c r="B20" s="220" t="s">
        <v>369</v>
      </c>
      <c r="C20" s="414">
        <f>(0.05*C15)+(0.95*C12)</f>
        <v>38.4</v>
      </c>
      <c r="D20" s="410">
        <f t="shared" ref="D20:E20" si="3">(0.05*D15)+(0.95*D12)</f>
        <v>2.5885000000000002</v>
      </c>
      <c r="E20" s="415">
        <f t="shared" si="3"/>
        <v>67.10499999999999</v>
      </c>
      <c r="F20" s="59"/>
      <c r="G20" s="59"/>
    </row>
    <row r="21" spans="2:11" x14ac:dyDescent="0.45">
      <c r="B21" s="221" t="s">
        <v>446</v>
      </c>
      <c r="C21" s="416">
        <f>(0.4*C12)+(0.6*C13)</f>
        <v>31.16</v>
      </c>
      <c r="D21" s="417">
        <f t="shared" ref="D21:E21" si="4">(0.4*D12)+(0.6*D13)</f>
        <v>2.0540000000000003</v>
      </c>
      <c r="E21" s="418">
        <f t="shared" si="4"/>
        <v>65.099999999999994</v>
      </c>
      <c r="F21" s="59"/>
      <c r="G21" s="59"/>
    </row>
    <row r="22" spans="2:11" x14ac:dyDescent="0.45">
      <c r="B22" s="60" t="s">
        <v>8</v>
      </c>
      <c r="C22" s="411">
        <v>39.299999999999997</v>
      </c>
      <c r="D22" s="419">
        <v>2.29</v>
      </c>
      <c r="E22" s="411">
        <v>58.2</v>
      </c>
      <c r="F22" s="59"/>
      <c r="G22" s="59"/>
    </row>
    <row r="23" spans="2:11" x14ac:dyDescent="0.45">
      <c r="B23" s="61" t="s">
        <v>9</v>
      </c>
      <c r="C23" s="417">
        <v>25.3</v>
      </c>
      <c r="D23" s="420">
        <v>1.36</v>
      </c>
      <c r="E23" s="417">
        <v>54.2</v>
      </c>
      <c r="F23" s="59"/>
      <c r="G23" s="59"/>
    </row>
    <row r="24" spans="2:11" x14ac:dyDescent="0.45">
      <c r="B24" s="61" t="s">
        <v>207</v>
      </c>
      <c r="C24" s="417">
        <v>0</v>
      </c>
      <c r="D24" s="420">
        <v>0</v>
      </c>
      <c r="E24" s="417">
        <v>0</v>
      </c>
      <c r="F24" s="59"/>
      <c r="G24" s="59"/>
    </row>
    <row r="25" spans="2:11" x14ac:dyDescent="0.45">
      <c r="B25" s="62" t="s">
        <v>10</v>
      </c>
      <c r="C25" s="421">
        <v>25.3</v>
      </c>
      <c r="D25" s="422"/>
      <c r="E25" s="422">
        <v>54.199999999999996</v>
      </c>
      <c r="F25" s="59"/>
      <c r="G25" s="59"/>
    </row>
    <row r="26" spans="2:11" x14ac:dyDescent="0.45">
      <c r="B26" s="63" t="s">
        <v>54</v>
      </c>
      <c r="C26" s="421"/>
      <c r="D26" s="422">
        <f>0.6*LPG_GHG+ULP_GHG*0.4</f>
        <v>1.9179999999999999</v>
      </c>
      <c r="E26" s="422"/>
      <c r="F26" s="59" t="s">
        <v>56</v>
      </c>
      <c r="G26" s="59"/>
    </row>
    <row r="27" spans="2:11" x14ac:dyDescent="0.45">
      <c r="B27" s="59"/>
      <c r="C27" s="59"/>
      <c r="D27" s="59"/>
      <c r="E27" s="59"/>
      <c r="F27" s="59"/>
      <c r="G27" s="59"/>
    </row>
    <row r="28" spans="2:11" ht="26.25" x14ac:dyDescent="0.45">
      <c r="B28" s="406" t="s">
        <v>11</v>
      </c>
      <c r="C28" s="406" t="s">
        <v>12</v>
      </c>
      <c r="D28" s="406" t="s">
        <v>13</v>
      </c>
      <c r="E28" s="59"/>
      <c r="F28" s="59"/>
      <c r="G28" s="59"/>
    </row>
    <row r="29" spans="2:11" x14ac:dyDescent="0.45">
      <c r="B29" s="64" t="s">
        <v>14</v>
      </c>
      <c r="C29" s="422">
        <v>3.6</v>
      </c>
      <c r="D29" s="422">
        <v>0</v>
      </c>
      <c r="E29" s="59"/>
      <c r="F29" s="59"/>
      <c r="G29" s="59"/>
    </row>
    <row r="30" spans="2:11" x14ac:dyDescent="0.45">
      <c r="B30" s="64" t="s">
        <v>16</v>
      </c>
      <c r="C30" s="422"/>
      <c r="D30" s="422">
        <v>0.83</v>
      </c>
      <c r="E30" s="59"/>
      <c r="F30" s="59"/>
      <c r="G30" s="59"/>
    </row>
    <row r="31" spans="2:11" x14ac:dyDescent="0.45">
      <c r="B31" s="64" t="s">
        <v>17</v>
      </c>
      <c r="C31" s="422"/>
      <c r="D31" s="422">
        <v>1.08</v>
      </c>
      <c r="E31" s="59"/>
      <c r="F31" s="59"/>
      <c r="G31" s="59"/>
    </row>
    <row r="32" spans="2:11" x14ac:dyDescent="0.45">
      <c r="B32" s="64" t="s">
        <v>18</v>
      </c>
      <c r="C32" s="422"/>
      <c r="D32" s="422">
        <v>0.79</v>
      </c>
      <c r="E32" s="59"/>
      <c r="F32" s="59"/>
      <c r="G32" s="59"/>
    </row>
    <row r="33" spans="2:7" x14ac:dyDescent="0.45">
      <c r="B33" s="64" t="s">
        <v>19</v>
      </c>
      <c r="C33" s="422"/>
      <c r="D33" s="422">
        <v>0.49</v>
      </c>
      <c r="E33" s="59"/>
      <c r="F33" s="59"/>
      <c r="G33" s="59"/>
    </row>
    <row r="34" spans="2:7" x14ac:dyDescent="0.45">
      <c r="B34" s="64" t="s">
        <v>20</v>
      </c>
      <c r="C34" s="422"/>
      <c r="D34" s="422">
        <v>0.7</v>
      </c>
      <c r="E34" s="59"/>
      <c r="F34" s="59"/>
      <c r="G34" s="59"/>
    </row>
    <row r="35" spans="2:7" x14ac:dyDescent="0.45">
      <c r="B35" s="64" t="s">
        <v>21</v>
      </c>
      <c r="C35" s="422"/>
      <c r="D35" s="422">
        <v>0.14000000000000001</v>
      </c>
      <c r="E35" s="59"/>
      <c r="F35" s="59"/>
      <c r="G35" s="59"/>
    </row>
    <row r="36" spans="2:7" x14ac:dyDescent="0.45">
      <c r="B36" s="64" t="s">
        <v>22</v>
      </c>
      <c r="C36" s="422"/>
      <c r="D36" s="422">
        <v>0.64</v>
      </c>
      <c r="E36" s="59"/>
      <c r="F36" s="59"/>
      <c r="G36" s="59"/>
    </row>
    <row r="37" spans="2:7" x14ac:dyDescent="0.45">
      <c r="B37" s="217"/>
      <c r="C37" s="217"/>
      <c r="D37" s="217"/>
      <c r="E37" s="217"/>
      <c r="F37" s="217"/>
      <c r="G37" s="59"/>
    </row>
    <row r="38" spans="2:7" x14ac:dyDescent="0.45">
      <c r="B38" s="217"/>
      <c r="C38" s="217"/>
      <c r="D38" s="217"/>
      <c r="E38" s="217"/>
      <c r="F38" s="217"/>
      <c r="G38" s="59"/>
    </row>
    <row r="39" spans="2:7" x14ac:dyDescent="0.45">
      <c r="B39" s="217"/>
      <c r="C39" s="217"/>
      <c r="D39" s="217"/>
      <c r="E39" s="217"/>
      <c r="F39" s="217"/>
      <c r="G39" s="59"/>
    </row>
    <row r="40" spans="2:7" x14ac:dyDescent="0.45">
      <c r="B40" s="217"/>
      <c r="C40" s="217"/>
      <c r="D40" s="217"/>
      <c r="E40" s="217"/>
      <c r="F40" s="217"/>
      <c r="G40" s="59"/>
    </row>
    <row r="41" spans="2:7" x14ac:dyDescent="0.45">
      <c r="B41" s="217"/>
      <c r="C41" s="217"/>
      <c r="D41" s="217"/>
      <c r="E41" s="217"/>
      <c r="F41" s="217"/>
      <c r="G41" s="59"/>
    </row>
    <row r="42" spans="2:7" x14ac:dyDescent="0.45">
      <c r="B42" s="217"/>
      <c r="C42" s="217"/>
      <c r="D42" s="217"/>
      <c r="E42" s="217"/>
      <c r="F42" s="217"/>
      <c r="G42" s="59"/>
    </row>
    <row r="43" spans="2:7" x14ac:dyDescent="0.45">
      <c r="B43" s="217"/>
      <c r="C43" s="217"/>
      <c r="D43" s="217"/>
      <c r="E43" s="217"/>
      <c r="F43" s="217"/>
      <c r="G43" s="59"/>
    </row>
    <row r="44" spans="2:7" x14ac:dyDescent="0.45">
      <c r="B44" s="59"/>
      <c r="C44" s="59"/>
      <c r="D44" s="59"/>
      <c r="E44" s="59"/>
      <c r="F44" s="59"/>
      <c r="G44" s="59"/>
    </row>
    <row r="45" spans="2:7" x14ac:dyDescent="0.45">
      <c r="B45" s="65" t="s">
        <v>23</v>
      </c>
      <c r="C45" s="66"/>
      <c r="D45" s="66"/>
      <c r="E45" s="66"/>
      <c r="F45" s="59"/>
      <c r="G45" s="59"/>
    </row>
    <row r="46" spans="2:7" x14ac:dyDescent="0.45">
      <c r="B46" s="67" t="s">
        <v>24</v>
      </c>
      <c r="C46" s="68"/>
      <c r="D46" s="59"/>
      <c r="E46" s="59"/>
      <c r="F46" s="59"/>
      <c r="G46" s="59"/>
    </row>
  </sheetData>
  <sheetProtection algorithmName="SHA-512" hashValue="73ELZT3yCZ+0E52dVIsT8IlzeulOa21SOn4rT2KiMj+UZhqkYhovJPxk/7t/DuO77RyrP1heWf2unuzlVcMJfQ==" saltValue="Rsp2PRCRAKLFHH21kjSACQ==" spinCount="100000" sheet="1" selectLockedCells="1"/>
  <mergeCells count="1">
    <mergeCell ref="E3:I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51</vt:i4>
      </vt:variant>
    </vt:vector>
  </HeadingPairs>
  <TitlesOfParts>
    <vt:vector size="63" baseType="lpstr">
      <vt:lpstr>Cover</vt:lpstr>
      <vt:lpstr>Data Input</vt:lpstr>
      <vt:lpstr>Fleet Performance Summary</vt:lpstr>
      <vt:lpstr>Peformance Tracking Sheet</vt:lpstr>
      <vt:lpstr>Vehicle Comparison</vt:lpstr>
      <vt:lpstr>Ref Charging</vt:lpstr>
      <vt:lpstr>Scenario data</vt:lpstr>
      <vt:lpstr>comp</vt:lpstr>
      <vt:lpstr>GHG factors</vt:lpstr>
      <vt:lpstr>Ref Vehicles</vt:lpstr>
      <vt:lpstr>Dropdowns</vt:lpstr>
      <vt:lpstr>NZ</vt:lpstr>
      <vt:lpstr>AnnualKMs</vt:lpstr>
      <vt:lpstr>ATOdep</vt:lpstr>
      <vt:lpstr>BioD_GHG</vt:lpstr>
      <vt:lpstr>Blank</vt:lpstr>
      <vt:lpstr>CNG_GHG</vt:lpstr>
      <vt:lpstr>declinerate</vt:lpstr>
      <vt:lpstr>Diesel_GHG</vt:lpstr>
      <vt:lpstr>DieselPriceL</vt:lpstr>
      <vt:lpstr>Dtax</vt:lpstr>
      <vt:lpstr>DVdep</vt:lpstr>
      <vt:lpstr>estInsurance</vt:lpstr>
      <vt:lpstr>Ethanol_GHG</vt:lpstr>
      <vt:lpstr>GHGFActors</vt:lpstr>
      <vt:lpstr>GovDisc</vt:lpstr>
      <vt:lpstr>Graph1</vt:lpstr>
      <vt:lpstr>Graph2</vt:lpstr>
      <vt:lpstr>Graph3</vt:lpstr>
      <vt:lpstr>Graph4</vt:lpstr>
      <vt:lpstr>Graph5</vt:lpstr>
      <vt:lpstr>Graph6</vt:lpstr>
      <vt:lpstr>Graph7</vt:lpstr>
      <vt:lpstr>Graphs</vt:lpstr>
      <vt:lpstr>LEASE</vt:lpstr>
      <vt:lpstr>LeasePercEst</vt:lpstr>
      <vt:lpstr>LEASEveh</vt:lpstr>
      <vt:lpstr>LNG_GHG</vt:lpstr>
      <vt:lpstr>Location</vt:lpstr>
      <vt:lpstr>LPG_GHG</vt:lpstr>
      <vt:lpstr>MaintenanceCosts</vt:lpstr>
      <vt:lpstr>MinATO</vt:lpstr>
      <vt:lpstr>MinNoRes</vt:lpstr>
      <vt:lpstr>MinNZ</vt:lpstr>
      <vt:lpstr>NSWelec_GHG</vt:lpstr>
      <vt:lpstr>NTelec_GHG</vt:lpstr>
      <vt:lpstr>NZres</vt:lpstr>
      <vt:lpstr>OWN</vt:lpstr>
      <vt:lpstr>OWNvehs</vt:lpstr>
      <vt:lpstr>QLDelec_GHG</vt:lpstr>
      <vt:lpstr>RE_GHG</vt:lpstr>
      <vt:lpstr>rego</vt:lpstr>
      <vt:lpstr>SAelec_GHG</vt:lpstr>
      <vt:lpstr>SLdep</vt:lpstr>
      <vt:lpstr>T15T1000</vt:lpstr>
      <vt:lpstr>TASelec_GHG</vt:lpstr>
      <vt:lpstr>test</vt:lpstr>
      <vt:lpstr>ULP_EF</vt:lpstr>
      <vt:lpstr>ULP_GHG</vt:lpstr>
      <vt:lpstr>ULPpriceL</vt:lpstr>
      <vt:lpstr>VICelec_GHG</vt:lpstr>
      <vt:lpstr>WAelec_GHG</vt:lpstr>
      <vt:lpstr>YRSkept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GBGA EV BC</dc:title>
  <dc:creator>Hannah Meade</dc:creator>
  <cp:lastModifiedBy>Stephen Christos</cp:lastModifiedBy>
  <dcterms:created xsi:type="dcterms:W3CDTF">2017-12-18T00:18:50Z</dcterms:created>
  <dcterms:modified xsi:type="dcterms:W3CDTF">2018-05-08T08:06:03Z</dcterms:modified>
</cp:coreProperties>
</file>